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500" yWindow="700" windowWidth="23840" windowHeight="14300" tabRatio="789" activeTab="6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  <externalReference r:id="rId14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068" i="8" l="1"/>
  <c r="J1068" i="8"/>
  <c r="I1068" i="8"/>
  <c r="H1068" i="8"/>
  <c r="F1068" i="8"/>
  <c r="E1068" i="8"/>
  <c r="D1068" i="8"/>
  <c r="C1068" i="8"/>
  <c r="K1067" i="8"/>
  <c r="J1067" i="8"/>
  <c r="I1067" i="8"/>
  <c r="H1067" i="8"/>
  <c r="F1067" i="8"/>
  <c r="E1067" i="8"/>
  <c r="D1067" i="8"/>
  <c r="C1067" i="8"/>
  <c r="K1066" i="8"/>
  <c r="J1066" i="8"/>
  <c r="I1066" i="8"/>
  <c r="H1066" i="8"/>
  <c r="F1066" i="8"/>
  <c r="E1066" i="8"/>
  <c r="D1066" i="8"/>
  <c r="C1066" i="8"/>
  <c r="K1065" i="8"/>
  <c r="J1065" i="8"/>
  <c r="I1065" i="8"/>
  <c r="H1065" i="8"/>
  <c r="F1065" i="8"/>
  <c r="E1065" i="8"/>
  <c r="D1065" i="8"/>
  <c r="C1065" i="8"/>
  <c r="A1095" i="8"/>
  <c r="C1095" i="8"/>
  <c r="D1095" i="8"/>
  <c r="E1095" i="8"/>
  <c r="F1095" i="8"/>
  <c r="H1095" i="8"/>
  <c r="I1095" i="8"/>
  <c r="J1095" i="8"/>
  <c r="K1095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A1096" i="8"/>
  <c r="C1096" i="8"/>
  <c r="D1096" i="8"/>
  <c r="E1096" i="8"/>
  <c r="F1096" i="8"/>
  <c r="H1096" i="8"/>
  <c r="I1096" i="8"/>
  <c r="J1096" i="8"/>
  <c r="K1096" i="8"/>
  <c r="R1096" i="8"/>
  <c r="M1096" i="8"/>
  <c r="A1097" i="8"/>
  <c r="C1097" i="8"/>
  <c r="D1097" i="8"/>
  <c r="E1097" i="8"/>
  <c r="F1097" i="8"/>
  <c r="H1097" i="8"/>
  <c r="I1097" i="8"/>
  <c r="J1097" i="8"/>
  <c r="K1097" i="8"/>
  <c r="R1097" i="8"/>
  <c r="M1097" i="8"/>
  <c r="A1098" i="8"/>
  <c r="C1098" i="8"/>
  <c r="D1098" i="8"/>
  <c r="E1098" i="8"/>
  <c r="F1098" i="8"/>
  <c r="H1098" i="8"/>
  <c r="I1098" i="8"/>
  <c r="J1098" i="8"/>
  <c r="K1098" i="8"/>
  <c r="R1098" i="8"/>
  <c r="M1098" i="8"/>
  <c r="A1099" i="8"/>
  <c r="C1099" i="8"/>
  <c r="D1099" i="8"/>
  <c r="E1099" i="8"/>
  <c r="F1099" i="8"/>
  <c r="H1099" i="8"/>
  <c r="I1099" i="8"/>
  <c r="J1099" i="8"/>
  <c r="K1099" i="8"/>
  <c r="R1099" i="8"/>
  <c r="M1099" i="8"/>
  <c r="T859" i="8"/>
  <c r="T860" i="8"/>
  <c r="T861" i="8"/>
  <c r="T862" i="8"/>
  <c r="C68" i="8"/>
  <c r="C69" i="8"/>
  <c r="C76" i="8"/>
  <c r="C77" i="8"/>
  <c r="C84" i="8"/>
  <c r="C89" i="8"/>
  <c r="C820" i="8"/>
  <c r="D68" i="8"/>
  <c r="D69" i="8"/>
  <c r="D76" i="8"/>
  <c r="D77" i="8"/>
  <c r="D84" i="8"/>
  <c r="D89" i="8"/>
  <c r="D820" i="8"/>
  <c r="E68" i="8"/>
  <c r="E69" i="8"/>
  <c r="E76" i="8"/>
  <c r="E77" i="8"/>
  <c r="E84" i="8"/>
  <c r="E89" i="8"/>
  <c r="E820" i="8"/>
  <c r="F68" i="8"/>
  <c r="F69" i="8"/>
  <c r="F76" i="8"/>
  <c r="F77" i="8"/>
  <c r="F84" i="8"/>
  <c r="F89" i="8"/>
  <c r="F820" i="8"/>
  <c r="C70" i="8"/>
  <c r="H70" i="8"/>
  <c r="C78" i="8"/>
  <c r="H78" i="8"/>
  <c r="C86" i="8"/>
  <c r="H86" i="8"/>
  <c r="H89" i="8"/>
  <c r="H820" i="8"/>
  <c r="D70" i="8"/>
  <c r="I70" i="8"/>
  <c r="D78" i="8"/>
  <c r="I78" i="8"/>
  <c r="D86" i="8"/>
  <c r="I86" i="8"/>
  <c r="I89" i="8"/>
  <c r="I820" i="8"/>
  <c r="E70" i="8"/>
  <c r="J70" i="8"/>
  <c r="E78" i="8"/>
  <c r="J78" i="8"/>
  <c r="E86" i="8"/>
  <c r="J86" i="8"/>
  <c r="J89" i="8"/>
  <c r="J820" i="8"/>
  <c r="F70" i="8"/>
  <c r="K70" i="8"/>
  <c r="F78" i="8"/>
  <c r="K78" i="8"/>
  <c r="F86" i="8"/>
  <c r="K86" i="8"/>
  <c r="K89" i="8"/>
  <c r="K820" i="8"/>
  <c r="S820" i="8"/>
  <c r="T820" i="8"/>
  <c r="C90" i="8"/>
  <c r="C821" i="8"/>
  <c r="D90" i="8"/>
  <c r="D821" i="8"/>
  <c r="E90" i="8"/>
  <c r="E821" i="8"/>
  <c r="F90" i="8"/>
  <c r="F821" i="8"/>
  <c r="H90" i="8"/>
  <c r="H821" i="8"/>
  <c r="I90" i="8"/>
  <c r="I821" i="8"/>
  <c r="J90" i="8"/>
  <c r="J821" i="8"/>
  <c r="K90" i="8"/>
  <c r="K821" i="8"/>
  <c r="S821" i="8"/>
  <c r="T821" i="8"/>
  <c r="C95" i="8"/>
  <c r="C93" i="8"/>
  <c r="C94" i="8"/>
  <c r="C96" i="8"/>
  <c r="C103" i="8"/>
  <c r="C102" i="8"/>
  <c r="C104" i="8"/>
  <c r="C111" i="8"/>
  <c r="C116" i="8"/>
  <c r="C822" i="8"/>
  <c r="D95" i="8"/>
  <c r="D93" i="8"/>
  <c r="D94" i="8"/>
  <c r="D96" i="8"/>
  <c r="D103" i="8"/>
  <c r="D102" i="8"/>
  <c r="D104" i="8"/>
  <c r="D111" i="8"/>
  <c r="D116" i="8"/>
  <c r="D822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P1" i="8"/>
  <c r="E46" i="8"/>
  <c r="E116" i="8"/>
  <c r="E822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F116" i="8"/>
  <c r="F822" i="8"/>
  <c r="C97" i="8"/>
  <c r="H97" i="8"/>
  <c r="C105" i="8"/>
  <c r="H105" i="8"/>
  <c r="C113" i="8"/>
  <c r="H113" i="8"/>
  <c r="H116" i="8"/>
  <c r="H822" i="8"/>
  <c r="D97" i="8"/>
  <c r="I97" i="8"/>
  <c r="D105" i="8"/>
  <c r="I105" i="8"/>
  <c r="D113" i="8"/>
  <c r="I113" i="8"/>
  <c r="I116" i="8"/>
  <c r="I822" i="8"/>
  <c r="J97" i="8"/>
  <c r="J105" i="8"/>
  <c r="J113" i="8"/>
  <c r="J116" i="8"/>
  <c r="J822" i="8"/>
  <c r="K97" i="8"/>
  <c r="K105" i="8"/>
  <c r="K113" i="8"/>
  <c r="K116" i="8"/>
  <c r="K822" i="8"/>
  <c r="S822" i="8"/>
  <c r="T822" i="8"/>
  <c r="C117" i="8"/>
  <c r="C823" i="8"/>
  <c r="D117" i="8"/>
  <c r="D823" i="8"/>
  <c r="E117" i="8"/>
  <c r="E823" i="8"/>
  <c r="F117" i="8"/>
  <c r="F823" i="8"/>
  <c r="H117" i="8"/>
  <c r="H823" i="8"/>
  <c r="I117" i="8"/>
  <c r="I823" i="8"/>
  <c r="J117" i="8"/>
  <c r="J823" i="8"/>
  <c r="K117" i="8"/>
  <c r="K823" i="8"/>
  <c r="S823" i="8"/>
  <c r="T823" i="8"/>
  <c r="C122" i="8"/>
  <c r="C123" i="8"/>
  <c r="C131" i="8"/>
  <c r="C132" i="8"/>
  <c r="C139" i="8"/>
  <c r="C144" i="8"/>
  <c r="C824" i="8"/>
  <c r="D122" i="8"/>
  <c r="D123" i="8"/>
  <c r="D131" i="8"/>
  <c r="D132" i="8"/>
  <c r="D139" i="8"/>
  <c r="D144" i="8"/>
  <c r="D824" i="8"/>
  <c r="E122" i="8"/>
  <c r="E123" i="8"/>
  <c r="E131" i="8"/>
  <c r="E132" i="8"/>
  <c r="E139" i="8"/>
  <c r="E144" i="8"/>
  <c r="E824" i="8"/>
  <c r="F122" i="8"/>
  <c r="F123" i="8"/>
  <c r="F131" i="8"/>
  <c r="F132" i="8"/>
  <c r="F139" i="8"/>
  <c r="F144" i="8"/>
  <c r="F824" i="8"/>
  <c r="C124" i="8"/>
  <c r="H124" i="8"/>
  <c r="C133" i="8"/>
  <c r="H133" i="8"/>
  <c r="C141" i="8"/>
  <c r="H141" i="8"/>
  <c r="H144" i="8"/>
  <c r="H824" i="8"/>
  <c r="D124" i="8"/>
  <c r="I124" i="8"/>
  <c r="D133" i="8"/>
  <c r="I133" i="8"/>
  <c r="D141" i="8"/>
  <c r="I141" i="8"/>
  <c r="I144" i="8"/>
  <c r="I824" i="8"/>
  <c r="E124" i="8"/>
  <c r="J124" i="8"/>
  <c r="E133" i="8"/>
  <c r="J133" i="8"/>
  <c r="E141" i="8"/>
  <c r="J141" i="8"/>
  <c r="J144" i="8"/>
  <c r="J824" i="8"/>
  <c r="F124" i="8"/>
  <c r="K124" i="8"/>
  <c r="F133" i="8"/>
  <c r="K133" i="8"/>
  <c r="F141" i="8"/>
  <c r="K141" i="8"/>
  <c r="K144" i="8"/>
  <c r="K824" i="8"/>
  <c r="S824" i="8"/>
  <c r="T824" i="8"/>
  <c r="C145" i="8"/>
  <c r="C825" i="8"/>
  <c r="D145" i="8"/>
  <c r="D825" i="8"/>
  <c r="E145" i="8"/>
  <c r="E825" i="8"/>
  <c r="F145" i="8"/>
  <c r="F825" i="8"/>
  <c r="H145" i="8"/>
  <c r="H825" i="8"/>
  <c r="I145" i="8"/>
  <c r="I825" i="8"/>
  <c r="J145" i="8"/>
  <c r="J825" i="8"/>
  <c r="K145" i="8"/>
  <c r="K825" i="8"/>
  <c r="S825" i="8"/>
  <c r="T825" i="8"/>
  <c r="C150" i="8"/>
  <c r="C151" i="8"/>
  <c r="C159" i="8"/>
  <c r="C160" i="8"/>
  <c r="C167" i="8"/>
  <c r="C172" i="8"/>
  <c r="C826" i="8"/>
  <c r="D150" i="8"/>
  <c r="D151" i="8"/>
  <c r="D159" i="8"/>
  <c r="D160" i="8"/>
  <c r="D167" i="8"/>
  <c r="D172" i="8"/>
  <c r="D826" i="8"/>
  <c r="E150" i="8"/>
  <c r="E151" i="8"/>
  <c r="E159" i="8"/>
  <c r="E160" i="8"/>
  <c r="E167" i="8"/>
  <c r="E172" i="8"/>
  <c r="E826" i="8"/>
  <c r="F150" i="8"/>
  <c r="F151" i="8"/>
  <c r="F159" i="8"/>
  <c r="F160" i="8"/>
  <c r="F167" i="8"/>
  <c r="F172" i="8"/>
  <c r="F826" i="8"/>
  <c r="C152" i="8"/>
  <c r="H152" i="8"/>
  <c r="C161" i="8"/>
  <c r="H161" i="8"/>
  <c r="C169" i="8"/>
  <c r="H169" i="8"/>
  <c r="H172" i="8"/>
  <c r="H826" i="8"/>
  <c r="D152" i="8"/>
  <c r="I152" i="8"/>
  <c r="D161" i="8"/>
  <c r="I161" i="8"/>
  <c r="D169" i="8"/>
  <c r="I169" i="8"/>
  <c r="I172" i="8"/>
  <c r="I826" i="8"/>
  <c r="E152" i="8"/>
  <c r="J152" i="8"/>
  <c r="E161" i="8"/>
  <c r="J161" i="8"/>
  <c r="E169" i="8"/>
  <c r="J169" i="8"/>
  <c r="J172" i="8"/>
  <c r="J826" i="8"/>
  <c r="F152" i="8"/>
  <c r="K152" i="8"/>
  <c r="F161" i="8"/>
  <c r="K161" i="8"/>
  <c r="F169" i="8"/>
  <c r="K169" i="8"/>
  <c r="K172" i="8"/>
  <c r="K826" i="8"/>
  <c r="S826" i="8"/>
  <c r="T826" i="8"/>
  <c r="C173" i="8"/>
  <c r="C827" i="8"/>
  <c r="D173" i="8"/>
  <c r="D827" i="8"/>
  <c r="E173" i="8"/>
  <c r="E827" i="8"/>
  <c r="F173" i="8"/>
  <c r="F827" i="8"/>
  <c r="H173" i="8"/>
  <c r="H827" i="8"/>
  <c r="I173" i="8"/>
  <c r="I827" i="8"/>
  <c r="J173" i="8"/>
  <c r="J827" i="8"/>
  <c r="K173" i="8"/>
  <c r="K827" i="8"/>
  <c r="S827" i="8"/>
  <c r="T827" i="8"/>
  <c r="C182" i="8"/>
  <c r="C181" i="8"/>
  <c r="C46" i="8"/>
  <c r="C183" i="8"/>
  <c r="C179" i="8"/>
  <c r="C178" i="8"/>
  <c r="C180" i="8"/>
  <c r="C176" i="8"/>
  <c r="C177" i="8"/>
  <c r="C828" i="8"/>
  <c r="D182" i="8"/>
  <c r="D181" i="8"/>
  <c r="D46" i="8"/>
  <c r="D183" i="8"/>
  <c r="D179" i="8"/>
  <c r="D178" i="8"/>
  <c r="D180" i="8"/>
  <c r="D176" i="8"/>
  <c r="D177" i="8"/>
  <c r="D828" i="8"/>
  <c r="E182" i="8"/>
  <c r="E181" i="8"/>
  <c r="E183" i="8"/>
  <c r="E179" i="8"/>
  <c r="E178" i="8"/>
  <c r="E180" i="8"/>
  <c r="E176" i="8"/>
  <c r="E177" i="8"/>
  <c r="E828" i="8"/>
  <c r="F182" i="8"/>
  <c r="F181" i="8"/>
  <c r="F183" i="8"/>
  <c r="F179" i="8"/>
  <c r="F178" i="8"/>
  <c r="F180" i="8"/>
  <c r="F176" i="8"/>
  <c r="F177" i="8"/>
  <c r="F828" i="8"/>
  <c r="H183" i="8"/>
  <c r="H180" i="8"/>
  <c r="H177" i="8"/>
  <c r="H828" i="8"/>
  <c r="I183" i="8"/>
  <c r="I180" i="8"/>
  <c r="I177" i="8"/>
  <c r="I828" i="8"/>
  <c r="J183" i="8"/>
  <c r="J180" i="8"/>
  <c r="J177" i="8"/>
  <c r="J828" i="8"/>
  <c r="K183" i="8"/>
  <c r="K180" i="8"/>
  <c r="K177" i="8"/>
  <c r="K828" i="8"/>
  <c r="S828" i="8"/>
  <c r="T828" i="8"/>
  <c r="S829" i="8"/>
  <c r="T829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S830" i="8"/>
  <c r="T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S831" i="8"/>
  <c r="T831" i="8"/>
  <c r="C237" i="8"/>
  <c r="C239" i="8"/>
  <c r="C242" i="8"/>
  <c r="C238" i="8"/>
  <c r="C243" i="8"/>
  <c r="C832" i="8"/>
  <c r="D237" i="8"/>
  <c r="D239" i="8"/>
  <c r="D242" i="8"/>
  <c r="D238" i="8"/>
  <c r="D243" i="8"/>
  <c r="D832" i="8"/>
  <c r="E237" i="8"/>
  <c r="E239" i="8"/>
  <c r="E242" i="8"/>
  <c r="E238" i="8"/>
  <c r="E243" i="8"/>
  <c r="E832" i="8"/>
  <c r="F237" i="8"/>
  <c r="F239" i="8"/>
  <c r="F242" i="8"/>
  <c r="F238" i="8"/>
  <c r="F243" i="8"/>
  <c r="F832" i="8"/>
  <c r="H239" i="8"/>
  <c r="H243" i="8"/>
  <c r="H832" i="8"/>
  <c r="I239" i="8"/>
  <c r="I243" i="8"/>
  <c r="I832" i="8"/>
  <c r="J239" i="8"/>
  <c r="J243" i="8"/>
  <c r="J832" i="8"/>
  <c r="K239" i="8"/>
  <c r="K46" i="8"/>
  <c r="K243" i="8"/>
  <c r="K832" i="8"/>
  <c r="S832" i="8"/>
  <c r="T832" i="8"/>
  <c r="C244" i="8"/>
  <c r="C250" i="8"/>
  <c r="C833" i="8"/>
  <c r="D244" i="8"/>
  <c r="D250" i="8"/>
  <c r="D833" i="8"/>
  <c r="E244" i="8"/>
  <c r="E250" i="8"/>
  <c r="E833" i="8"/>
  <c r="F244" i="8"/>
  <c r="F250" i="8"/>
  <c r="F833" i="8"/>
  <c r="C246" i="8"/>
  <c r="H246" i="8"/>
  <c r="H250" i="8"/>
  <c r="H833" i="8"/>
  <c r="D246" i="8"/>
  <c r="I246" i="8"/>
  <c r="I250" i="8"/>
  <c r="I833" i="8"/>
  <c r="E246" i="8"/>
  <c r="J246" i="8"/>
  <c r="J250" i="8"/>
  <c r="J833" i="8"/>
  <c r="F246" i="8"/>
  <c r="K246" i="8"/>
  <c r="K250" i="8"/>
  <c r="K833" i="8"/>
  <c r="S833" i="8"/>
  <c r="T833" i="8"/>
  <c r="C251" i="8"/>
  <c r="C257" i="8"/>
  <c r="C834" i="8"/>
  <c r="D251" i="8"/>
  <c r="D257" i="8"/>
  <c r="D834" i="8"/>
  <c r="E251" i="8"/>
  <c r="E257" i="8"/>
  <c r="E834" i="8"/>
  <c r="F251" i="8"/>
  <c r="F257" i="8"/>
  <c r="F834" i="8"/>
  <c r="C253" i="8"/>
  <c r="H253" i="8"/>
  <c r="H257" i="8"/>
  <c r="H834" i="8"/>
  <c r="D253" i="8"/>
  <c r="I253" i="8"/>
  <c r="I257" i="8"/>
  <c r="I834" i="8"/>
  <c r="E253" i="8"/>
  <c r="J253" i="8"/>
  <c r="J257" i="8"/>
  <c r="J834" i="8"/>
  <c r="F253" i="8"/>
  <c r="K253" i="8"/>
  <c r="K257" i="8"/>
  <c r="K834" i="8"/>
  <c r="S834" i="8"/>
  <c r="T834" i="8"/>
  <c r="C258" i="8"/>
  <c r="C264" i="8"/>
  <c r="C835" i="8"/>
  <c r="D258" i="8"/>
  <c r="D264" i="8"/>
  <c r="D835" i="8"/>
  <c r="E258" i="8"/>
  <c r="E264" i="8"/>
  <c r="E835" i="8"/>
  <c r="F258" i="8"/>
  <c r="F264" i="8"/>
  <c r="F835" i="8"/>
  <c r="C260" i="8"/>
  <c r="H260" i="8"/>
  <c r="H264" i="8"/>
  <c r="H835" i="8"/>
  <c r="D260" i="8"/>
  <c r="I260" i="8"/>
  <c r="I264" i="8"/>
  <c r="I835" i="8"/>
  <c r="E260" i="8"/>
  <c r="J260" i="8"/>
  <c r="J264" i="8"/>
  <c r="J835" i="8"/>
  <c r="F260" i="8"/>
  <c r="K260" i="8"/>
  <c r="K264" i="8"/>
  <c r="K835" i="8"/>
  <c r="S835" i="8"/>
  <c r="T835" i="8"/>
  <c r="C265" i="8"/>
  <c r="C267" i="8"/>
  <c r="C270" i="8"/>
  <c r="C266" i="8"/>
  <c r="C271" i="8"/>
  <c r="C836" i="8"/>
  <c r="D265" i="8"/>
  <c r="D267" i="8"/>
  <c r="D270" i="8"/>
  <c r="D266" i="8"/>
  <c r="D271" i="8"/>
  <c r="D836" i="8"/>
  <c r="E265" i="8"/>
  <c r="E267" i="8"/>
  <c r="E270" i="8"/>
  <c r="E266" i="8"/>
  <c r="E271" i="8"/>
  <c r="E836" i="8"/>
  <c r="F265" i="8"/>
  <c r="F267" i="8"/>
  <c r="F270" i="8"/>
  <c r="F266" i="8"/>
  <c r="F271" i="8"/>
  <c r="F836" i="8"/>
  <c r="H267" i="8"/>
  <c r="H271" i="8"/>
  <c r="H836" i="8"/>
  <c r="I267" i="8"/>
  <c r="I271" i="8"/>
  <c r="I836" i="8"/>
  <c r="J267" i="8"/>
  <c r="J271" i="8"/>
  <c r="J836" i="8"/>
  <c r="K267" i="8"/>
  <c r="K271" i="8"/>
  <c r="K836" i="8"/>
  <c r="S836" i="8"/>
  <c r="T836" i="8"/>
  <c r="C272" i="8"/>
  <c r="C274" i="8"/>
  <c r="C277" i="8"/>
  <c r="C273" i="8"/>
  <c r="C278" i="8"/>
  <c r="C837" i="8"/>
  <c r="D272" i="8"/>
  <c r="D274" i="8"/>
  <c r="D277" i="8"/>
  <c r="D273" i="8"/>
  <c r="D278" i="8"/>
  <c r="D837" i="8"/>
  <c r="E272" i="8"/>
  <c r="E274" i="8"/>
  <c r="E277" i="8"/>
  <c r="E273" i="8"/>
  <c r="E278" i="8"/>
  <c r="E837" i="8"/>
  <c r="F272" i="8"/>
  <c r="F274" i="8"/>
  <c r="F277" i="8"/>
  <c r="F273" i="8"/>
  <c r="F278" i="8"/>
  <c r="F837" i="8"/>
  <c r="H274" i="8"/>
  <c r="H278" i="8"/>
  <c r="H837" i="8"/>
  <c r="I274" i="8"/>
  <c r="I278" i="8"/>
  <c r="I837" i="8"/>
  <c r="J274" i="8"/>
  <c r="J278" i="8"/>
  <c r="J837" i="8"/>
  <c r="K274" i="8"/>
  <c r="K278" i="8"/>
  <c r="K837" i="8"/>
  <c r="S837" i="8"/>
  <c r="T837" i="8"/>
  <c r="C279" i="8"/>
  <c r="C285" i="8"/>
  <c r="C838" i="8"/>
  <c r="D279" i="8"/>
  <c r="D285" i="8"/>
  <c r="D838" i="8"/>
  <c r="E279" i="8"/>
  <c r="E285" i="8"/>
  <c r="E838" i="8"/>
  <c r="F279" i="8"/>
  <c r="F285" i="8"/>
  <c r="F838" i="8"/>
  <c r="C281" i="8"/>
  <c r="H281" i="8"/>
  <c r="H285" i="8"/>
  <c r="H838" i="8"/>
  <c r="D281" i="8"/>
  <c r="I281" i="8"/>
  <c r="I285" i="8"/>
  <c r="I838" i="8"/>
  <c r="E281" i="8"/>
  <c r="J281" i="8"/>
  <c r="J285" i="8"/>
  <c r="J838" i="8"/>
  <c r="F281" i="8"/>
  <c r="K281" i="8"/>
  <c r="K285" i="8"/>
  <c r="K838" i="8"/>
  <c r="S838" i="8"/>
  <c r="T838" i="8"/>
  <c r="C286" i="8"/>
  <c r="C292" i="8"/>
  <c r="C839" i="8"/>
  <c r="D286" i="8"/>
  <c r="D292" i="8"/>
  <c r="D839" i="8"/>
  <c r="E286" i="8"/>
  <c r="E288" i="8"/>
  <c r="E291" i="8"/>
  <c r="E287" i="8"/>
  <c r="E292" i="8"/>
  <c r="E839" i="8"/>
  <c r="F286" i="8"/>
  <c r="F288" i="8"/>
  <c r="F291" i="8"/>
  <c r="F287" i="8"/>
  <c r="F292" i="8"/>
  <c r="F839" i="8"/>
  <c r="C288" i="8"/>
  <c r="H288" i="8"/>
  <c r="H292" i="8"/>
  <c r="H839" i="8"/>
  <c r="D288" i="8"/>
  <c r="I288" i="8"/>
  <c r="I292" i="8"/>
  <c r="I839" i="8"/>
  <c r="J288" i="8"/>
  <c r="J292" i="8"/>
  <c r="J839" i="8"/>
  <c r="K288" i="8"/>
  <c r="K292" i="8"/>
  <c r="K839" i="8"/>
  <c r="S839" i="8"/>
  <c r="T839" i="8"/>
  <c r="C293" i="8"/>
  <c r="C299" i="8"/>
  <c r="C840" i="8"/>
  <c r="D293" i="8"/>
  <c r="D299" i="8"/>
  <c r="D840" i="8"/>
  <c r="E293" i="8"/>
  <c r="E299" i="8"/>
  <c r="E840" i="8"/>
  <c r="F293" i="8"/>
  <c r="F299" i="8"/>
  <c r="F840" i="8"/>
  <c r="C295" i="8"/>
  <c r="H295" i="8"/>
  <c r="H299" i="8"/>
  <c r="H840" i="8"/>
  <c r="D295" i="8"/>
  <c r="I295" i="8"/>
  <c r="I299" i="8"/>
  <c r="I840" i="8"/>
  <c r="E295" i="8"/>
  <c r="J295" i="8"/>
  <c r="J299" i="8"/>
  <c r="J840" i="8"/>
  <c r="F295" i="8"/>
  <c r="K295" i="8"/>
  <c r="K299" i="8"/>
  <c r="K840" i="8"/>
  <c r="S840" i="8"/>
  <c r="T840" i="8"/>
  <c r="C300" i="8"/>
  <c r="C303" i="8"/>
  <c r="C309" i="8"/>
  <c r="C841" i="8"/>
  <c r="D300" i="8"/>
  <c r="D303" i="8"/>
  <c r="D309" i="8"/>
  <c r="D841" i="8"/>
  <c r="E300" i="8"/>
  <c r="E303" i="8"/>
  <c r="E309" i="8"/>
  <c r="E841" i="8"/>
  <c r="F300" i="8"/>
  <c r="F303" i="8"/>
  <c r="F309" i="8"/>
  <c r="F841" i="8"/>
  <c r="H300" i="8"/>
  <c r="H303" i="8"/>
  <c r="H309" i="8"/>
  <c r="H841" i="8"/>
  <c r="I300" i="8"/>
  <c r="I303" i="8"/>
  <c r="I309" i="8"/>
  <c r="I841" i="8"/>
  <c r="J300" i="8"/>
  <c r="J303" i="8"/>
  <c r="J309" i="8"/>
  <c r="J841" i="8"/>
  <c r="K300" i="8"/>
  <c r="K303" i="8"/>
  <c r="K309" i="8"/>
  <c r="K841" i="8"/>
  <c r="S841" i="8"/>
  <c r="T841" i="8"/>
  <c r="C310" i="8"/>
  <c r="C313" i="8"/>
  <c r="C319" i="8"/>
  <c r="C842" i="8"/>
  <c r="D310" i="8"/>
  <c r="D313" i="8"/>
  <c r="D319" i="8"/>
  <c r="D842" i="8"/>
  <c r="E310" i="8"/>
  <c r="E312" i="8"/>
  <c r="E313" i="8"/>
  <c r="E315" i="8"/>
  <c r="E318" i="8"/>
  <c r="E314" i="8"/>
  <c r="E319" i="8"/>
  <c r="E842" i="8"/>
  <c r="F310" i="8"/>
  <c r="F312" i="8"/>
  <c r="F313" i="8"/>
  <c r="F315" i="8"/>
  <c r="F318" i="8"/>
  <c r="F314" i="8"/>
  <c r="F319" i="8"/>
  <c r="F842" i="8"/>
  <c r="C315" i="8"/>
  <c r="H315" i="8"/>
  <c r="H319" i="8"/>
  <c r="H842" i="8"/>
  <c r="D315" i="8"/>
  <c r="I315" i="8"/>
  <c r="I319" i="8"/>
  <c r="I842" i="8"/>
  <c r="J315" i="8"/>
  <c r="J319" i="8"/>
  <c r="J842" i="8"/>
  <c r="K315" i="8"/>
  <c r="K319" i="8"/>
  <c r="K842" i="8"/>
  <c r="S842" i="8"/>
  <c r="T842" i="8"/>
  <c r="C320" i="8"/>
  <c r="C323" i="8"/>
  <c r="C329" i="8"/>
  <c r="C843" i="8"/>
  <c r="D320" i="8"/>
  <c r="D323" i="8"/>
  <c r="D329" i="8"/>
  <c r="D843" i="8"/>
  <c r="E320" i="8"/>
  <c r="E323" i="8"/>
  <c r="E329" i="8"/>
  <c r="E843" i="8"/>
  <c r="F320" i="8"/>
  <c r="F323" i="8"/>
  <c r="F329" i="8"/>
  <c r="F843" i="8"/>
  <c r="C325" i="8"/>
  <c r="H325" i="8"/>
  <c r="H329" i="8"/>
  <c r="H843" i="8"/>
  <c r="D325" i="8"/>
  <c r="I325" i="8"/>
  <c r="I329" i="8"/>
  <c r="I843" i="8"/>
  <c r="E325" i="8"/>
  <c r="J325" i="8"/>
  <c r="J329" i="8"/>
  <c r="J843" i="8"/>
  <c r="F325" i="8"/>
  <c r="K325" i="8"/>
  <c r="K329" i="8"/>
  <c r="K843" i="8"/>
  <c r="S843" i="8"/>
  <c r="T843" i="8"/>
  <c r="C330" i="8"/>
  <c r="C333" i="8"/>
  <c r="C339" i="8"/>
  <c r="C844" i="8"/>
  <c r="D330" i="8"/>
  <c r="D333" i="8"/>
  <c r="D339" i="8"/>
  <c r="D844" i="8"/>
  <c r="E330" i="8"/>
  <c r="E332" i="8"/>
  <c r="E333" i="8"/>
  <c r="E335" i="8"/>
  <c r="E338" i="8"/>
  <c r="E334" i="8"/>
  <c r="E339" i="8"/>
  <c r="E844" i="8"/>
  <c r="F330" i="8"/>
  <c r="F332" i="8"/>
  <c r="F333" i="8"/>
  <c r="F335" i="8"/>
  <c r="F338" i="8"/>
  <c r="F334" i="8"/>
  <c r="F339" i="8"/>
  <c r="F844" i="8"/>
  <c r="C335" i="8"/>
  <c r="H335" i="8"/>
  <c r="H339" i="8"/>
  <c r="H844" i="8"/>
  <c r="D335" i="8"/>
  <c r="I335" i="8"/>
  <c r="I339" i="8"/>
  <c r="I844" i="8"/>
  <c r="J335" i="8"/>
  <c r="J339" i="8"/>
  <c r="J844" i="8"/>
  <c r="K335" i="8"/>
  <c r="K339" i="8"/>
  <c r="K844" i="8"/>
  <c r="S844" i="8"/>
  <c r="T844" i="8"/>
  <c r="C340" i="8"/>
  <c r="C342" i="8"/>
  <c r="C343" i="8"/>
  <c r="C345" i="8"/>
  <c r="C348" i="8"/>
  <c r="C344" i="8"/>
  <c r="C349" i="8"/>
  <c r="C845" i="8"/>
  <c r="D340" i="8"/>
  <c r="D342" i="8"/>
  <c r="D343" i="8"/>
  <c r="D345" i="8"/>
  <c r="D348" i="8"/>
  <c r="D344" i="8"/>
  <c r="D349" i="8"/>
  <c r="D845" i="8"/>
  <c r="E340" i="8"/>
  <c r="E342" i="8"/>
  <c r="E343" i="8"/>
  <c r="E345" i="8"/>
  <c r="E348" i="8"/>
  <c r="E344" i="8"/>
  <c r="E349" i="8"/>
  <c r="E845" i="8"/>
  <c r="F340" i="8"/>
  <c r="F342" i="8"/>
  <c r="F343" i="8"/>
  <c r="F345" i="8"/>
  <c r="F348" i="8"/>
  <c r="F344" i="8"/>
  <c r="F349" i="8"/>
  <c r="F845" i="8"/>
  <c r="H345" i="8"/>
  <c r="H349" i="8"/>
  <c r="H845" i="8"/>
  <c r="I345" i="8"/>
  <c r="I349" i="8"/>
  <c r="I845" i="8"/>
  <c r="J345" i="8"/>
  <c r="J349" i="8"/>
  <c r="J845" i="8"/>
  <c r="K345" i="8"/>
  <c r="K349" i="8"/>
  <c r="K845" i="8"/>
  <c r="S845" i="8"/>
  <c r="T845" i="8"/>
  <c r="C350" i="8"/>
  <c r="C353" i="8"/>
  <c r="C359" i="8"/>
  <c r="C846" i="8"/>
  <c r="D350" i="8"/>
  <c r="D353" i="8"/>
  <c r="D359" i="8"/>
  <c r="D846" i="8"/>
  <c r="E350" i="8"/>
  <c r="E353" i="8"/>
  <c r="E359" i="8"/>
  <c r="E846" i="8"/>
  <c r="F350" i="8"/>
  <c r="F353" i="8"/>
  <c r="F359" i="8"/>
  <c r="F846" i="8"/>
  <c r="C355" i="8"/>
  <c r="H355" i="8"/>
  <c r="H359" i="8"/>
  <c r="H846" i="8"/>
  <c r="D355" i="8"/>
  <c r="I355" i="8"/>
  <c r="I359" i="8"/>
  <c r="I846" i="8"/>
  <c r="E355" i="8"/>
  <c r="J355" i="8"/>
  <c r="J359" i="8"/>
  <c r="J846" i="8"/>
  <c r="F355" i="8"/>
  <c r="K355" i="8"/>
  <c r="K359" i="8"/>
  <c r="K846" i="8"/>
  <c r="S846" i="8"/>
  <c r="T846" i="8"/>
  <c r="C361" i="8"/>
  <c r="C364" i="8"/>
  <c r="C370" i="8"/>
  <c r="C847" i="8"/>
  <c r="D361" i="8"/>
  <c r="D364" i="8"/>
  <c r="D370" i="8"/>
  <c r="D847" i="8"/>
  <c r="E361" i="8"/>
  <c r="E364" i="8"/>
  <c r="E370" i="8"/>
  <c r="E847" i="8"/>
  <c r="F361" i="8"/>
  <c r="F364" i="8"/>
  <c r="F370" i="8"/>
  <c r="F847" i="8"/>
  <c r="C366" i="8"/>
  <c r="H366" i="8"/>
  <c r="H370" i="8"/>
  <c r="H847" i="8"/>
  <c r="D366" i="8"/>
  <c r="I366" i="8"/>
  <c r="I370" i="8"/>
  <c r="I847" i="8"/>
  <c r="E366" i="8"/>
  <c r="J366" i="8"/>
  <c r="J370" i="8"/>
  <c r="J847" i="8"/>
  <c r="F366" i="8"/>
  <c r="K366" i="8"/>
  <c r="K370" i="8"/>
  <c r="K847" i="8"/>
  <c r="S847" i="8"/>
  <c r="T847" i="8"/>
  <c r="C372" i="8"/>
  <c r="C375" i="8"/>
  <c r="C381" i="8"/>
  <c r="C848" i="8"/>
  <c r="D372" i="8"/>
  <c r="D375" i="8"/>
  <c r="D381" i="8"/>
  <c r="D848" i="8"/>
  <c r="E372" i="8"/>
  <c r="E375" i="8"/>
  <c r="E381" i="8"/>
  <c r="E848" i="8"/>
  <c r="F372" i="8"/>
  <c r="F375" i="8"/>
  <c r="F381" i="8"/>
  <c r="F848" i="8"/>
  <c r="C377" i="8"/>
  <c r="H377" i="8"/>
  <c r="H381" i="8"/>
  <c r="H848" i="8"/>
  <c r="D377" i="8"/>
  <c r="I377" i="8"/>
  <c r="I381" i="8"/>
  <c r="I848" i="8"/>
  <c r="E377" i="8"/>
  <c r="J377" i="8"/>
  <c r="J381" i="8"/>
  <c r="J848" i="8"/>
  <c r="F377" i="8"/>
  <c r="K377" i="8"/>
  <c r="K381" i="8"/>
  <c r="K848" i="8"/>
  <c r="S848" i="8"/>
  <c r="T848" i="8"/>
  <c r="C382" i="8"/>
  <c r="C385" i="8"/>
  <c r="C391" i="8"/>
  <c r="C849" i="8"/>
  <c r="D382" i="8"/>
  <c r="D385" i="8"/>
  <c r="D391" i="8"/>
  <c r="D849" i="8"/>
  <c r="E382" i="8"/>
  <c r="E385" i="8"/>
  <c r="E391" i="8"/>
  <c r="E849" i="8"/>
  <c r="F382" i="8"/>
  <c r="F385" i="8"/>
  <c r="F391" i="8"/>
  <c r="F849" i="8"/>
  <c r="H391" i="8"/>
  <c r="H849" i="8"/>
  <c r="I391" i="8"/>
  <c r="I849" i="8"/>
  <c r="J391" i="8"/>
  <c r="J849" i="8"/>
  <c r="K391" i="8"/>
  <c r="K849" i="8"/>
  <c r="S849" i="8"/>
  <c r="T849" i="8"/>
  <c r="S850" i="8"/>
  <c r="T850" i="8"/>
  <c r="C437" i="8"/>
  <c r="C851" i="8"/>
  <c r="D437" i="8"/>
  <c r="D851" i="8"/>
  <c r="E437" i="8"/>
  <c r="E851" i="8"/>
  <c r="F437" i="8"/>
  <c r="F851" i="8"/>
  <c r="H437" i="8"/>
  <c r="H851" i="8"/>
  <c r="I437" i="8"/>
  <c r="I851" i="8"/>
  <c r="J437" i="8"/>
  <c r="J851" i="8"/>
  <c r="K437" i="8"/>
  <c r="K851" i="8"/>
  <c r="S851" i="8"/>
  <c r="T851" i="8"/>
  <c r="C447" i="8"/>
  <c r="C852" i="8"/>
  <c r="D447" i="8"/>
  <c r="D852" i="8"/>
  <c r="E447" i="8"/>
  <c r="E852" i="8"/>
  <c r="F447" i="8"/>
  <c r="F852" i="8"/>
  <c r="J447" i="8"/>
  <c r="J852" i="8"/>
  <c r="K447" i="8"/>
  <c r="K852" i="8"/>
  <c r="S852" i="8"/>
  <c r="T852" i="8"/>
  <c r="S853" i="8"/>
  <c r="T853" i="8"/>
  <c r="C646" i="8"/>
  <c r="C649" i="8"/>
  <c r="C854" i="8"/>
  <c r="D646" i="8"/>
  <c r="D649" i="8"/>
  <c r="D854" i="8"/>
  <c r="E646" i="8"/>
  <c r="E649" i="8"/>
  <c r="E854" i="8"/>
  <c r="F646" i="8"/>
  <c r="F649" i="8"/>
  <c r="F854" i="8"/>
  <c r="H646" i="8"/>
  <c r="H649" i="8"/>
  <c r="H854" i="8"/>
  <c r="I646" i="8"/>
  <c r="I649" i="8"/>
  <c r="I854" i="8"/>
  <c r="J646" i="8"/>
  <c r="J649" i="8"/>
  <c r="J854" i="8"/>
  <c r="K646" i="8"/>
  <c r="K649" i="8"/>
  <c r="K854" i="8"/>
  <c r="S854" i="8"/>
  <c r="T854" i="8"/>
  <c r="C652" i="8"/>
  <c r="C655" i="8"/>
  <c r="C855" i="8"/>
  <c r="D652" i="8"/>
  <c r="D655" i="8"/>
  <c r="D855" i="8"/>
  <c r="E652" i="8"/>
  <c r="E655" i="8"/>
  <c r="E855" i="8"/>
  <c r="F652" i="8"/>
  <c r="F655" i="8"/>
  <c r="F855" i="8"/>
  <c r="H652" i="8"/>
  <c r="H655" i="8"/>
  <c r="H855" i="8"/>
  <c r="I652" i="8"/>
  <c r="I655" i="8"/>
  <c r="I855" i="8"/>
  <c r="J652" i="8"/>
  <c r="J655" i="8"/>
  <c r="J855" i="8"/>
  <c r="K652" i="8"/>
  <c r="K655" i="8"/>
  <c r="K855" i="8"/>
  <c r="S855" i="8"/>
  <c r="T855" i="8"/>
  <c r="C658" i="8"/>
  <c r="C661" i="8"/>
  <c r="C856" i="8"/>
  <c r="D658" i="8"/>
  <c r="D661" i="8"/>
  <c r="D856" i="8"/>
  <c r="E658" i="8"/>
  <c r="E657" i="8"/>
  <c r="E659" i="8"/>
  <c r="E660" i="8"/>
  <c r="E661" i="8"/>
  <c r="E856" i="8"/>
  <c r="F658" i="8"/>
  <c r="F661" i="8"/>
  <c r="F856" i="8"/>
  <c r="H658" i="8"/>
  <c r="H661" i="8"/>
  <c r="H856" i="8"/>
  <c r="I658" i="8"/>
  <c r="I661" i="8"/>
  <c r="I856" i="8"/>
  <c r="J658" i="8"/>
  <c r="J657" i="8"/>
  <c r="J659" i="8"/>
  <c r="J46" i="8"/>
  <c r="J661" i="8"/>
  <c r="J856" i="8"/>
  <c r="K658" i="8"/>
  <c r="K661" i="8"/>
  <c r="K856" i="8"/>
  <c r="S856" i="8"/>
  <c r="T856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H662" i="8"/>
  <c r="H664" i="8"/>
  <c r="H857" i="8"/>
  <c r="I662" i="8"/>
  <c r="I664" i="8"/>
  <c r="I857" i="8"/>
  <c r="J662" i="8"/>
  <c r="J664" i="8"/>
  <c r="J857" i="8"/>
  <c r="K662" i="8"/>
  <c r="K664" i="8"/>
  <c r="K857" i="8"/>
  <c r="S857" i="8"/>
  <c r="T857" i="8"/>
  <c r="T858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C691" i="8"/>
  <c r="C896" i="8"/>
  <c r="D688" i="8"/>
  <c r="D691" i="8"/>
  <c r="D896" i="8"/>
  <c r="E688" i="8"/>
  <c r="E691" i="8"/>
  <c r="E896" i="8"/>
  <c r="F688" i="8"/>
  <c r="F691" i="8"/>
  <c r="F896" i="8"/>
  <c r="H688" i="8"/>
  <c r="H691" i="8"/>
  <c r="H896" i="8"/>
  <c r="I688" i="8"/>
  <c r="I691" i="8"/>
  <c r="I896" i="8"/>
  <c r="J688" i="8"/>
  <c r="J691" i="8"/>
  <c r="J896" i="8"/>
  <c r="K688" i="8"/>
  <c r="K691" i="8"/>
  <c r="K896" i="8"/>
  <c r="S896" i="8"/>
  <c r="T896" i="8"/>
  <c r="C693" i="8"/>
  <c r="C696" i="8"/>
  <c r="C897" i="8"/>
  <c r="D693" i="8"/>
  <c r="D696" i="8"/>
  <c r="D897" i="8"/>
  <c r="E693" i="8"/>
  <c r="E696" i="8"/>
  <c r="E897" i="8"/>
  <c r="F693" i="8"/>
  <c r="F696" i="8"/>
  <c r="F897" i="8"/>
  <c r="H696" i="8"/>
  <c r="H897" i="8"/>
  <c r="I696" i="8"/>
  <c r="I897" i="8"/>
  <c r="J696" i="8"/>
  <c r="J897" i="8"/>
  <c r="K696" i="8"/>
  <c r="K897" i="8"/>
  <c r="S897" i="8"/>
  <c r="T897" i="8"/>
  <c r="C698" i="8"/>
  <c r="C701" i="8"/>
  <c r="C898" i="8"/>
  <c r="D698" i="8"/>
  <c r="D701" i="8"/>
  <c r="D898" i="8"/>
  <c r="E698" i="8"/>
  <c r="E701" i="8"/>
  <c r="E898" i="8"/>
  <c r="F698" i="8"/>
  <c r="F701" i="8"/>
  <c r="F898" i="8"/>
  <c r="H701" i="8"/>
  <c r="H898" i="8"/>
  <c r="I701" i="8"/>
  <c r="I898" i="8"/>
  <c r="J701" i="8"/>
  <c r="J898" i="8"/>
  <c r="K701" i="8"/>
  <c r="K898" i="8"/>
  <c r="S898" i="8"/>
  <c r="T8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C327" i="8"/>
  <c r="C943" i="8"/>
  <c r="D327" i="8"/>
  <c r="D943" i="8"/>
  <c r="E327" i="8"/>
  <c r="E943" i="8"/>
  <c r="F327" i="8"/>
  <c r="F943" i="8"/>
  <c r="H327" i="8"/>
  <c r="H943" i="8"/>
  <c r="I327" i="8"/>
  <c r="I943" i="8"/>
  <c r="J327" i="8"/>
  <c r="J943" i="8"/>
  <c r="K327" i="8"/>
  <c r="K943" i="8"/>
  <c r="C317" i="8"/>
  <c r="C942" i="8"/>
  <c r="D317" i="8"/>
  <c r="D942" i="8"/>
  <c r="E317" i="8"/>
  <c r="E942" i="8"/>
  <c r="F317" i="8"/>
  <c r="F942" i="8"/>
  <c r="H317" i="8"/>
  <c r="H942" i="8"/>
  <c r="I317" i="8"/>
  <c r="I942" i="8"/>
  <c r="J317" i="8"/>
  <c r="J942" i="8"/>
  <c r="K317" i="8"/>
  <c r="K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H305" i="8"/>
  <c r="H307" i="8"/>
  <c r="H941" i="8"/>
  <c r="I305" i="8"/>
  <c r="I307" i="8"/>
  <c r="I941" i="8"/>
  <c r="J305" i="8"/>
  <c r="J307" i="8"/>
  <c r="J941" i="8"/>
  <c r="K305" i="8"/>
  <c r="K307" i="8"/>
  <c r="K941" i="8"/>
  <c r="C297" i="8"/>
  <c r="C940" i="8"/>
  <c r="D297" i="8"/>
  <c r="D940" i="8"/>
  <c r="E297" i="8"/>
  <c r="E940" i="8"/>
  <c r="F297" i="8"/>
  <c r="F940" i="8"/>
  <c r="H297" i="8"/>
  <c r="H940" i="8"/>
  <c r="I297" i="8"/>
  <c r="I940" i="8"/>
  <c r="J297" i="8"/>
  <c r="J940" i="8"/>
  <c r="K297" i="8"/>
  <c r="K940" i="8"/>
  <c r="C290" i="8"/>
  <c r="C939" i="8"/>
  <c r="D290" i="8"/>
  <c r="D939" i="8"/>
  <c r="E290" i="8"/>
  <c r="E939" i="8"/>
  <c r="F289" i="8"/>
  <c r="F290" i="8"/>
  <c r="F939" i="8"/>
  <c r="H290" i="8"/>
  <c r="H939" i="8"/>
  <c r="I290" i="8"/>
  <c r="I939" i="8"/>
  <c r="J290" i="8"/>
  <c r="J939" i="8"/>
  <c r="K290" i="8"/>
  <c r="K939" i="8"/>
  <c r="C283" i="8"/>
  <c r="C938" i="8"/>
  <c r="D283" i="8"/>
  <c r="D938" i="8"/>
  <c r="E283" i="8"/>
  <c r="E938" i="8"/>
  <c r="F283" i="8"/>
  <c r="F938" i="8"/>
  <c r="H283" i="8"/>
  <c r="H938" i="8"/>
  <c r="I283" i="8"/>
  <c r="I938" i="8"/>
  <c r="J283" i="8"/>
  <c r="J938" i="8"/>
  <c r="K283" i="8"/>
  <c r="K938" i="8"/>
  <c r="C276" i="8"/>
  <c r="C937" i="8"/>
  <c r="D276" i="8"/>
  <c r="D937" i="8"/>
  <c r="E276" i="8"/>
  <c r="E937" i="8"/>
  <c r="F276" i="8"/>
  <c r="F937" i="8"/>
  <c r="H276" i="8"/>
  <c r="H937" i="8"/>
  <c r="I276" i="8"/>
  <c r="I937" i="8"/>
  <c r="J276" i="8"/>
  <c r="J937" i="8"/>
  <c r="K276" i="8"/>
  <c r="K937" i="8"/>
  <c r="C269" i="8"/>
  <c r="C936" i="8"/>
  <c r="D269" i="8"/>
  <c r="D936" i="8"/>
  <c r="E269" i="8"/>
  <c r="E936" i="8"/>
  <c r="F268" i="8"/>
  <c r="F269" i="8"/>
  <c r="F936" i="8"/>
  <c r="H269" i="8"/>
  <c r="H936" i="8"/>
  <c r="I269" i="8"/>
  <c r="I936" i="8"/>
  <c r="J269" i="8"/>
  <c r="J936" i="8"/>
  <c r="K269" i="8"/>
  <c r="K936" i="8"/>
  <c r="C262" i="8"/>
  <c r="C935" i="8"/>
  <c r="D262" i="8"/>
  <c r="D935" i="8"/>
  <c r="E262" i="8"/>
  <c r="E935" i="8"/>
  <c r="F262" i="8"/>
  <c r="F935" i="8"/>
  <c r="H262" i="8"/>
  <c r="H935" i="8"/>
  <c r="I262" i="8"/>
  <c r="I935" i="8"/>
  <c r="J262" i="8"/>
  <c r="J935" i="8"/>
  <c r="K262" i="8"/>
  <c r="K935" i="8"/>
  <c r="C255" i="8"/>
  <c r="C934" i="8"/>
  <c r="D255" i="8"/>
  <c r="D934" i="8"/>
  <c r="E255" i="8"/>
  <c r="E934" i="8"/>
  <c r="F255" i="8"/>
  <c r="F934" i="8"/>
  <c r="H255" i="8"/>
  <c r="H934" i="8"/>
  <c r="I255" i="8"/>
  <c r="I934" i="8"/>
  <c r="J255" i="8"/>
  <c r="J934" i="8"/>
  <c r="K255" i="8"/>
  <c r="K934" i="8"/>
  <c r="C248" i="8"/>
  <c r="C933" i="8"/>
  <c r="D248" i="8"/>
  <c r="D933" i="8"/>
  <c r="E248" i="8"/>
  <c r="E933" i="8"/>
  <c r="F248" i="8"/>
  <c r="F933" i="8"/>
  <c r="H248" i="8"/>
  <c r="H933" i="8"/>
  <c r="I248" i="8"/>
  <c r="I933" i="8"/>
  <c r="J248" i="8"/>
  <c r="J933" i="8"/>
  <c r="K248" i="8"/>
  <c r="K933" i="8"/>
  <c r="C241" i="8"/>
  <c r="C932" i="8"/>
  <c r="D241" i="8"/>
  <c r="D932" i="8"/>
  <c r="E241" i="8"/>
  <c r="E932" i="8"/>
  <c r="F240" i="8"/>
  <c r="F241" i="8"/>
  <c r="F932" i="8"/>
  <c r="H241" i="8"/>
  <c r="H932" i="8"/>
  <c r="I241" i="8"/>
  <c r="I932" i="8"/>
  <c r="J241" i="8"/>
  <c r="J932" i="8"/>
  <c r="K241" i="8"/>
  <c r="K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H205" i="8"/>
  <c r="H207" i="8"/>
  <c r="H926" i="8"/>
  <c r="D54" i="8"/>
  <c r="I54" i="8"/>
  <c r="D55" i="8"/>
  <c r="I55" i="8"/>
  <c r="D202" i="8"/>
  <c r="I205" i="8"/>
  <c r="I207" i="8"/>
  <c r="I926" i="8"/>
  <c r="E54" i="8"/>
  <c r="J54" i="8"/>
  <c r="E55" i="8"/>
  <c r="J55" i="8"/>
  <c r="E202" i="8"/>
  <c r="J205" i="8"/>
  <c r="J207" i="8"/>
  <c r="J926" i="8"/>
  <c r="F54" i="8"/>
  <c r="K54" i="8"/>
  <c r="F55" i="8"/>
  <c r="K55" i="8"/>
  <c r="F202" i="8"/>
  <c r="K205" i="8"/>
  <c r="K207" i="8"/>
  <c r="K926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H198" i="8"/>
  <c r="H200" i="8"/>
  <c r="H924" i="8"/>
  <c r="D52" i="8"/>
  <c r="I52" i="8"/>
  <c r="D191" i="8"/>
  <c r="D192" i="8"/>
  <c r="D195" i="8"/>
  <c r="I198" i="8"/>
  <c r="I200" i="8"/>
  <c r="I924" i="8"/>
  <c r="E52" i="8"/>
  <c r="J52" i="8"/>
  <c r="E191" i="8"/>
  <c r="E192" i="8"/>
  <c r="E195" i="8"/>
  <c r="J198" i="8"/>
  <c r="J200" i="8"/>
  <c r="J924" i="8"/>
  <c r="F52" i="8"/>
  <c r="K52" i="8"/>
  <c r="F191" i="8"/>
  <c r="F192" i="8"/>
  <c r="F195" i="8"/>
  <c r="K198" i="8"/>
  <c r="K200" i="8"/>
  <c r="K924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H187" i="8"/>
  <c r="H189" i="8"/>
  <c r="H921" i="8"/>
  <c r="D51" i="8"/>
  <c r="I51" i="8"/>
  <c r="I187" i="8"/>
  <c r="I189" i="8"/>
  <c r="I921" i="8"/>
  <c r="E51" i="8"/>
  <c r="J51" i="8"/>
  <c r="J187" i="8"/>
  <c r="J189" i="8"/>
  <c r="J921" i="8"/>
  <c r="F51" i="8"/>
  <c r="K51" i="8"/>
  <c r="K187" i="8"/>
  <c r="K189" i="8"/>
  <c r="K92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H171" i="8"/>
  <c r="H915" i="8"/>
  <c r="I171" i="8"/>
  <c r="I915" i="8"/>
  <c r="J171" i="8"/>
  <c r="J915" i="8"/>
  <c r="K171" i="8"/>
  <c r="K915" i="8"/>
  <c r="C163" i="8"/>
  <c r="C914" i="8"/>
  <c r="D163" i="8"/>
  <c r="D914" i="8"/>
  <c r="E163" i="8"/>
  <c r="E914" i="8"/>
  <c r="F163" i="8"/>
  <c r="F914" i="8"/>
  <c r="H163" i="8"/>
  <c r="H914" i="8"/>
  <c r="I163" i="8"/>
  <c r="I914" i="8"/>
  <c r="J163" i="8"/>
  <c r="J914" i="8"/>
  <c r="K163" i="8"/>
  <c r="K914" i="8"/>
  <c r="C154" i="8"/>
  <c r="C913" i="8"/>
  <c r="D154" i="8"/>
  <c r="D913" i="8"/>
  <c r="E154" i="8"/>
  <c r="E913" i="8"/>
  <c r="F154" i="8"/>
  <c r="F913" i="8"/>
  <c r="H154" i="8"/>
  <c r="H913" i="8"/>
  <c r="I154" i="8"/>
  <c r="I913" i="8"/>
  <c r="J154" i="8"/>
  <c r="J913" i="8"/>
  <c r="K154" i="8"/>
  <c r="K913" i="8"/>
  <c r="C143" i="8"/>
  <c r="C912" i="8"/>
  <c r="D143" i="8"/>
  <c r="D912" i="8"/>
  <c r="E143" i="8"/>
  <c r="E912" i="8"/>
  <c r="F143" i="8"/>
  <c r="F912" i="8"/>
  <c r="H143" i="8"/>
  <c r="H912" i="8"/>
  <c r="I143" i="8"/>
  <c r="I912" i="8"/>
  <c r="J143" i="8"/>
  <c r="J912" i="8"/>
  <c r="K143" i="8"/>
  <c r="K912" i="8"/>
  <c r="C135" i="8"/>
  <c r="C911" i="8"/>
  <c r="D135" i="8"/>
  <c r="D911" i="8"/>
  <c r="E135" i="8"/>
  <c r="E911" i="8"/>
  <c r="F135" i="8"/>
  <c r="F911" i="8"/>
  <c r="H135" i="8"/>
  <c r="H911" i="8"/>
  <c r="I135" i="8"/>
  <c r="I911" i="8"/>
  <c r="J135" i="8"/>
  <c r="J911" i="8"/>
  <c r="K135" i="8"/>
  <c r="K911" i="8"/>
  <c r="C126" i="8"/>
  <c r="C910" i="8"/>
  <c r="D126" i="8"/>
  <c r="D910" i="8"/>
  <c r="E126" i="8"/>
  <c r="E910" i="8"/>
  <c r="F126" i="8"/>
  <c r="F910" i="8"/>
  <c r="H126" i="8"/>
  <c r="H910" i="8"/>
  <c r="I126" i="8"/>
  <c r="I910" i="8"/>
  <c r="J126" i="8"/>
  <c r="J910" i="8"/>
  <c r="K126" i="8"/>
  <c r="K910" i="8"/>
  <c r="C115" i="8"/>
  <c r="C909" i="8"/>
  <c r="D115" i="8"/>
  <c r="D909" i="8"/>
  <c r="E115" i="8"/>
  <c r="E909" i="8"/>
  <c r="F115" i="8"/>
  <c r="F909" i="8"/>
  <c r="H115" i="8"/>
  <c r="H909" i="8"/>
  <c r="I115" i="8"/>
  <c r="I909" i="8"/>
  <c r="J115" i="8"/>
  <c r="J909" i="8"/>
  <c r="K115" i="8"/>
  <c r="K909" i="8"/>
  <c r="C107" i="8"/>
  <c r="C908" i="8"/>
  <c r="D107" i="8"/>
  <c r="D908" i="8"/>
  <c r="E107" i="8"/>
  <c r="E908" i="8"/>
  <c r="F107" i="8"/>
  <c r="F908" i="8"/>
  <c r="H107" i="8"/>
  <c r="H908" i="8"/>
  <c r="I107" i="8"/>
  <c r="I908" i="8"/>
  <c r="J107" i="8"/>
  <c r="J908" i="8"/>
  <c r="K107" i="8"/>
  <c r="K908" i="8"/>
  <c r="C99" i="8"/>
  <c r="C907" i="8"/>
  <c r="D99" i="8"/>
  <c r="D907" i="8"/>
  <c r="E99" i="8"/>
  <c r="E907" i="8"/>
  <c r="F99" i="8"/>
  <c r="F907" i="8"/>
  <c r="H99" i="8"/>
  <c r="H907" i="8"/>
  <c r="I99" i="8"/>
  <c r="I907" i="8"/>
  <c r="J99" i="8"/>
  <c r="J907" i="8"/>
  <c r="K99" i="8"/>
  <c r="K907" i="8"/>
  <c r="C88" i="8"/>
  <c r="C906" i="8"/>
  <c r="D88" i="8"/>
  <c r="D906" i="8"/>
  <c r="E88" i="8"/>
  <c r="E906" i="8"/>
  <c r="F88" i="8"/>
  <c r="F906" i="8"/>
  <c r="H88" i="8"/>
  <c r="H906" i="8"/>
  <c r="I88" i="8"/>
  <c r="I906" i="8"/>
  <c r="J88" i="8"/>
  <c r="J906" i="8"/>
  <c r="K88" i="8"/>
  <c r="K906" i="8"/>
  <c r="C80" i="8"/>
  <c r="C905" i="8"/>
  <c r="D80" i="8"/>
  <c r="D905" i="8"/>
  <c r="E80" i="8"/>
  <c r="E905" i="8"/>
  <c r="F80" i="8"/>
  <c r="F905" i="8"/>
  <c r="H80" i="8"/>
  <c r="H905" i="8"/>
  <c r="I80" i="8"/>
  <c r="I905" i="8"/>
  <c r="J80" i="8"/>
  <c r="J905" i="8"/>
  <c r="K80" i="8"/>
  <c r="K905" i="8"/>
  <c r="C72" i="8"/>
  <c r="C904" i="8"/>
  <c r="D72" i="8"/>
  <c r="D904" i="8"/>
  <c r="E72" i="8"/>
  <c r="E904" i="8"/>
  <c r="F72" i="8"/>
  <c r="F904" i="8"/>
  <c r="H72" i="8"/>
  <c r="H904" i="8"/>
  <c r="I72" i="8"/>
  <c r="I904" i="8"/>
  <c r="J72" i="8"/>
  <c r="J904" i="8"/>
  <c r="K72" i="8"/>
  <c r="K904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C337" i="8"/>
  <c r="C944" i="8"/>
  <c r="D337" i="8"/>
  <c r="D944" i="8"/>
  <c r="E337" i="8"/>
  <c r="E944" i="8"/>
  <c r="F337" i="8"/>
  <c r="F944" i="8"/>
  <c r="H337" i="8"/>
  <c r="H944" i="8"/>
  <c r="I337" i="8"/>
  <c r="I944" i="8"/>
  <c r="J337" i="8"/>
  <c r="J944" i="8"/>
  <c r="K337" i="8"/>
  <c r="K944" i="8"/>
  <c r="S944" i="8"/>
  <c r="T944" i="8"/>
  <c r="C347" i="8"/>
  <c r="C945" i="8"/>
  <c r="D347" i="8"/>
  <c r="D945" i="8"/>
  <c r="E347" i="8"/>
  <c r="E945" i="8"/>
  <c r="F347" i="8"/>
  <c r="F945" i="8"/>
  <c r="H347" i="8"/>
  <c r="H945" i="8"/>
  <c r="I347" i="8"/>
  <c r="I945" i="8"/>
  <c r="J347" i="8"/>
  <c r="J945" i="8"/>
  <c r="K347" i="8"/>
  <c r="K945" i="8"/>
  <c r="S945" i="8"/>
  <c r="T945" i="8"/>
  <c r="C357" i="8"/>
  <c r="C946" i="8"/>
  <c r="D357" i="8"/>
  <c r="D946" i="8"/>
  <c r="E357" i="8"/>
  <c r="E946" i="8"/>
  <c r="F357" i="8"/>
  <c r="F946" i="8"/>
  <c r="H357" i="8"/>
  <c r="H946" i="8"/>
  <c r="I357" i="8"/>
  <c r="I946" i="8"/>
  <c r="J357" i="8"/>
  <c r="J946" i="8"/>
  <c r="K357" i="8"/>
  <c r="K946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C368" i="8"/>
  <c r="C947" i="8"/>
  <c r="D368" i="8"/>
  <c r="D947" i="8"/>
  <c r="E368" i="8"/>
  <c r="E947" i="8"/>
  <c r="F368" i="8"/>
  <c r="F947" i="8"/>
  <c r="H368" i="8"/>
  <c r="H947" i="8"/>
  <c r="I368" i="8"/>
  <c r="I947" i="8"/>
  <c r="J368" i="8"/>
  <c r="J947" i="8"/>
  <c r="K368" i="8"/>
  <c r="K947" i="8"/>
  <c r="S947" i="8"/>
  <c r="T947" i="8"/>
  <c r="C379" i="8"/>
  <c r="C948" i="8"/>
  <c r="D379" i="8"/>
  <c r="D948" i="8"/>
  <c r="E379" i="8"/>
  <c r="E948" i="8"/>
  <c r="F379" i="8"/>
  <c r="F948" i="8"/>
  <c r="H379" i="8"/>
  <c r="H948" i="8"/>
  <c r="I379" i="8"/>
  <c r="I948" i="8"/>
  <c r="J379" i="8"/>
  <c r="J948" i="8"/>
  <c r="K379" i="8"/>
  <c r="K948" i="8"/>
  <c r="S948" i="8"/>
  <c r="T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S949" i="8"/>
  <c r="T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S950" i="8"/>
  <c r="T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S951" i="8"/>
  <c r="T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S952" i="8"/>
  <c r="T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S953" i="8"/>
  <c r="T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S954" i="8"/>
  <c r="T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S955" i="8"/>
  <c r="T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S956" i="8"/>
  <c r="T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S957" i="8"/>
  <c r="T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S958" i="8"/>
  <c r="T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S959" i="8"/>
  <c r="T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S960" i="8"/>
  <c r="T960" i="8"/>
  <c r="S961" i="8"/>
  <c r="T961" i="8"/>
  <c r="C435" i="8"/>
  <c r="C962" i="8"/>
  <c r="D435" i="8"/>
  <c r="D962" i="8"/>
  <c r="E435" i="8"/>
  <c r="E962" i="8"/>
  <c r="F435" i="8"/>
  <c r="F962" i="8"/>
  <c r="H435" i="8"/>
  <c r="H962" i="8"/>
  <c r="I435" i="8"/>
  <c r="I962" i="8"/>
  <c r="J435" i="8"/>
  <c r="J962" i="8"/>
  <c r="K435" i="8"/>
  <c r="K962" i="8"/>
  <c r="S962" i="8"/>
  <c r="T962" i="8"/>
  <c r="C445" i="8"/>
  <c r="C963" i="8"/>
  <c r="D445" i="8"/>
  <c r="D963" i="8"/>
  <c r="E445" i="8"/>
  <c r="E963" i="8"/>
  <c r="F445" i="8"/>
  <c r="F963" i="8"/>
  <c r="J445" i="8"/>
  <c r="J963" i="8"/>
  <c r="K445" i="8"/>
  <c r="K963" i="8"/>
  <c r="S963" i="8"/>
  <c r="T963" i="8"/>
  <c r="S964" i="8"/>
  <c r="T964" i="8"/>
  <c r="C708" i="8"/>
  <c r="C965" i="8"/>
  <c r="D708" i="8"/>
  <c r="D965" i="8"/>
  <c r="E708" i="8"/>
  <c r="E965" i="8"/>
  <c r="F708" i="8"/>
  <c r="F965" i="8"/>
  <c r="H708" i="8"/>
  <c r="H965" i="8"/>
  <c r="I708" i="8"/>
  <c r="I965" i="8"/>
  <c r="J708" i="8"/>
  <c r="J965" i="8"/>
  <c r="K708" i="8"/>
  <c r="K965" i="8"/>
  <c r="S965" i="8"/>
  <c r="T965" i="8"/>
  <c r="C714" i="8"/>
  <c r="C966" i="8"/>
  <c r="D714" i="8"/>
  <c r="D966" i="8"/>
  <c r="E714" i="8"/>
  <c r="E966" i="8"/>
  <c r="F714" i="8"/>
  <c r="F966" i="8"/>
  <c r="H714" i="8"/>
  <c r="H966" i="8"/>
  <c r="I714" i="8"/>
  <c r="I966" i="8"/>
  <c r="J714" i="8"/>
  <c r="J966" i="8"/>
  <c r="K714" i="8"/>
  <c r="K966" i="8"/>
  <c r="S966" i="8"/>
  <c r="T966" i="8"/>
  <c r="C720" i="8"/>
  <c r="C967" i="8"/>
  <c r="D720" i="8"/>
  <c r="D967" i="8"/>
  <c r="E720" i="8"/>
  <c r="E967" i="8"/>
  <c r="F720" i="8"/>
  <c r="F967" i="8"/>
  <c r="H720" i="8"/>
  <c r="H967" i="8"/>
  <c r="I720" i="8"/>
  <c r="I967" i="8"/>
  <c r="J720" i="8"/>
  <c r="J967" i="8"/>
  <c r="K720" i="8"/>
  <c r="K967" i="8"/>
  <c r="S967" i="8"/>
  <c r="T967" i="8"/>
  <c r="S968" i="8"/>
  <c r="T968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H721" i="8"/>
  <c r="H724" i="8"/>
  <c r="H969" i="8"/>
  <c r="I721" i="8"/>
  <c r="I724" i="8"/>
  <c r="I969" i="8"/>
  <c r="J721" i="8"/>
  <c r="J724" i="8"/>
  <c r="J969" i="8"/>
  <c r="K721" i="8"/>
  <c r="K724" i="8"/>
  <c r="K969" i="8"/>
  <c r="S969" i="8"/>
  <c r="T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H737" i="8"/>
  <c r="H970" i="8"/>
  <c r="I734" i="8"/>
  <c r="I737" i="8"/>
  <c r="I970" i="8"/>
  <c r="J734" i="8"/>
  <c r="J733" i="8"/>
  <c r="J735" i="8"/>
  <c r="J737" i="8"/>
  <c r="J970" i="8"/>
  <c r="K734" i="8"/>
  <c r="K733" i="8"/>
  <c r="K735" i="8"/>
  <c r="K737" i="8"/>
  <c r="K970" i="8"/>
  <c r="S970" i="8"/>
  <c r="T970" i="8"/>
  <c r="S971" i="8"/>
  <c r="T971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H732" i="8"/>
  <c r="H972" i="8"/>
  <c r="I729" i="8"/>
  <c r="I732" i="8"/>
  <c r="I972" i="8"/>
  <c r="J729" i="8"/>
  <c r="J732" i="8"/>
  <c r="J972" i="8"/>
  <c r="K729" i="8"/>
  <c r="K732" i="8"/>
  <c r="K972" i="8"/>
  <c r="S972" i="8"/>
  <c r="T972" i="8"/>
  <c r="C755" i="8"/>
  <c r="C973" i="8"/>
  <c r="D755" i="8"/>
  <c r="D973" i="8"/>
  <c r="E755" i="8"/>
  <c r="E973" i="8"/>
  <c r="F755" i="8"/>
  <c r="F973" i="8"/>
  <c r="H755" i="8"/>
  <c r="H973" i="8"/>
  <c r="I755" i="8"/>
  <c r="I973" i="8"/>
  <c r="J755" i="8"/>
  <c r="J973" i="8"/>
  <c r="K755" i="8"/>
  <c r="K973" i="8"/>
  <c r="S973" i="8"/>
  <c r="T973" i="8"/>
  <c r="S974" i="8"/>
  <c r="T974" i="8"/>
  <c r="C760" i="8"/>
  <c r="C975" i="8"/>
  <c r="D760" i="8"/>
  <c r="D975" i="8"/>
  <c r="E760" i="8"/>
  <c r="E975" i="8"/>
  <c r="F760" i="8"/>
  <c r="F975" i="8"/>
  <c r="C757" i="8"/>
  <c r="H757" i="8"/>
  <c r="H760" i="8"/>
  <c r="H975" i="8"/>
  <c r="D757" i="8"/>
  <c r="I757" i="8"/>
  <c r="I760" i="8"/>
  <c r="I975" i="8"/>
  <c r="E757" i="8"/>
  <c r="J757" i="8"/>
  <c r="J760" i="8"/>
  <c r="J975" i="8"/>
  <c r="F757" i="8"/>
  <c r="K757" i="8"/>
  <c r="K760" i="8"/>
  <c r="K975" i="8"/>
  <c r="S975" i="8"/>
  <c r="T975" i="8"/>
  <c r="S976" i="8"/>
  <c r="T976" i="8"/>
  <c r="C743" i="8"/>
  <c r="C977" i="8"/>
  <c r="D743" i="8"/>
  <c r="D977" i="8"/>
  <c r="E743" i="8"/>
  <c r="E977" i="8"/>
  <c r="F743" i="8"/>
  <c r="F977" i="8"/>
  <c r="C740" i="8"/>
  <c r="H740" i="8"/>
  <c r="H743" i="8"/>
  <c r="H977" i="8"/>
  <c r="D740" i="8"/>
  <c r="I740" i="8"/>
  <c r="I743" i="8"/>
  <c r="I977" i="8"/>
  <c r="E740" i="8"/>
  <c r="J740" i="8"/>
  <c r="J743" i="8"/>
  <c r="J977" i="8"/>
  <c r="F740" i="8"/>
  <c r="K740" i="8"/>
  <c r="K743" i="8"/>
  <c r="K977" i="8"/>
  <c r="S977" i="8"/>
  <c r="T977" i="8"/>
  <c r="S978" i="8"/>
  <c r="T978" i="8"/>
  <c r="C749" i="8"/>
  <c r="C979" i="8"/>
  <c r="D749" i="8"/>
  <c r="D979" i="8"/>
  <c r="E749" i="8"/>
  <c r="E979" i="8"/>
  <c r="F749" i="8"/>
  <c r="F979" i="8"/>
  <c r="C746" i="8"/>
  <c r="H746" i="8"/>
  <c r="H749" i="8"/>
  <c r="H979" i="8"/>
  <c r="D746" i="8"/>
  <c r="I746" i="8"/>
  <c r="I749" i="8"/>
  <c r="I979" i="8"/>
  <c r="E746" i="8"/>
  <c r="J746" i="8"/>
  <c r="J749" i="8"/>
  <c r="J979" i="8"/>
  <c r="F746" i="8"/>
  <c r="K746" i="8"/>
  <c r="K749" i="8"/>
  <c r="K979" i="8"/>
  <c r="S979" i="8"/>
  <c r="T979" i="8"/>
  <c r="S980" i="8"/>
  <c r="T980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H762" i="8"/>
  <c r="H765" i="8"/>
  <c r="H981" i="8"/>
  <c r="I762" i="8"/>
  <c r="I765" i="8"/>
  <c r="I981" i="8"/>
  <c r="J762" i="8"/>
  <c r="J765" i="8"/>
  <c r="J981" i="8"/>
  <c r="K762" i="8"/>
  <c r="K765" i="8"/>
  <c r="K981" i="8"/>
  <c r="S981" i="8"/>
  <c r="T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S982" i="8"/>
  <c r="T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5" i="8"/>
  <c r="H726" i="8"/>
  <c r="H727" i="8"/>
  <c r="H983" i="8"/>
  <c r="I725" i="8"/>
  <c r="I726" i="8"/>
  <c r="I727" i="8"/>
  <c r="I983" i="8"/>
  <c r="J725" i="8"/>
  <c r="J726" i="8"/>
  <c r="J727" i="8"/>
  <c r="J983" i="8"/>
  <c r="K725" i="8"/>
  <c r="K726" i="8"/>
  <c r="K727" i="8"/>
  <c r="K983" i="8"/>
  <c r="S983" i="8"/>
  <c r="T983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A1072" i="8"/>
  <c r="A1073" i="8"/>
  <c r="A1074" i="8"/>
  <c r="A1075" i="8"/>
  <c r="A1076" i="8"/>
  <c r="A1077" i="8"/>
  <c r="A1078" i="8"/>
  <c r="A1079" i="8"/>
  <c r="A1080" i="8"/>
  <c r="A1081" i="8"/>
  <c r="A1082" i="8"/>
  <c r="R1082" i="8"/>
  <c r="A1083" i="8"/>
  <c r="R1083" i="8"/>
  <c r="A1084" i="8"/>
  <c r="R1084" i="8"/>
  <c r="R1072" i="8"/>
  <c r="R1073" i="8"/>
  <c r="R1074" i="8"/>
  <c r="R1075" i="8"/>
  <c r="R1076" i="8"/>
  <c r="R1077" i="8"/>
  <c r="R1078" i="8"/>
  <c r="R1079" i="8"/>
  <c r="R1080" i="8"/>
  <c r="R1081" i="8"/>
  <c r="A1085" i="8"/>
  <c r="R1085" i="8"/>
  <c r="A1086" i="8"/>
  <c r="R1086" i="8"/>
  <c r="A1087" i="8"/>
  <c r="R1087" i="8"/>
  <c r="A1088" i="8"/>
  <c r="R1088" i="8"/>
  <c r="A1089" i="8"/>
  <c r="R1089" i="8"/>
  <c r="A1090" i="8"/>
  <c r="R1090" i="8"/>
  <c r="A1091" i="8"/>
  <c r="R1091" i="8"/>
  <c r="A1092" i="8"/>
  <c r="R1092" i="8"/>
  <c r="A1093" i="8"/>
  <c r="R1093" i="8"/>
  <c r="A1094" i="8"/>
  <c r="R1094" i="8"/>
  <c r="M1056" i="8"/>
  <c r="C1056" i="8"/>
  <c r="D1056" i="8"/>
  <c r="E1056" i="8"/>
  <c r="F1056" i="8"/>
  <c r="H1056" i="8"/>
  <c r="I1056" i="8"/>
  <c r="J1056" i="8"/>
  <c r="K1056" i="8"/>
  <c r="A1057" i="8"/>
  <c r="C1057" i="8"/>
  <c r="D1057" i="8"/>
  <c r="E1057" i="8"/>
  <c r="F1057" i="8"/>
  <c r="H1057" i="8"/>
  <c r="I1057" i="8"/>
  <c r="J1057" i="8"/>
  <c r="K1057" i="8"/>
  <c r="M1057" i="8"/>
  <c r="A1058" i="8"/>
  <c r="C1058" i="8"/>
  <c r="D1058" i="8"/>
  <c r="E1058" i="8"/>
  <c r="F1058" i="8"/>
  <c r="H1058" i="8"/>
  <c r="I1058" i="8"/>
  <c r="J1058" i="8"/>
  <c r="K1058" i="8"/>
  <c r="M1058" i="8"/>
  <c r="A1059" i="8"/>
  <c r="C1059" i="8"/>
  <c r="D1059" i="8"/>
  <c r="E1059" i="8"/>
  <c r="F1059" i="8"/>
  <c r="H1059" i="8"/>
  <c r="I1059" i="8"/>
  <c r="J1059" i="8"/>
  <c r="K1059" i="8"/>
  <c r="M1059" i="8"/>
  <c r="A1060" i="8"/>
  <c r="C1060" i="8"/>
  <c r="D1060" i="8"/>
  <c r="E1060" i="8"/>
  <c r="F1060" i="8"/>
  <c r="H1060" i="8"/>
  <c r="I1060" i="8"/>
  <c r="J1060" i="8"/>
  <c r="K1060" i="8"/>
  <c r="M1060" i="8"/>
  <c r="A1061" i="8"/>
  <c r="C1061" i="8"/>
  <c r="D1061" i="8"/>
  <c r="E1061" i="8"/>
  <c r="F1061" i="8"/>
  <c r="H1061" i="8"/>
  <c r="I1061" i="8"/>
  <c r="J1061" i="8"/>
  <c r="K1061" i="8"/>
  <c r="M1061" i="8"/>
  <c r="A1062" i="8"/>
  <c r="C1062" i="8"/>
  <c r="D1062" i="8"/>
  <c r="E1062" i="8"/>
  <c r="F1062" i="8"/>
  <c r="H1062" i="8"/>
  <c r="I1062" i="8"/>
  <c r="J1062" i="8"/>
  <c r="K1062" i="8"/>
  <c r="M1062" i="8"/>
  <c r="A1063" i="8"/>
  <c r="C1063" i="8"/>
  <c r="D1063" i="8"/>
  <c r="E1063" i="8"/>
  <c r="F1063" i="8"/>
  <c r="H1063" i="8"/>
  <c r="I1063" i="8"/>
  <c r="J1063" i="8"/>
  <c r="K1063" i="8"/>
  <c r="M1063" i="8"/>
  <c r="D450" i="8"/>
  <c r="D451" i="8"/>
  <c r="D452" i="8"/>
  <c r="D453" i="8"/>
  <c r="D454" i="8"/>
  <c r="D455" i="8"/>
  <c r="D460" i="8"/>
  <c r="D462" i="8"/>
  <c r="D464" i="8"/>
  <c r="D469" i="8"/>
  <c r="D471" i="8"/>
  <c r="D473" i="8"/>
  <c r="D478" i="8"/>
  <c r="D477" i="8"/>
  <c r="D479" i="8"/>
  <c r="D480" i="8"/>
  <c r="D481" i="8"/>
  <c r="D482" i="8"/>
  <c r="D487" i="8"/>
  <c r="D489" i="8"/>
  <c r="D491" i="8"/>
  <c r="D496" i="8"/>
  <c r="D498" i="8"/>
  <c r="D500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E1040" i="8"/>
  <c r="J1040" i="8"/>
  <c r="J1039" i="8"/>
  <c r="E1038" i="8"/>
  <c r="J1038" i="8"/>
  <c r="Q772" i="8"/>
  <c r="Q773" i="8"/>
  <c r="Q774" i="8"/>
  <c r="Q775" i="8"/>
  <c r="Q776" i="8"/>
  <c r="K772" i="8"/>
  <c r="K773" i="8"/>
  <c r="K774" i="8"/>
  <c r="K775" i="8"/>
  <c r="F776" i="8"/>
  <c r="K776" i="8"/>
  <c r="Q781" i="8"/>
  <c r="Q782" i="8"/>
  <c r="Q783" i="8"/>
  <c r="Q784" i="8"/>
  <c r="Q785" i="8"/>
  <c r="D779" i="8"/>
  <c r="K779" i="8"/>
  <c r="K778" i="8"/>
  <c r="F780" i="8"/>
  <c r="K781" i="8"/>
  <c r="K782" i="8"/>
  <c r="F783" i="8"/>
  <c r="K783" i="8"/>
  <c r="F784" i="8"/>
  <c r="K784" i="8"/>
  <c r="F785" i="8"/>
  <c r="K785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F788" i="8"/>
  <c r="K788" i="8"/>
  <c r="K790" i="8"/>
  <c r="F791" i="8"/>
  <c r="K791" i="8"/>
  <c r="F792" i="8"/>
  <c r="K792" i="8"/>
  <c r="F793" i="8"/>
  <c r="K793" i="8"/>
  <c r="F794" i="8"/>
  <c r="K794" i="8"/>
  <c r="F795" i="8"/>
  <c r="K795" i="8"/>
  <c r="F796" i="8"/>
  <c r="K796" i="8"/>
  <c r="F797" i="8"/>
  <c r="K797" i="8"/>
  <c r="F798" i="8"/>
  <c r="K798" i="8"/>
  <c r="K799" i="8"/>
  <c r="K800" i="8"/>
  <c r="K801" i="8"/>
  <c r="K802" i="8"/>
  <c r="K803" i="8"/>
  <c r="F804" i="8"/>
  <c r="K804" i="8"/>
  <c r="K805" i="8"/>
  <c r="K806" i="8"/>
  <c r="K807" i="8"/>
  <c r="K808" i="8"/>
  <c r="F809" i="8"/>
  <c r="K809" i="8"/>
  <c r="K810" i="8"/>
  <c r="J1034" i="8"/>
  <c r="J1033" i="8"/>
  <c r="J1032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37" i="8"/>
  <c r="F534" i="8"/>
  <c r="F538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F989" i="8"/>
  <c r="D504" i="8"/>
  <c r="I504" i="8"/>
  <c r="K504" i="8"/>
  <c r="K503" i="8"/>
  <c r="D507" i="8"/>
  <c r="I507" i="8"/>
  <c r="K507" i="8"/>
  <c r="K508" i="8"/>
  <c r="P508" i="8"/>
  <c r="D510" i="8"/>
  <c r="I510" i="8"/>
  <c r="K510" i="8"/>
  <c r="K509" i="8"/>
  <c r="D513" i="8"/>
  <c r="C513" i="8"/>
  <c r="E513" i="8"/>
  <c r="I513" i="8"/>
  <c r="K513" i="8"/>
  <c r="K514" i="8"/>
  <c r="P514" i="8"/>
  <c r="D516" i="8"/>
  <c r="I516" i="8"/>
  <c r="K516" i="8"/>
  <c r="K515" i="8"/>
  <c r="D519" i="8"/>
  <c r="I519" i="8"/>
  <c r="K519" i="8"/>
  <c r="K520" i="8"/>
  <c r="P520" i="8"/>
  <c r="D522" i="8"/>
  <c r="I522" i="8"/>
  <c r="K522" i="8"/>
  <c r="K521" i="8"/>
  <c r="D525" i="8"/>
  <c r="I525" i="8"/>
  <c r="K525" i="8"/>
  <c r="K526" i="8"/>
  <c r="P526" i="8"/>
  <c r="K528" i="8"/>
  <c r="D531" i="8"/>
  <c r="C531" i="8"/>
  <c r="E531" i="8"/>
  <c r="I531" i="8"/>
  <c r="K531" i="8"/>
  <c r="K532" i="8"/>
  <c r="P532" i="8"/>
  <c r="K534" i="8"/>
  <c r="D537" i="8"/>
  <c r="I537" i="8"/>
  <c r="K537" i="8"/>
  <c r="K538" i="8"/>
  <c r="P538" i="8"/>
  <c r="D540" i="8"/>
  <c r="I540" i="8"/>
  <c r="K540" i="8"/>
  <c r="K539" i="8"/>
  <c r="D543" i="8"/>
  <c r="I543" i="8"/>
  <c r="K543" i="8"/>
  <c r="K544" i="8"/>
  <c r="P544" i="8"/>
  <c r="K546" i="8"/>
  <c r="D549" i="8"/>
  <c r="C549" i="8"/>
  <c r="E549" i="8"/>
  <c r="I549" i="8"/>
  <c r="K549" i="8"/>
  <c r="K550" i="8"/>
  <c r="P550" i="8"/>
  <c r="K552" i="8"/>
  <c r="D555" i="8"/>
  <c r="I555" i="8"/>
  <c r="K555" i="8"/>
  <c r="K556" i="8"/>
  <c r="P556" i="8"/>
  <c r="K558" i="8"/>
  <c r="D561" i="8"/>
  <c r="C561" i="8"/>
  <c r="E561" i="8"/>
  <c r="I561" i="8"/>
  <c r="K561" i="8"/>
  <c r="K562" i="8"/>
  <c r="P562" i="8"/>
  <c r="K564" i="8"/>
  <c r="D567" i="8"/>
  <c r="C567" i="8"/>
  <c r="E567" i="8"/>
  <c r="I567" i="8"/>
  <c r="K567" i="8"/>
  <c r="K568" i="8"/>
  <c r="P568" i="8"/>
  <c r="K570" i="8"/>
  <c r="D573" i="8"/>
  <c r="C573" i="8"/>
  <c r="E573" i="8"/>
  <c r="I573" i="8"/>
  <c r="K573" i="8"/>
  <c r="K574" i="8"/>
  <c r="P574" i="8"/>
  <c r="D576" i="8"/>
  <c r="I576" i="8"/>
  <c r="K576" i="8"/>
  <c r="K575" i="8"/>
  <c r="D579" i="8"/>
  <c r="I579" i="8"/>
  <c r="K579" i="8"/>
  <c r="K580" i="8"/>
  <c r="P580" i="8"/>
  <c r="D582" i="8"/>
  <c r="I582" i="8"/>
  <c r="K582" i="8"/>
  <c r="K581" i="8"/>
  <c r="D585" i="8"/>
  <c r="C585" i="8"/>
  <c r="E585" i="8"/>
  <c r="I585" i="8"/>
  <c r="K585" i="8"/>
  <c r="K586" i="8"/>
  <c r="P586" i="8"/>
  <c r="D588" i="8"/>
  <c r="I588" i="8"/>
  <c r="K588" i="8"/>
  <c r="K587" i="8"/>
  <c r="D591" i="8"/>
  <c r="C591" i="8"/>
  <c r="E591" i="8"/>
  <c r="I591" i="8"/>
  <c r="K591" i="8"/>
  <c r="K592" i="8"/>
  <c r="P592" i="8"/>
  <c r="K601" i="8"/>
  <c r="D604" i="8"/>
  <c r="C604" i="8"/>
  <c r="E604" i="8"/>
  <c r="I604" i="8"/>
  <c r="K604" i="8"/>
  <c r="K605" i="8"/>
  <c r="P605" i="8"/>
  <c r="K607" i="8"/>
  <c r="D610" i="8"/>
  <c r="C610" i="8"/>
  <c r="E610" i="8"/>
  <c r="I610" i="8"/>
  <c r="K610" i="8"/>
  <c r="K611" i="8"/>
  <c r="P611" i="8"/>
  <c r="K619" i="8"/>
  <c r="D622" i="8"/>
  <c r="C622" i="8"/>
  <c r="E622" i="8"/>
  <c r="I622" i="8"/>
  <c r="K622" i="8"/>
  <c r="K623" i="8"/>
  <c r="P623" i="8"/>
  <c r="P772" i="8"/>
  <c r="P773" i="8"/>
  <c r="P989" i="8"/>
  <c r="J1031" i="8"/>
  <c r="F1110" i="8"/>
  <c r="K1110" i="8"/>
  <c r="E1110" i="8"/>
  <c r="J1110" i="8"/>
  <c r="J1030" i="8"/>
  <c r="J1036" i="8"/>
  <c r="K1071" i="8"/>
  <c r="P72" i="8"/>
  <c r="P904" i="8"/>
  <c r="P80" i="8"/>
  <c r="P905" i="8"/>
  <c r="P88" i="8"/>
  <c r="P906" i="8"/>
  <c r="P99" i="8"/>
  <c r="P907" i="8"/>
  <c r="P107" i="8"/>
  <c r="P908" i="8"/>
  <c r="P115" i="8"/>
  <c r="P909" i="8"/>
  <c r="P126" i="8"/>
  <c r="P910" i="8"/>
  <c r="P135" i="8"/>
  <c r="P911" i="8"/>
  <c r="P143" i="8"/>
  <c r="P912" i="8"/>
  <c r="P154" i="8"/>
  <c r="P913" i="8"/>
  <c r="P163" i="8"/>
  <c r="P914" i="8"/>
  <c r="P171" i="8"/>
  <c r="P915" i="8"/>
  <c r="P186" i="8"/>
  <c r="P920" i="8"/>
  <c r="P189" i="8"/>
  <c r="P921" i="8"/>
  <c r="P197" i="8"/>
  <c r="P923" i="8"/>
  <c r="P200" i="8"/>
  <c r="P924" i="8"/>
  <c r="P204" i="8"/>
  <c r="P925" i="8"/>
  <c r="P207" i="8"/>
  <c r="P926" i="8"/>
  <c r="P210" i="8"/>
  <c r="P927" i="8"/>
  <c r="P213" i="8"/>
  <c r="P928" i="8"/>
  <c r="P217" i="8"/>
  <c r="P929" i="8"/>
  <c r="P241" i="8"/>
  <c r="P932" i="8"/>
  <c r="P248" i="8"/>
  <c r="P933" i="8"/>
  <c r="P255" i="8"/>
  <c r="P934" i="8"/>
  <c r="P262" i="8"/>
  <c r="P935" i="8"/>
  <c r="P269" i="8"/>
  <c r="P936" i="8"/>
  <c r="P276" i="8"/>
  <c r="P937" i="8"/>
  <c r="P283" i="8"/>
  <c r="P938" i="8"/>
  <c r="P290" i="8"/>
  <c r="P939" i="8"/>
  <c r="P297" i="8"/>
  <c r="P940" i="8"/>
  <c r="P307" i="8"/>
  <c r="P941" i="8"/>
  <c r="P317" i="8"/>
  <c r="P942" i="8"/>
  <c r="P327" i="8"/>
  <c r="P943" i="8"/>
  <c r="P337" i="8"/>
  <c r="P944" i="8"/>
  <c r="P347" i="8"/>
  <c r="P945" i="8"/>
  <c r="P357" i="8"/>
  <c r="P946" i="8"/>
  <c r="P368" i="8"/>
  <c r="P947" i="8"/>
  <c r="P379" i="8"/>
  <c r="P948" i="8"/>
  <c r="P389" i="8"/>
  <c r="P949" i="8"/>
  <c r="P415" i="8"/>
  <c r="P957" i="8"/>
  <c r="P418" i="8"/>
  <c r="P958" i="8"/>
  <c r="P422" i="8"/>
  <c r="P959" i="8"/>
  <c r="P426" i="8"/>
  <c r="P960" i="8"/>
  <c r="P435" i="8"/>
  <c r="P962" i="8"/>
  <c r="P445" i="8"/>
  <c r="P963" i="8"/>
  <c r="P708" i="8"/>
  <c r="P965" i="8"/>
  <c r="P714" i="8"/>
  <c r="P966" i="8"/>
  <c r="P720" i="8"/>
  <c r="P967" i="8"/>
  <c r="P724" i="8"/>
  <c r="P969" i="8"/>
  <c r="P737" i="8"/>
  <c r="P970" i="8"/>
  <c r="P732" i="8"/>
  <c r="P972" i="8"/>
  <c r="P755" i="8"/>
  <c r="P973" i="8"/>
  <c r="P760" i="8"/>
  <c r="P975" i="8"/>
  <c r="P743" i="8"/>
  <c r="P977" i="8"/>
  <c r="P749" i="8"/>
  <c r="P979" i="8"/>
  <c r="P765" i="8"/>
  <c r="P981" i="8"/>
  <c r="P770" i="8"/>
  <c r="P982" i="8"/>
  <c r="P727" i="8"/>
  <c r="P983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P985" i="8"/>
  <c r="K1105" i="8"/>
  <c r="K1106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F985" i="8"/>
  <c r="J1105" i="8"/>
  <c r="J1106" i="8"/>
  <c r="P89" i="8"/>
  <c r="P820" i="8"/>
  <c r="P90" i="8"/>
  <c r="P821" i="8"/>
  <c r="P116" i="8"/>
  <c r="P822" i="8"/>
  <c r="P117" i="8"/>
  <c r="P823" i="8"/>
  <c r="P144" i="8"/>
  <c r="P824" i="8"/>
  <c r="P145" i="8"/>
  <c r="P825" i="8"/>
  <c r="P172" i="8"/>
  <c r="P826" i="8"/>
  <c r="P173" i="8"/>
  <c r="P827" i="8"/>
  <c r="P183" i="8"/>
  <c r="P180" i="8"/>
  <c r="P177" i="8"/>
  <c r="P828" i="8"/>
  <c r="P243" i="8"/>
  <c r="P832" i="8"/>
  <c r="P250" i="8"/>
  <c r="P833" i="8"/>
  <c r="P257" i="8"/>
  <c r="P834" i="8"/>
  <c r="P264" i="8"/>
  <c r="P835" i="8"/>
  <c r="P271" i="8"/>
  <c r="P836" i="8"/>
  <c r="P278" i="8"/>
  <c r="P837" i="8"/>
  <c r="P285" i="8"/>
  <c r="P838" i="8"/>
  <c r="P292" i="8"/>
  <c r="P839" i="8"/>
  <c r="P299" i="8"/>
  <c r="P840" i="8"/>
  <c r="P309" i="8"/>
  <c r="P841" i="8"/>
  <c r="P319" i="8"/>
  <c r="P842" i="8"/>
  <c r="P329" i="8"/>
  <c r="P843" i="8"/>
  <c r="P339" i="8"/>
  <c r="P844" i="8"/>
  <c r="P349" i="8"/>
  <c r="P845" i="8"/>
  <c r="P359" i="8"/>
  <c r="P846" i="8"/>
  <c r="P370" i="8"/>
  <c r="P847" i="8"/>
  <c r="P381" i="8"/>
  <c r="P848" i="8"/>
  <c r="P391" i="8"/>
  <c r="P849" i="8"/>
  <c r="P437" i="8"/>
  <c r="P851" i="8"/>
  <c r="P447" i="8"/>
  <c r="P852" i="8"/>
  <c r="P649" i="8"/>
  <c r="P854" i="8"/>
  <c r="P655" i="8"/>
  <c r="P855" i="8"/>
  <c r="P661" i="8"/>
  <c r="P856" i="8"/>
  <c r="P664" i="8"/>
  <c r="P857" i="8"/>
  <c r="D468" i="8"/>
  <c r="D470" i="8"/>
  <c r="I470" i="8"/>
  <c r="K470" i="8"/>
  <c r="K469" i="8"/>
  <c r="K471" i="8"/>
  <c r="D472" i="8"/>
  <c r="K473" i="8"/>
  <c r="F469" i="8"/>
  <c r="F468" i="8"/>
  <c r="F470" i="8"/>
  <c r="F471" i="8"/>
  <c r="F472" i="8"/>
  <c r="F473" i="8"/>
  <c r="P473" i="8"/>
  <c r="P861" i="8"/>
  <c r="I479" i="8"/>
  <c r="K479" i="8"/>
  <c r="K478" i="8"/>
  <c r="K480" i="8"/>
  <c r="K482" i="8"/>
  <c r="F478" i="8"/>
  <c r="F477" i="8"/>
  <c r="F479" i="8"/>
  <c r="F480" i="8"/>
  <c r="F481" i="8"/>
  <c r="F482" i="8"/>
  <c r="P482" i="8"/>
  <c r="P862" i="8"/>
  <c r="D486" i="8"/>
  <c r="D488" i="8"/>
  <c r="I488" i="8"/>
  <c r="K488" i="8"/>
  <c r="K487" i="8"/>
  <c r="K489" i="8"/>
  <c r="D490" i="8"/>
  <c r="K491" i="8"/>
  <c r="F487" i="8"/>
  <c r="F489" i="8"/>
  <c r="F491" i="8"/>
  <c r="P491" i="8"/>
  <c r="P863" i="8"/>
  <c r="D495" i="8"/>
  <c r="D497" i="8"/>
  <c r="I497" i="8"/>
  <c r="K497" i="8"/>
  <c r="K496" i="8"/>
  <c r="K498" i="8"/>
  <c r="D499" i="8"/>
  <c r="K500" i="8"/>
  <c r="F496" i="8"/>
  <c r="F498" i="8"/>
  <c r="F500" i="8"/>
  <c r="P500" i="8"/>
  <c r="P864" i="8"/>
  <c r="D505" i="8"/>
  <c r="K506" i="8"/>
  <c r="F505" i="8"/>
  <c r="F506" i="8"/>
  <c r="P506" i="8"/>
  <c r="P865" i="8"/>
  <c r="D511" i="8"/>
  <c r="K512" i="8"/>
  <c r="F509" i="8"/>
  <c r="F512" i="8"/>
  <c r="P512" i="8"/>
  <c r="P866" i="8"/>
  <c r="D517" i="8"/>
  <c r="K518" i="8"/>
  <c r="F517" i="8"/>
  <c r="F518" i="8"/>
  <c r="P518" i="8"/>
  <c r="P867" i="8"/>
  <c r="D523" i="8"/>
  <c r="K524" i="8"/>
  <c r="F523" i="8"/>
  <c r="F524" i="8"/>
  <c r="P524" i="8"/>
  <c r="P868" i="8"/>
  <c r="D529" i="8"/>
  <c r="K530" i="8"/>
  <c r="F529" i="8"/>
  <c r="F530" i="8"/>
  <c r="P530" i="8"/>
  <c r="P869" i="8"/>
  <c r="D535" i="8"/>
  <c r="K536" i="8"/>
  <c r="F535" i="8"/>
  <c r="F536" i="8"/>
  <c r="P536" i="8"/>
  <c r="P870" i="8"/>
  <c r="D541" i="8"/>
  <c r="K542" i="8"/>
  <c r="F541" i="8"/>
  <c r="F542" i="8"/>
  <c r="P542" i="8"/>
  <c r="P871" i="8"/>
  <c r="D547" i="8"/>
  <c r="K548" i="8"/>
  <c r="F545" i="8"/>
  <c r="F548" i="8"/>
  <c r="P548" i="8"/>
  <c r="P872" i="8"/>
  <c r="D553" i="8"/>
  <c r="K554" i="8"/>
  <c r="F553" i="8"/>
  <c r="F554" i="8"/>
  <c r="P554" i="8"/>
  <c r="P873" i="8"/>
  <c r="D559" i="8"/>
  <c r="K560" i="8"/>
  <c r="F558" i="8"/>
  <c r="F560" i="8"/>
  <c r="P560" i="8"/>
  <c r="P874" i="8"/>
  <c r="D565" i="8"/>
  <c r="K566" i="8"/>
  <c r="F564" i="8"/>
  <c r="F566" i="8"/>
  <c r="P566" i="8"/>
  <c r="P875" i="8"/>
  <c r="D571" i="8"/>
  <c r="K572" i="8"/>
  <c r="F570" i="8"/>
  <c r="F572" i="8"/>
  <c r="P572" i="8"/>
  <c r="P876" i="8"/>
  <c r="D577" i="8"/>
  <c r="K578" i="8"/>
  <c r="F577" i="8"/>
  <c r="F578" i="8"/>
  <c r="P578" i="8"/>
  <c r="P877" i="8"/>
  <c r="D583" i="8"/>
  <c r="K584" i="8"/>
  <c r="F581" i="8"/>
  <c r="F584" i="8"/>
  <c r="P584" i="8"/>
  <c r="P878" i="8"/>
  <c r="D589" i="8"/>
  <c r="K590" i="8"/>
  <c r="F587" i="8"/>
  <c r="F590" i="8"/>
  <c r="P590" i="8"/>
  <c r="P879" i="8"/>
  <c r="K594" i="8"/>
  <c r="D596" i="8"/>
  <c r="K597" i="8"/>
  <c r="F596" i="8"/>
  <c r="F597" i="8"/>
  <c r="P597" i="8"/>
  <c r="P880" i="8"/>
  <c r="D602" i="8"/>
  <c r="K603" i="8"/>
  <c r="F601" i="8"/>
  <c r="F603" i="8"/>
  <c r="P603" i="8"/>
  <c r="P881" i="8"/>
  <c r="D608" i="8"/>
  <c r="K609" i="8"/>
  <c r="F607" i="8"/>
  <c r="F609" i="8"/>
  <c r="P609" i="8"/>
  <c r="P882" i="8"/>
  <c r="K615" i="8"/>
  <c r="F613" i="8"/>
  <c r="F615" i="8"/>
  <c r="P615" i="8"/>
  <c r="P883" i="8"/>
  <c r="D620" i="8"/>
  <c r="K621" i="8"/>
  <c r="F619" i="8"/>
  <c r="F621" i="8"/>
  <c r="P621" i="8"/>
  <c r="P884" i="8"/>
  <c r="K625" i="8"/>
  <c r="D626" i="8"/>
  <c r="K627" i="8"/>
  <c r="F625" i="8"/>
  <c r="F627" i="8"/>
  <c r="P627" i="8"/>
  <c r="P885" i="8"/>
  <c r="F631" i="8"/>
  <c r="K631" i="8"/>
  <c r="D632" i="8"/>
  <c r="K633" i="8"/>
  <c r="F633" i="8"/>
  <c r="P633" i="8"/>
  <c r="P886" i="8"/>
  <c r="F637" i="8"/>
  <c r="K637" i="8"/>
  <c r="D638" i="8"/>
  <c r="I638" i="8"/>
  <c r="K638" i="8"/>
  <c r="D639" i="8"/>
  <c r="K640" i="8"/>
  <c r="F640" i="8"/>
  <c r="P640" i="8"/>
  <c r="P887" i="8"/>
  <c r="K681" i="8"/>
  <c r="P681" i="8"/>
  <c r="P893" i="8"/>
  <c r="K686" i="8"/>
  <c r="P686" i="8"/>
  <c r="P894" i="8"/>
  <c r="P691" i="8"/>
  <c r="P896" i="8"/>
  <c r="P696" i="8"/>
  <c r="P897" i="8"/>
  <c r="P701" i="8"/>
  <c r="P898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64" i="8"/>
  <c r="P900" i="8"/>
  <c r="K1103" i="8"/>
  <c r="K1104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1" i="8"/>
  <c r="F893" i="8"/>
  <c r="F683" i="8"/>
  <c r="F686" i="8"/>
  <c r="F894" i="8"/>
  <c r="J1064" i="8"/>
  <c r="F887" i="8"/>
  <c r="F880" i="8"/>
  <c r="F883" i="8"/>
  <c r="F885" i="8"/>
  <c r="F886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1" i="8"/>
  <c r="F882" i="8"/>
  <c r="F884" i="8"/>
  <c r="F451" i="8"/>
  <c r="F450" i="8"/>
  <c r="F452" i="8"/>
  <c r="F453" i="8"/>
  <c r="F454" i="8"/>
  <c r="F455" i="8"/>
  <c r="F859" i="8"/>
  <c r="F460" i="8"/>
  <c r="F459" i="8"/>
  <c r="F461" i="8"/>
  <c r="F462" i="8"/>
  <c r="F463" i="8"/>
  <c r="F464" i="8"/>
  <c r="F860" i="8"/>
  <c r="F900" i="8"/>
  <c r="J1103" i="8"/>
  <c r="J1104" i="8"/>
  <c r="K1100" i="8"/>
  <c r="J1100" i="8"/>
  <c r="K1069" i="8"/>
  <c r="J1069" i="8"/>
  <c r="H1040" i="8"/>
  <c r="H1039" i="8"/>
  <c r="H1038" i="8"/>
  <c r="E776" i="8"/>
  <c r="J776" i="8"/>
  <c r="E783" i="8"/>
  <c r="J783" i="8"/>
  <c r="E784" i="8"/>
  <c r="J784" i="8"/>
  <c r="E785" i="8"/>
  <c r="J785" i="8"/>
  <c r="E788" i="8"/>
  <c r="J788" i="8"/>
  <c r="J790" i="8"/>
  <c r="E791" i="8"/>
  <c r="J791" i="8"/>
  <c r="E792" i="8"/>
  <c r="J792" i="8"/>
  <c r="E793" i="8"/>
  <c r="J793" i="8"/>
  <c r="E794" i="8"/>
  <c r="J794" i="8"/>
  <c r="E795" i="8"/>
  <c r="J795" i="8"/>
  <c r="E796" i="8"/>
  <c r="J796" i="8"/>
  <c r="E797" i="8"/>
  <c r="J797" i="8"/>
  <c r="E798" i="8"/>
  <c r="J798" i="8"/>
  <c r="J799" i="8"/>
  <c r="J800" i="8"/>
  <c r="J801" i="8"/>
  <c r="J802" i="8"/>
  <c r="J803" i="8"/>
  <c r="E804" i="8"/>
  <c r="J804" i="8"/>
  <c r="J805" i="8"/>
  <c r="J806" i="8"/>
  <c r="J807" i="8"/>
  <c r="J808" i="8"/>
  <c r="E809" i="8"/>
  <c r="J809" i="8"/>
  <c r="J810" i="8"/>
  <c r="H1034" i="8"/>
  <c r="H1033" i="8"/>
  <c r="J772" i="8"/>
  <c r="J773" i="8"/>
  <c r="J774" i="8"/>
  <c r="J775" i="8"/>
  <c r="J779" i="8"/>
  <c r="J778" i="8"/>
  <c r="E780" i="8"/>
  <c r="J781" i="8"/>
  <c r="J782" i="8"/>
  <c r="H1032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37" i="8"/>
  <c r="E534" i="8"/>
  <c r="E538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E989" i="8"/>
  <c r="J504" i="8"/>
  <c r="J503" i="8"/>
  <c r="J507" i="8"/>
  <c r="J508" i="8"/>
  <c r="O508" i="8"/>
  <c r="J510" i="8"/>
  <c r="J509" i="8"/>
  <c r="J513" i="8"/>
  <c r="J514" i="8"/>
  <c r="O514" i="8"/>
  <c r="J516" i="8"/>
  <c r="J515" i="8"/>
  <c r="J519" i="8"/>
  <c r="J520" i="8"/>
  <c r="O520" i="8"/>
  <c r="J522" i="8"/>
  <c r="J521" i="8"/>
  <c r="J525" i="8"/>
  <c r="J526" i="8"/>
  <c r="O526" i="8"/>
  <c r="J528" i="8"/>
  <c r="J531" i="8"/>
  <c r="J532" i="8"/>
  <c r="O532" i="8"/>
  <c r="J534" i="8"/>
  <c r="J537" i="8"/>
  <c r="J538" i="8"/>
  <c r="O538" i="8"/>
  <c r="J540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6" i="8"/>
  <c r="J575" i="8"/>
  <c r="J579" i="8"/>
  <c r="J580" i="8"/>
  <c r="O580" i="8"/>
  <c r="J582" i="8"/>
  <c r="J581" i="8"/>
  <c r="J585" i="8"/>
  <c r="J586" i="8"/>
  <c r="O586" i="8"/>
  <c r="J588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O772" i="8"/>
  <c r="O773" i="8"/>
  <c r="O989" i="8"/>
  <c r="H1031" i="8"/>
  <c r="D1110" i="8"/>
  <c r="I1110" i="8"/>
  <c r="C1110" i="8"/>
  <c r="H1110" i="8"/>
  <c r="H1030" i="8"/>
  <c r="H1036" i="8"/>
  <c r="I1071" i="8"/>
  <c r="I1072" i="8"/>
  <c r="O200" i="8"/>
  <c r="O924" i="8"/>
  <c r="I1073" i="8"/>
  <c r="O207" i="8"/>
  <c r="O926" i="8"/>
  <c r="I1074" i="8"/>
  <c r="O213" i="8"/>
  <c r="O928" i="8"/>
  <c r="I1075" i="8"/>
  <c r="O217" i="8"/>
  <c r="O929" i="8"/>
  <c r="I1076" i="8"/>
  <c r="O241" i="8"/>
  <c r="O932" i="8"/>
  <c r="I1077" i="8"/>
  <c r="O269" i="8"/>
  <c r="O936" i="8"/>
  <c r="I1078" i="8"/>
  <c r="O290" i="8"/>
  <c r="O939" i="8"/>
  <c r="I1079" i="8"/>
  <c r="I1080" i="8"/>
  <c r="I1081" i="8"/>
  <c r="I1082" i="8"/>
  <c r="I1083" i="8"/>
  <c r="I1084" i="8"/>
  <c r="O445" i="8"/>
  <c r="O963" i="8"/>
  <c r="I1085" i="8"/>
  <c r="O708" i="8"/>
  <c r="O965" i="8"/>
  <c r="I1086" i="8"/>
  <c r="O720" i="8"/>
  <c r="O967" i="8"/>
  <c r="I1087" i="8"/>
  <c r="O737" i="8"/>
  <c r="O970" i="8"/>
  <c r="I1088" i="8"/>
  <c r="O755" i="8"/>
  <c r="O973" i="8"/>
  <c r="I1089" i="8"/>
  <c r="O760" i="8"/>
  <c r="O975" i="8"/>
  <c r="I1090" i="8"/>
  <c r="O743" i="8"/>
  <c r="O977" i="8"/>
  <c r="I1091" i="8"/>
  <c r="O749" i="8"/>
  <c r="O979" i="8"/>
  <c r="I1092" i="8"/>
  <c r="O770" i="8"/>
  <c r="O982" i="8"/>
  <c r="I1093" i="8"/>
  <c r="O727" i="8"/>
  <c r="O983" i="8"/>
  <c r="I1094" i="8"/>
  <c r="O72" i="8"/>
  <c r="O904" i="8"/>
  <c r="O80" i="8"/>
  <c r="O905" i="8"/>
  <c r="O88" i="8"/>
  <c r="O906" i="8"/>
  <c r="O99" i="8"/>
  <c r="O907" i="8"/>
  <c r="O107" i="8"/>
  <c r="O908" i="8"/>
  <c r="O115" i="8"/>
  <c r="O909" i="8"/>
  <c r="O126" i="8"/>
  <c r="O910" i="8"/>
  <c r="O135" i="8"/>
  <c r="O911" i="8"/>
  <c r="O143" i="8"/>
  <c r="O912" i="8"/>
  <c r="O154" i="8"/>
  <c r="O913" i="8"/>
  <c r="O163" i="8"/>
  <c r="O914" i="8"/>
  <c r="O171" i="8"/>
  <c r="O915" i="8"/>
  <c r="O186" i="8"/>
  <c r="O920" i="8"/>
  <c r="O189" i="8"/>
  <c r="O921" i="8"/>
  <c r="O197" i="8"/>
  <c r="O923" i="8"/>
  <c r="O204" i="8"/>
  <c r="O925" i="8"/>
  <c r="O210" i="8"/>
  <c r="O927" i="8"/>
  <c r="O248" i="8"/>
  <c r="O933" i="8"/>
  <c r="O255" i="8"/>
  <c r="O934" i="8"/>
  <c r="O262" i="8"/>
  <c r="O935" i="8"/>
  <c r="O276" i="8"/>
  <c r="O937" i="8"/>
  <c r="O283" i="8"/>
  <c r="O938" i="8"/>
  <c r="O297" i="8"/>
  <c r="O940" i="8"/>
  <c r="O307" i="8"/>
  <c r="O941" i="8"/>
  <c r="O317" i="8"/>
  <c r="O942" i="8"/>
  <c r="O327" i="8"/>
  <c r="O943" i="8"/>
  <c r="O337" i="8"/>
  <c r="O944" i="8"/>
  <c r="O347" i="8"/>
  <c r="O945" i="8"/>
  <c r="O357" i="8"/>
  <c r="O946" i="8"/>
  <c r="O368" i="8"/>
  <c r="O947" i="8"/>
  <c r="O379" i="8"/>
  <c r="O948" i="8"/>
  <c r="O389" i="8"/>
  <c r="O949" i="8"/>
  <c r="O415" i="8"/>
  <c r="O957" i="8"/>
  <c r="O418" i="8"/>
  <c r="O958" i="8"/>
  <c r="O422" i="8"/>
  <c r="O959" i="8"/>
  <c r="O426" i="8"/>
  <c r="O960" i="8"/>
  <c r="O435" i="8"/>
  <c r="O962" i="8"/>
  <c r="O714" i="8"/>
  <c r="O966" i="8"/>
  <c r="O724" i="8"/>
  <c r="O969" i="8"/>
  <c r="O732" i="8"/>
  <c r="O972" i="8"/>
  <c r="O765" i="8"/>
  <c r="O981" i="8"/>
  <c r="O985" i="8"/>
  <c r="I1105" i="8"/>
  <c r="I1106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E985" i="8"/>
  <c r="H1105" i="8"/>
  <c r="H1106" i="8"/>
  <c r="O116" i="8"/>
  <c r="O822" i="8"/>
  <c r="I1044" i="8"/>
  <c r="O183" i="8"/>
  <c r="O180" i="8"/>
  <c r="O177" i="8"/>
  <c r="O828" i="8"/>
  <c r="I1045" i="8"/>
  <c r="I1046" i="8"/>
  <c r="O243" i="8"/>
  <c r="O832" i="8"/>
  <c r="I1047" i="8"/>
  <c r="O271" i="8"/>
  <c r="O836" i="8"/>
  <c r="I1048" i="8"/>
  <c r="O278" i="8"/>
  <c r="O837" i="8"/>
  <c r="I1049" i="8"/>
  <c r="O292" i="8"/>
  <c r="O839" i="8"/>
  <c r="I1050" i="8"/>
  <c r="O319" i="8"/>
  <c r="O842" i="8"/>
  <c r="I1051" i="8"/>
  <c r="O339" i="8"/>
  <c r="O844" i="8"/>
  <c r="I1052" i="8"/>
  <c r="O349" i="8"/>
  <c r="O845" i="8"/>
  <c r="I1053" i="8"/>
  <c r="O447" i="8"/>
  <c r="O852" i="8"/>
  <c r="I1054" i="8"/>
  <c r="O661" i="8"/>
  <c r="O856" i="8"/>
  <c r="I1055" i="8"/>
  <c r="J681" i="8"/>
  <c r="O681" i="8"/>
  <c r="O893" i="8"/>
  <c r="J686" i="8"/>
  <c r="O686" i="8"/>
  <c r="O894" i="8"/>
  <c r="I1064" i="8"/>
  <c r="E637" i="8"/>
  <c r="J637" i="8"/>
  <c r="J638" i="8"/>
  <c r="J640" i="8"/>
  <c r="E640" i="8"/>
  <c r="O640" i="8"/>
  <c r="O887" i="8"/>
  <c r="J594" i="8"/>
  <c r="J597" i="8"/>
  <c r="E596" i="8"/>
  <c r="E597" i="8"/>
  <c r="O597" i="8"/>
  <c r="O880" i="8"/>
  <c r="J615" i="8"/>
  <c r="E613" i="8"/>
  <c r="E615" i="8"/>
  <c r="O615" i="8"/>
  <c r="O883" i="8"/>
  <c r="J625" i="8"/>
  <c r="J627" i="8"/>
  <c r="E625" i="8"/>
  <c r="E627" i="8"/>
  <c r="O627" i="8"/>
  <c r="O885" i="8"/>
  <c r="E631" i="8"/>
  <c r="J631" i="8"/>
  <c r="J633" i="8"/>
  <c r="E633" i="8"/>
  <c r="O633" i="8"/>
  <c r="O886" i="8"/>
  <c r="J470" i="8"/>
  <c r="J469" i="8"/>
  <c r="J471" i="8"/>
  <c r="J473" i="8"/>
  <c r="E469" i="8"/>
  <c r="E468" i="8"/>
  <c r="E470" i="8"/>
  <c r="E471" i="8"/>
  <c r="E472" i="8"/>
  <c r="E473" i="8"/>
  <c r="O473" i="8"/>
  <c r="O861" i="8"/>
  <c r="J479" i="8"/>
  <c r="J478" i="8"/>
  <c r="J480" i="8"/>
  <c r="J482" i="8"/>
  <c r="E478" i="8"/>
  <c r="E477" i="8"/>
  <c r="E479" i="8"/>
  <c r="E480" i="8"/>
  <c r="E481" i="8"/>
  <c r="E482" i="8"/>
  <c r="O482" i="8"/>
  <c r="O862" i="8"/>
  <c r="J488" i="8"/>
  <c r="J487" i="8"/>
  <c r="J489" i="8"/>
  <c r="J491" i="8"/>
  <c r="E487" i="8"/>
  <c r="E489" i="8"/>
  <c r="E491" i="8"/>
  <c r="O491" i="8"/>
  <c r="O863" i="8"/>
  <c r="J497" i="8"/>
  <c r="J496" i="8"/>
  <c r="J498" i="8"/>
  <c r="J500" i="8"/>
  <c r="E496" i="8"/>
  <c r="E498" i="8"/>
  <c r="E500" i="8"/>
  <c r="O500" i="8"/>
  <c r="O864" i="8"/>
  <c r="J506" i="8"/>
  <c r="E505" i="8"/>
  <c r="E506" i="8"/>
  <c r="O506" i="8"/>
  <c r="O865" i="8"/>
  <c r="J512" i="8"/>
  <c r="E509" i="8"/>
  <c r="E512" i="8"/>
  <c r="O512" i="8"/>
  <c r="O866" i="8"/>
  <c r="J518" i="8"/>
  <c r="E517" i="8"/>
  <c r="E518" i="8"/>
  <c r="O518" i="8"/>
  <c r="O867" i="8"/>
  <c r="J524" i="8"/>
  <c r="E523" i="8"/>
  <c r="E524" i="8"/>
  <c r="O524" i="8"/>
  <c r="O868" i="8"/>
  <c r="J530" i="8"/>
  <c r="E528" i="8"/>
  <c r="E530" i="8"/>
  <c r="O530" i="8"/>
  <c r="O869" i="8"/>
  <c r="J536" i="8"/>
  <c r="E535" i="8"/>
  <c r="E536" i="8"/>
  <c r="O536" i="8"/>
  <c r="O870" i="8"/>
  <c r="J542" i="8"/>
  <c r="E541" i="8"/>
  <c r="E542" i="8"/>
  <c r="O542" i="8"/>
  <c r="O871" i="8"/>
  <c r="J548" i="8"/>
  <c r="E545" i="8"/>
  <c r="E548" i="8"/>
  <c r="O548" i="8"/>
  <c r="O872" i="8"/>
  <c r="J554" i="8"/>
  <c r="E553" i="8"/>
  <c r="E554" i="8"/>
  <c r="O554" i="8"/>
  <c r="O873" i="8"/>
  <c r="J560" i="8"/>
  <c r="E558" i="8"/>
  <c r="E560" i="8"/>
  <c r="O560" i="8"/>
  <c r="O874" i="8"/>
  <c r="J566" i="8"/>
  <c r="E564" i="8"/>
  <c r="E566" i="8"/>
  <c r="O566" i="8"/>
  <c r="O875" i="8"/>
  <c r="J572" i="8"/>
  <c r="E570" i="8"/>
  <c r="E572" i="8"/>
  <c r="O572" i="8"/>
  <c r="O876" i="8"/>
  <c r="J578" i="8"/>
  <c r="E577" i="8"/>
  <c r="E578" i="8"/>
  <c r="O578" i="8"/>
  <c r="O877" i="8"/>
  <c r="J584" i="8"/>
  <c r="E581" i="8"/>
  <c r="E584" i="8"/>
  <c r="O584" i="8"/>
  <c r="O878" i="8"/>
  <c r="J590" i="8"/>
  <c r="E587" i="8"/>
  <c r="E590" i="8"/>
  <c r="O590" i="8"/>
  <c r="O879" i="8"/>
  <c r="J603" i="8"/>
  <c r="E601" i="8"/>
  <c r="E603" i="8"/>
  <c r="O603" i="8"/>
  <c r="O881" i="8"/>
  <c r="J609" i="8"/>
  <c r="E607" i="8"/>
  <c r="E609" i="8"/>
  <c r="O609" i="8"/>
  <c r="O882" i="8"/>
  <c r="J621" i="8"/>
  <c r="E619" i="8"/>
  <c r="E621" i="8"/>
  <c r="O621" i="8"/>
  <c r="O884" i="8"/>
  <c r="O89" i="8"/>
  <c r="O820" i="8"/>
  <c r="O90" i="8"/>
  <c r="O821" i="8"/>
  <c r="O117" i="8"/>
  <c r="O823" i="8"/>
  <c r="O144" i="8"/>
  <c r="O824" i="8"/>
  <c r="O145" i="8"/>
  <c r="O825" i="8"/>
  <c r="O172" i="8"/>
  <c r="O826" i="8"/>
  <c r="O173" i="8"/>
  <c r="O827" i="8"/>
  <c r="O250" i="8"/>
  <c r="O833" i="8"/>
  <c r="O257" i="8"/>
  <c r="O834" i="8"/>
  <c r="O264" i="8"/>
  <c r="O835" i="8"/>
  <c r="O285" i="8"/>
  <c r="O838" i="8"/>
  <c r="O299" i="8"/>
  <c r="O840" i="8"/>
  <c r="O309" i="8"/>
  <c r="O841" i="8"/>
  <c r="O329" i="8"/>
  <c r="O843" i="8"/>
  <c r="O359" i="8"/>
  <c r="O846" i="8"/>
  <c r="O370" i="8"/>
  <c r="O847" i="8"/>
  <c r="O381" i="8"/>
  <c r="O848" i="8"/>
  <c r="O391" i="8"/>
  <c r="O849" i="8"/>
  <c r="O437" i="8"/>
  <c r="O851" i="8"/>
  <c r="O649" i="8"/>
  <c r="O854" i="8"/>
  <c r="O655" i="8"/>
  <c r="O855" i="8"/>
  <c r="O664" i="8"/>
  <c r="O857" i="8"/>
  <c r="O691" i="8"/>
  <c r="O896" i="8"/>
  <c r="O696" i="8"/>
  <c r="O897" i="8"/>
  <c r="O701" i="8"/>
  <c r="O898" i="8"/>
  <c r="O900" i="8"/>
  <c r="I1103" i="8"/>
  <c r="I1104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1" i="8"/>
  <c r="E893" i="8"/>
  <c r="E683" i="8"/>
  <c r="E686" i="8"/>
  <c r="E894" i="8"/>
  <c r="H1064" i="8"/>
  <c r="E887" i="8"/>
  <c r="E880" i="8"/>
  <c r="E883" i="8"/>
  <c r="E885" i="8"/>
  <c r="E886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1" i="8"/>
  <c r="E882" i="8"/>
  <c r="E884" i="8"/>
  <c r="E451" i="8"/>
  <c r="E450" i="8"/>
  <c r="E452" i="8"/>
  <c r="E453" i="8"/>
  <c r="E454" i="8"/>
  <c r="E455" i="8"/>
  <c r="E859" i="8"/>
  <c r="E460" i="8"/>
  <c r="E459" i="8"/>
  <c r="E461" i="8"/>
  <c r="E462" i="8"/>
  <c r="E463" i="8"/>
  <c r="E464" i="8"/>
  <c r="E860" i="8"/>
  <c r="E900" i="8"/>
  <c r="H1103" i="8"/>
  <c r="H1104" i="8"/>
  <c r="I1100" i="8"/>
  <c r="H1100" i="8"/>
  <c r="I1069" i="8"/>
  <c r="H1069" i="8"/>
  <c r="E1039" i="8"/>
  <c r="I46" i="8"/>
  <c r="D776" i="8"/>
  <c r="I776" i="8"/>
  <c r="D783" i="8"/>
  <c r="I783" i="8"/>
  <c r="D784" i="8"/>
  <c r="I784" i="8"/>
  <c r="D785" i="8"/>
  <c r="I785" i="8"/>
  <c r="D788" i="8"/>
  <c r="I788" i="8"/>
  <c r="I790" i="8"/>
  <c r="D791" i="8"/>
  <c r="I791" i="8"/>
  <c r="D792" i="8"/>
  <c r="I792" i="8"/>
  <c r="D793" i="8"/>
  <c r="I793" i="8"/>
  <c r="D794" i="8"/>
  <c r="I794" i="8"/>
  <c r="D795" i="8"/>
  <c r="I795" i="8"/>
  <c r="D796" i="8"/>
  <c r="I796" i="8"/>
  <c r="D797" i="8"/>
  <c r="I797" i="8"/>
  <c r="D798" i="8"/>
  <c r="I798" i="8"/>
  <c r="I799" i="8"/>
  <c r="I800" i="8"/>
  <c r="I801" i="8"/>
  <c r="I802" i="8"/>
  <c r="I803" i="8"/>
  <c r="D804" i="8"/>
  <c r="I804" i="8"/>
  <c r="I805" i="8"/>
  <c r="I806" i="8"/>
  <c r="I807" i="8"/>
  <c r="I808" i="8"/>
  <c r="D809" i="8"/>
  <c r="I809" i="8"/>
  <c r="I810" i="8"/>
  <c r="E1034" i="8"/>
  <c r="E1033" i="8"/>
  <c r="I772" i="8"/>
  <c r="I773" i="8"/>
  <c r="I774" i="8"/>
  <c r="I775" i="8"/>
  <c r="I779" i="8"/>
  <c r="I778" i="8"/>
  <c r="D780" i="8"/>
  <c r="I781" i="8"/>
  <c r="I782" i="8"/>
  <c r="E1032" i="8"/>
  <c r="D503" i="8"/>
  <c r="D508" i="8"/>
  <c r="D514" i="8"/>
  <c r="D515" i="8"/>
  <c r="D520" i="8"/>
  <c r="D526" i="8"/>
  <c r="D532" i="8"/>
  <c r="D534" i="8"/>
  <c r="D538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D989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N772" i="8"/>
  <c r="N773" i="8"/>
  <c r="N989" i="8"/>
  <c r="E1031" i="8"/>
  <c r="F1111" i="8"/>
  <c r="E1111" i="8"/>
  <c r="E1030" i="8"/>
  <c r="E1036" i="8"/>
  <c r="F1071" i="8"/>
  <c r="F1072" i="8"/>
  <c r="N200" i="8"/>
  <c r="N924" i="8"/>
  <c r="F1073" i="8"/>
  <c r="N207" i="8"/>
  <c r="N926" i="8"/>
  <c r="F1074" i="8"/>
  <c r="N213" i="8"/>
  <c r="N928" i="8"/>
  <c r="F1075" i="8"/>
  <c r="N217" i="8"/>
  <c r="N929" i="8"/>
  <c r="F1076" i="8"/>
  <c r="N241" i="8"/>
  <c r="N932" i="8"/>
  <c r="F1077" i="8"/>
  <c r="N269" i="8"/>
  <c r="N936" i="8"/>
  <c r="F1078" i="8"/>
  <c r="N290" i="8"/>
  <c r="N939" i="8"/>
  <c r="F1079" i="8"/>
  <c r="F1080" i="8"/>
  <c r="F1081" i="8"/>
  <c r="F1082" i="8"/>
  <c r="F1083" i="8"/>
  <c r="F1084" i="8"/>
  <c r="N445" i="8"/>
  <c r="N963" i="8"/>
  <c r="F1085" i="8"/>
  <c r="N708" i="8"/>
  <c r="N965" i="8"/>
  <c r="F1086" i="8"/>
  <c r="N720" i="8"/>
  <c r="N967" i="8"/>
  <c r="F1087" i="8"/>
  <c r="N737" i="8"/>
  <c r="N970" i="8"/>
  <c r="F1088" i="8"/>
  <c r="N755" i="8"/>
  <c r="N973" i="8"/>
  <c r="F1089" i="8"/>
  <c r="N760" i="8"/>
  <c r="N975" i="8"/>
  <c r="F1090" i="8"/>
  <c r="N743" i="8"/>
  <c r="N977" i="8"/>
  <c r="F1091" i="8"/>
  <c r="N749" i="8"/>
  <c r="N979" i="8"/>
  <c r="F1092" i="8"/>
  <c r="N770" i="8"/>
  <c r="N982" i="8"/>
  <c r="F1093" i="8"/>
  <c r="N727" i="8"/>
  <c r="N983" i="8"/>
  <c r="F1094" i="8"/>
  <c r="N72" i="8"/>
  <c r="N904" i="8"/>
  <c r="N80" i="8"/>
  <c r="N905" i="8"/>
  <c r="N88" i="8"/>
  <c r="N906" i="8"/>
  <c r="N99" i="8"/>
  <c r="N907" i="8"/>
  <c r="N107" i="8"/>
  <c r="N908" i="8"/>
  <c r="N115" i="8"/>
  <c r="N909" i="8"/>
  <c r="N126" i="8"/>
  <c r="N910" i="8"/>
  <c r="N135" i="8"/>
  <c r="N911" i="8"/>
  <c r="N143" i="8"/>
  <c r="N912" i="8"/>
  <c r="N154" i="8"/>
  <c r="N913" i="8"/>
  <c r="N163" i="8"/>
  <c r="N914" i="8"/>
  <c r="N171" i="8"/>
  <c r="N915" i="8"/>
  <c r="N186" i="8"/>
  <c r="N920" i="8"/>
  <c r="N189" i="8"/>
  <c r="N921" i="8"/>
  <c r="N197" i="8"/>
  <c r="N923" i="8"/>
  <c r="N204" i="8"/>
  <c r="N925" i="8"/>
  <c r="N210" i="8"/>
  <c r="N927" i="8"/>
  <c r="N248" i="8"/>
  <c r="N933" i="8"/>
  <c r="N255" i="8"/>
  <c r="N934" i="8"/>
  <c r="N262" i="8"/>
  <c r="N935" i="8"/>
  <c r="N276" i="8"/>
  <c r="N937" i="8"/>
  <c r="N283" i="8"/>
  <c r="N938" i="8"/>
  <c r="N297" i="8"/>
  <c r="N940" i="8"/>
  <c r="N307" i="8"/>
  <c r="N941" i="8"/>
  <c r="N317" i="8"/>
  <c r="N942" i="8"/>
  <c r="N327" i="8"/>
  <c r="N943" i="8"/>
  <c r="N337" i="8"/>
  <c r="N944" i="8"/>
  <c r="N347" i="8"/>
  <c r="N945" i="8"/>
  <c r="N357" i="8"/>
  <c r="N946" i="8"/>
  <c r="N368" i="8"/>
  <c r="N947" i="8"/>
  <c r="N379" i="8"/>
  <c r="N948" i="8"/>
  <c r="N389" i="8"/>
  <c r="N949" i="8"/>
  <c r="N415" i="8"/>
  <c r="N957" i="8"/>
  <c r="N418" i="8"/>
  <c r="N958" i="8"/>
  <c r="N422" i="8"/>
  <c r="N959" i="8"/>
  <c r="N426" i="8"/>
  <c r="N960" i="8"/>
  <c r="N435" i="8"/>
  <c r="N962" i="8"/>
  <c r="N714" i="8"/>
  <c r="N966" i="8"/>
  <c r="N724" i="8"/>
  <c r="N969" i="8"/>
  <c r="N732" i="8"/>
  <c r="N972" i="8"/>
  <c r="N765" i="8"/>
  <c r="N981" i="8"/>
  <c r="N985" i="8"/>
  <c r="F1105" i="8"/>
  <c r="F1106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D985" i="8"/>
  <c r="E1105" i="8"/>
  <c r="E1106" i="8"/>
  <c r="N116" i="8"/>
  <c r="N822" i="8"/>
  <c r="F1044" i="8"/>
  <c r="N183" i="8"/>
  <c r="N180" i="8"/>
  <c r="N177" i="8"/>
  <c r="N828" i="8"/>
  <c r="F1045" i="8"/>
  <c r="F1046" i="8"/>
  <c r="N243" i="8"/>
  <c r="N832" i="8"/>
  <c r="F1047" i="8"/>
  <c r="N271" i="8"/>
  <c r="N836" i="8"/>
  <c r="F1048" i="8"/>
  <c r="N278" i="8"/>
  <c r="N837" i="8"/>
  <c r="F1049" i="8"/>
  <c r="N292" i="8"/>
  <c r="N839" i="8"/>
  <c r="F1050" i="8"/>
  <c r="N319" i="8"/>
  <c r="N842" i="8"/>
  <c r="F1051" i="8"/>
  <c r="N339" i="8"/>
  <c r="N844" i="8"/>
  <c r="F1052" i="8"/>
  <c r="N349" i="8"/>
  <c r="N845" i="8"/>
  <c r="F1053" i="8"/>
  <c r="N447" i="8"/>
  <c r="N852" i="8"/>
  <c r="F1054" i="8"/>
  <c r="N661" i="8"/>
  <c r="N856" i="8"/>
  <c r="F1055" i="8"/>
  <c r="I681" i="8"/>
  <c r="N681" i="8"/>
  <c r="N893" i="8"/>
  <c r="I686" i="8"/>
  <c r="N686" i="8"/>
  <c r="N894" i="8"/>
  <c r="F1064" i="8"/>
  <c r="D637" i="8"/>
  <c r="I637" i="8"/>
  <c r="I640" i="8"/>
  <c r="D640" i="8"/>
  <c r="N640" i="8"/>
  <c r="N887" i="8"/>
  <c r="I594" i="8"/>
  <c r="I597" i="8"/>
  <c r="D597" i="8"/>
  <c r="N597" i="8"/>
  <c r="N880" i="8"/>
  <c r="I615" i="8"/>
  <c r="D613" i="8"/>
  <c r="D615" i="8"/>
  <c r="N615" i="8"/>
  <c r="N883" i="8"/>
  <c r="I625" i="8"/>
  <c r="I627" i="8"/>
  <c r="D625" i="8"/>
  <c r="D627" i="8"/>
  <c r="N627" i="8"/>
  <c r="N885" i="8"/>
  <c r="D631" i="8"/>
  <c r="I631" i="8"/>
  <c r="I633" i="8"/>
  <c r="D633" i="8"/>
  <c r="N633" i="8"/>
  <c r="N886" i="8"/>
  <c r="I469" i="8"/>
  <c r="I471" i="8"/>
  <c r="I473" i="8"/>
  <c r="N473" i="8"/>
  <c r="N861" i="8"/>
  <c r="I478" i="8"/>
  <c r="I480" i="8"/>
  <c r="I482" i="8"/>
  <c r="N482" i="8"/>
  <c r="N862" i="8"/>
  <c r="I487" i="8"/>
  <c r="I489" i="8"/>
  <c r="I491" i="8"/>
  <c r="N491" i="8"/>
  <c r="N863" i="8"/>
  <c r="I496" i="8"/>
  <c r="I498" i="8"/>
  <c r="I500" i="8"/>
  <c r="N500" i="8"/>
  <c r="N864" i="8"/>
  <c r="I506" i="8"/>
  <c r="D506" i="8"/>
  <c r="N506" i="8"/>
  <c r="N865" i="8"/>
  <c r="I512" i="8"/>
  <c r="D509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28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5" i="8"/>
  <c r="D548" i="8"/>
  <c r="N548" i="8"/>
  <c r="N872" i="8"/>
  <c r="I554" i="8"/>
  <c r="D554" i="8"/>
  <c r="N554" i="8"/>
  <c r="N873" i="8"/>
  <c r="I560" i="8"/>
  <c r="D558" i="8"/>
  <c r="D560" i="8"/>
  <c r="N560" i="8"/>
  <c r="N874" i="8"/>
  <c r="I566" i="8"/>
  <c r="D564" i="8"/>
  <c r="D566" i="8"/>
  <c r="N566" i="8"/>
  <c r="N875" i="8"/>
  <c r="I572" i="8"/>
  <c r="D570" i="8"/>
  <c r="D572" i="8"/>
  <c r="N572" i="8"/>
  <c r="N876" i="8"/>
  <c r="I578" i="8"/>
  <c r="D578" i="8"/>
  <c r="N578" i="8"/>
  <c r="N877" i="8"/>
  <c r="I584" i="8"/>
  <c r="D581" i="8"/>
  <c r="D584" i="8"/>
  <c r="N584" i="8"/>
  <c r="N878" i="8"/>
  <c r="I590" i="8"/>
  <c r="D587" i="8"/>
  <c r="D590" i="8"/>
  <c r="N590" i="8"/>
  <c r="N879" i="8"/>
  <c r="I603" i="8"/>
  <c r="D601" i="8"/>
  <c r="D603" i="8"/>
  <c r="N603" i="8"/>
  <c r="N881" i="8"/>
  <c r="I609" i="8"/>
  <c r="D607" i="8"/>
  <c r="D609" i="8"/>
  <c r="N609" i="8"/>
  <c r="N882" i="8"/>
  <c r="I621" i="8"/>
  <c r="D619" i="8"/>
  <c r="D621" i="8"/>
  <c r="N621" i="8"/>
  <c r="N884" i="8"/>
  <c r="N89" i="8"/>
  <c r="N820" i="8"/>
  <c r="N90" i="8"/>
  <c r="N821" i="8"/>
  <c r="N117" i="8"/>
  <c r="N823" i="8"/>
  <c r="N144" i="8"/>
  <c r="N824" i="8"/>
  <c r="N145" i="8"/>
  <c r="N825" i="8"/>
  <c r="N172" i="8"/>
  <c r="N826" i="8"/>
  <c r="N173" i="8"/>
  <c r="N827" i="8"/>
  <c r="N250" i="8"/>
  <c r="N833" i="8"/>
  <c r="N257" i="8"/>
  <c r="N834" i="8"/>
  <c r="N264" i="8"/>
  <c r="N835" i="8"/>
  <c r="N285" i="8"/>
  <c r="N838" i="8"/>
  <c r="N299" i="8"/>
  <c r="N840" i="8"/>
  <c r="N309" i="8"/>
  <c r="N841" i="8"/>
  <c r="N329" i="8"/>
  <c r="N843" i="8"/>
  <c r="N359" i="8"/>
  <c r="N846" i="8"/>
  <c r="N370" i="8"/>
  <c r="N847" i="8"/>
  <c r="N381" i="8"/>
  <c r="N848" i="8"/>
  <c r="N391" i="8"/>
  <c r="N849" i="8"/>
  <c r="N437" i="8"/>
  <c r="N851" i="8"/>
  <c r="N649" i="8"/>
  <c r="N854" i="8"/>
  <c r="N655" i="8"/>
  <c r="N855" i="8"/>
  <c r="N664" i="8"/>
  <c r="N857" i="8"/>
  <c r="N691" i="8"/>
  <c r="N896" i="8"/>
  <c r="N696" i="8"/>
  <c r="N897" i="8"/>
  <c r="N701" i="8"/>
  <c r="N898" i="8"/>
  <c r="N900" i="8"/>
  <c r="F1103" i="8"/>
  <c r="F1104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1" i="8"/>
  <c r="D893" i="8"/>
  <c r="D683" i="8"/>
  <c r="D686" i="8"/>
  <c r="D894" i="8"/>
  <c r="E1064" i="8"/>
  <c r="D887" i="8"/>
  <c r="D880" i="8"/>
  <c r="D883" i="8"/>
  <c r="D885" i="8"/>
  <c r="D886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1" i="8"/>
  <c r="D882" i="8"/>
  <c r="D884" i="8"/>
  <c r="D859" i="8"/>
  <c r="D860" i="8"/>
  <c r="D900" i="8"/>
  <c r="E1103" i="8"/>
  <c r="E1104" i="8"/>
  <c r="F1100" i="8"/>
  <c r="E1100" i="8"/>
  <c r="F1069" i="8"/>
  <c r="E1069" i="8"/>
  <c r="C1040" i="8"/>
  <c r="C1039" i="8"/>
  <c r="C1038" i="8"/>
  <c r="H46" i="8"/>
  <c r="C776" i="8"/>
  <c r="H776" i="8"/>
  <c r="C783" i="8"/>
  <c r="H783" i="8"/>
  <c r="C784" i="8"/>
  <c r="H784" i="8"/>
  <c r="C785" i="8"/>
  <c r="H785" i="8"/>
  <c r="C788" i="8"/>
  <c r="H788" i="8"/>
  <c r="H790" i="8"/>
  <c r="C791" i="8"/>
  <c r="H791" i="8"/>
  <c r="C792" i="8"/>
  <c r="H792" i="8"/>
  <c r="C793" i="8"/>
  <c r="H793" i="8"/>
  <c r="C794" i="8"/>
  <c r="H794" i="8"/>
  <c r="C795" i="8"/>
  <c r="H795" i="8"/>
  <c r="C796" i="8"/>
  <c r="H796" i="8"/>
  <c r="C797" i="8"/>
  <c r="H797" i="8"/>
  <c r="C798" i="8"/>
  <c r="H798" i="8"/>
  <c r="H799" i="8"/>
  <c r="H800" i="8"/>
  <c r="H801" i="8"/>
  <c r="H802" i="8"/>
  <c r="H803" i="8"/>
  <c r="C804" i="8"/>
  <c r="H804" i="8"/>
  <c r="H805" i="8"/>
  <c r="H806" i="8"/>
  <c r="H807" i="8"/>
  <c r="H808" i="8"/>
  <c r="C809" i="8"/>
  <c r="H809" i="8"/>
  <c r="H810" i="8"/>
  <c r="C1034" i="8"/>
  <c r="C1033" i="8"/>
  <c r="H772" i="8"/>
  <c r="H773" i="8"/>
  <c r="H774" i="8"/>
  <c r="H775" i="8"/>
  <c r="H779" i="8"/>
  <c r="H778" i="8"/>
  <c r="C780" i="8"/>
  <c r="H781" i="8"/>
  <c r="H782" i="8"/>
  <c r="C1032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37" i="8"/>
  <c r="C534" i="8"/>
  <c r="C538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C989" i="8"/>
  <c r="H504" i="8"/>
  <c r="H503" i="8"/>
  <c r="H507" i="8"/>
  <c r="H508" i="8"/>
  <c r="M508" i="8"/>
  <c r="H510" i="8"/>
  <c r="H509" i="8"/>
  <c r="H513" i="8"/>
  <c r="H514" i="8"/>
  <c r="M514" i="8"/>
  <c r="H516" i="8"/>
  <c r="H515" i="8"/>
  <c r="H519" i="8"/>
  <c r="H520" i="8"/>
  <c r="M520" i="8"/>
  <c r="H522" i="8"/>
  <c r="H521" i="8"/>
  <c r="H525" i="8"/>
  <c r="H526" i="8"/>
  <c r="M526" i="8"/>
  <c r="H528" i="8"/>
  <c r="H531" i="8"/>
  <c r="H532" i="8"/>
  <c r="M532" i="8"/>
  <c r="H534" i="8"/>
  <c r="H537" i="8"/>
  <c r="H538" i="8"/>
  <c r="M538" i="8"/>
  <c r="H540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6" i="8"/>
  <c r="H575" i="8"/>
  <c r="H579" i="8"/>
  <c r="H580" i="8"/>
  <c r="M580" i="8"/>
  <c r="H582" i="8"/>
  <c r="H581" i="8"/>
  <c r="H585" i="8"/>
  <c r="H586" i="8"/>
  <c r="M586" i="8"/>
  <c r="H588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M772" i="8"/>
  <c r="M773" i="8"/>
  <c r="M989" i="8"/>
  <c r="C1031" i="8"/>
  <c r="D1111" i="8"/>
  <c r="C1111" i="8"/>
  <c r="C1030" i="8"/>
  <c r="C1036" i="8"/>
  <c r="D1071" i="8"/>
  <c r="D1072" i="8"/>
  <c r="M200" i="8"/>
  <c r="M924" i="8"/>
  <c r="D1073" i="8"/>
  <c r="M207" i="8"/>
  <c r="M926" i="8"/>
  <c r="D1074" i="8"/>
  <c r="M213" i="8"/>
  <c r="M928" i="8"/>
  <c r="D1075" i="8"/>
  <c r="M217" i="8"/>
  <c r="M929" i="8"/>
  <c r="D1076" i="8"/>
  <c r="M241" i="8"/>
  <c r="M932" i="8"/>
  <c r="D1077" i="8"/>
  <c r="M269" i="8"/>
  <c r="M936" i="8"/>
  <c r="D1078" i="8"/>
  <c r="M290" i="8"/>
  <c r="M939" i="8"/>
  <c r="D1079" i="8"/>
  <c r="D1080" i="8"/>
  <c r="D1081" i="8"/>
  <c r="D1082" i="8"/>
  <c r="D1083" i="8"/>
  <c r="D1084" i="8"/>
  <c r="M445" i="8"/>
  <c r="M963" i="8"/>
  <c r="D1085" i="8"/>
  <c r="M708" i="8"/>
  <c r="M965" i="8"/>
  <c r="D1086" i="8"/>
  <c r="M720" i="8"/>
  <c r="M967" i="8"/>
  <c r="D1087" i="8"/>
  <c r="M737" i="8"/>
  <c r="M970" i="8"/>
  <c r="D1088" i="8"/>
  <c r="M755" i="8"/>
  <c r="M973" i="8"/>
  <c r="D1089" i="8"/>
  <c r="M760" i="8"/>
  <c r="M975" i="8"/>
  <c r="D1090" i="8"/>
  <c r="M743" i="8"/>
  <c r="M977" i="8"/>
  <c r="D1091" i="8"/>
  <c r="M749" i="8"/>
  <c r="M979" i="8"/>
  <c r="D1092" i="8"/>
  <c r="M770" i="8"/>
  <c r="M982" i="8"/>
  <c r="D1093" i="8"/>
  <c r="M727" i="8"/>
  <c r="M983" i="8"/>
  <c r="D1094" i="8"/>
  <c r="M72" i="8"/>
  <c r="M904" i="8"/>
  <c r="M80" i="8"/>
  <c r="M905" i="8"/>
  <c r="M88" i="8"/>
  <c r="M906" i="8"/>
  <c r="M99" i="8"/>
  <c r="M907" i="8"/>
  <c r="M107" i="8"/>
  <c r="M908" i="8"/>
  <c r="M115" i="8"/>
  <c r="M909" i="8"/>
  <c r="M126" i="8"/>
  <c r="M910" i="8"/>
  <c r="M135" i="8"/>
  <c r="M911" i="8"/>
  <c r="M143" i="8"/>
  <c r="M912" i="8"/>
  <c r="M154" i="8"/>
  <c r="M913" i="8"/>
  <c r="M163" i="8"/>
  <c r="M914" i="8"/>
  <c r="M171" i="8"/>
  <c r="M915" i="8"/>
  <c r="M186" i="8"/>
  <c r="M920" i="8"/>
  <c r="M189" i="8"/>
  <c r="M921" i="8"/>
  <c r="M197" i="8"/>
  <c r="M923" i="8"/>
  <c r="M204" i="8"/>
  <c r="M925" i="8"/>
  <c r="M210" i="8"/>
  <c r="M927" i="8"/>
  <c r="M248" i="8"/>
  <c r="M933" i="8"/>
  <c r="M255" i="8"/>
  <c r="M934" i="8"/>
  <c r="M262" i="8"/>
  <c r="M935" i="8"/>
  <c r="M276" i="8"/>
  <c r="M937" i="8"/>
  <c r="M283" i="8"/>
  <c r="M938" i="8"/>
  <c r="M297" i="8"/>
  <c r="M940" i="8"/>
  <c r="M307" i="8"/>
  <c r="M941" i="8"/>
  <c r="M317" i="8"/>
  <c r="M942" i="8"/>
  <c r="M327" i="8"/>
  <c r="M943" i="8"/>
  <c r="M337" i="8"/>
  <c r="M944" i="8"/>
  <c r="M347" i="8"/>
  <c r="M945" i="8"/>
  <c r="M357" i="8"/>
  <c r="M946" i="8"/>
  <c r="M368" i="8"/>
  <c r="M947" i="8"/>
  <c r="M379" i="8"/>
  <c r="M948" i="8"/>
  <c r="M389" i="8"/>
  <c r="M949" i="8"/>
  <c r="M415" i="8"/>
  <c r="M957" i="8"/>
  <c r="M418" i="8"/>
  <c r="M958" i="8"/>
  <c r="M422" i="8"/>
  <c r="M959" i="8"/>
  <c r="M426" i="8"/>
  <c r="M960" i="8"/>
  <c r="M435" i="8"/>
  <c r="M962" i="8"/>
  <c r="M714" i="8"/>
  <c r="M966" i="8"/>
  <c r="M724" i="8"/>
  <c r="M969" i="8"/>
  <c r="M732" i="8"/>
  <c r="M972" i="8"/>
  <c r="M765" i="8"/>
  <c r="M981" i="8"/>
  <c r="M985" i="8"/>
  <c r="D1105" i="8"/>
  <c r="D1106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985" i="8"/>
  <c r="C1105" i="8"/>
  <c r="C1106" i="8"/>
  <c r="M116" i="8"/>
  <c r="M822" i="8"/>
  <c r="D1044" i="8"/>
  <c r="M183" i="8"/>
  <c r="M180" i="8"/>
  <c r="M177" i="8"/>
  <c r="M828" i="8"/>
  <c r="D1045" i="8"/>
  <c r="D1046" i="8"/>
  <c r="M243" i="8"/>
  <c r="M832" i="8"/>
  <c r="D1047" i="8"/>
  <c r="M271" i="8"/>
  <c r="M836" i="8"/>
  <c r="D1048" i="8"/>
  <c r="M278" i="8"/>
  <c r="M837" i="8"/>
  <c r="D1049" i="8"/>
  <c r="M292" i="8"/>
  <c r="M839" i="8"/>
  <c r="D1050" i="8"/>
  <c r="M319" i="8"/>
  <c r="M842" i="8"/>
  <c r="D1051" i="8"/>
  <c r="M339" i="8"/>
  <c r="M844" i="8"/>
  <c r="D1052" i="8"/>
  <c r="M349" i="8"/>
  <c r="M845" i="8"/>
  <c r="D1053" i="8"/>
  <c r="M447" i="8"/>
  <c r="M852" i="8"/>
  <c r="D1054" i="8"/>
  <c r="M661" i="8"/>
  <c r="M856" i="8"/>
  <c r="D1055" i="8"/>
  <c r="H681" i="8"/>
  <c r="M681" i="8"/>
  <c r="M893" i="8"/>
  <c r="H686" i="8"/>
  <c r="M686" i="8"/>
  <c r="M894" i="8"/>
  <c r="D1064" i="8"/>
  <c r="C637" i="8"/>
  <c r="H637" i="8"/>
  <c r="H638" i="8"/>
  <c r="H640" i="8"/>
  <c r="C640" i="8"/>
  <c r="M640" i="8"/>
  <c r="M887" i="8"/>
  <c r="H594" i="8"/>
  <c r="H597" i="8"/>
  <c r="C594" i="8"/>
  <c r="C595" i="8"/>
  <c r="C596" i="8"/>
  <c r="C597" i="8"/>
  <c r="M597" i="8"/>
  <c r="M880" i="8"/>
  <c r="H615" i="8"/>
  <c r="C613" i="8"/>
  <c r="C615" i="8"/>
  <c r="M615" i="8"/>
  <c r="M883" i="8"/>
  <c r="H625" i="8"/>
  <c r="H627" i="8"/>
  <c r="C625" i="8"/>
  <c r="C627" i="8"/>
  <c r="M627" i="8"/>
  <c r="M885" i="8"/>
  <c r="C631" i="8"/>
  <c r="H631" i="8"/>
  <c r="H633" i="8"/>
  <c r="C633" i="8"/>
  <c r="M633" i="8"/>
  <c r="M886" i="8"/>
  <c r="H470" i="8"/>
  <c r="H469" i="8"/>
  <c r="H471" i="8"/>
  <c r="H473" i="8"/>
  <c r="C469" i="8"/>
  <c r="C471" i="8"/>
  <c r="C473" i="8"/>
  <c r="M473" i="8"/>
  <c r="M861" i="8"/>
  <c r="H479" i="8"/>
  <c r="H478" i="8"/>
  <c r="H480" i="8"/>
  <c r="H482" i="8"/>
  <c r="C478" i="8"/>
  <c r="C477" i="8"/>
  <c r="C479" i="8"/>
  <c r="C480" i="8"/>
  <c r="C481" i="8"/>
  <c r="C482" i="8"/>
  <c r="M482" i="8"/>
  <c r="M862" i="8"/>
  <c r="H488" i="8"/>
  <c r="H487" i="8"/>
  <c r="H489" i="8"/>
  <c r="H491" i="8"/>
  <c r="C487" i="8"/>
  <c r="C489" i="8"/>
  <c r="C491" i="8"/>
  <c r="M491" i="8"/>
  <c r="M863" i="8"/>
  <c r="H497" i="8"/>
  <c r="H496" i="8"/>
  <c r="H498" i="8"/>
  <c r="H500" i="8"/>
  <c r="C496" i="8"/>
  <c r="C498" i="8"/>
  <c r="C500" i="8"/>
  <c r="M500" i="8"/>
  <c r="M864" i="8"/>
  <c r="H506" i="8"/>
  <c r="C505" i="8"/>
  <c r="C506" i="8"/>
  <c r="M506" i="8"/>
  <c r="M865" i="8"/>
  <c r="H512" i="8"/>
  <c r="C509" i="8"/>
  <c r="C512" i="8"/>
  <c r="M512" i="8"/>
  <c r="M866" i="8"/>
  <c r="H518" i="8"/>
  <c r="C517" i="8"/>
  <c r="C518" i="8"/>
  <c r="M518" i="8"/>
  <c r="M867" i="8"/>
  <c r="H524" i="8"/>
  <c r="C524" i="8"/>
  <c r="M524" i="8"/>
  <c r="M868" i="8"/>
  <c r="H530" i="8"/>
  <c r="C528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5" i="8"/>
  <c r="C548" i="8"/>
  <c r="M548" i="8"/>
  <c r="M872" i="8"/>
  <c r="H554" i="8"/>
  <c r="C553" i="8"/>
  <c r="C554" i="8"/>
  <c r="M554" i="8"/>
  <c r="M873" i="8"/>
  <c r="H560" i="8"/>
  <c r="C558" i="8"/>
  <c r="C560" i="8"/>
  <c r="M560" i="8"/>
  <c r="M874" i="8"/>
  <c r="H566" i="8"/>
  <c r="C564" i="8"/>
  <c r="C566" i="8"/>
  <c r="M566" i="8"/>
  <c r="M875" i="8"/>
  <c r="H572" i="8"/>
  <c r="C570" i="8"/>
  <c r="C572" i="8"/>
  <c r="M572" i="8"/>
  <c r="M876" i="8"/>
  <c r="H578" i="8"/>
  <c r="C577" i="8"/>
  <c r="C578" i="8"/>
  <c r="M578" i="8"/>
  <c r="M877" i="8"/>
  <c r="H584" i="8"/>
  <c r="C581" i="8"/>
  <c r="C584" i="8"/>
  <c r="M584" i="8"/>
  <c r="M878" i="8"/>
  <c r="H590" i="8"/>
  <c r="C587" i="8"/>
  <c r="C590" i="8"/>
  <c r="M590" i="8"/>
  <c r="M879" i="8"/>
  <c r="H603" i="8"/>
  <c r="C601" i="8"/>
  <c r="C603" i="8"/>
  <c r="M603" i="8"/>
  <c r="M881" i="8"/>
  <c r="H609" i="8"/>
  <c r="C607" i="8"/>
  <c r="C609" i="8"/>
  <c r="M609" i="8"/>
  <c r="M882" i="8"/>
  <c r="H621" i="8"/>
  <c r="C619" i="8"/>
  <c r="C621" i="8"/>
  <c r="M621" i="8"/>
  <c r="M884" i="8"/>
  <c r="M89" i="8"/>
  <c r="M820" i="8"/>
  <c r="M90" i="8"/>
  <c r="M821" i="8"/>
  <c r="M117" i="8"/>
  <c r="M823" i="8"/>
  <c r="M144" i="8"/>
  <c r="M824" i="8"/>
  <c r="M145" i="8"/>
  <c r="M825" i="8"/>
  <c r="M172" i="8"/>
  <c r="M826" i="8"/>
  <c r="M173" i="8"/>
  <c r="M827" i="8"/>
  <c r="M250" i="8"/>
  <c r="M833" i="8"/>
  <c r="M257" i="8"/>
  <c r="M834" i="8"/>
  <c r="M264" i="8"/>
  <c r="M835" i="8"/>
  <c r="M285" i="8"/>
  <c r="M838" i="8"/>
  <c r="M299" i="8"/>
  <c r="M840" i="8"/>
  <c r="M309" i="8"/>
  <c r="M841" i="8"/>
  <c r="M329" i="8"/>
  <c r="M843" i="8"/>
  <c r="M359" i="8"/>
  <c r="M846" i="8"/>
  <c r="M370" i="8"/>
  <c r="M847" i="8"/>
  <c r="M381" i="8"/>
  <c r="M848" i="8"/>
  <c r="M391" i="8"/>
  <c r="M849" i="8"/>
  <c r="M437" i="8"/>
  <c r="M851" i="8"/>
  <c r="M649" i="8"/>
  <c r="M854" i="8"/>
  <c r="M655" i="8"/>
  <c r="M855" i="8"/>
  <c r="M664" i="8"/>
  <c r="M857" i="8"/>
  <c r="M691" i="8"/>
  <c r="M896" i="8"/>
  <c r="M696" i="8"/>
  <c r="M897" i="8"/>
  <c r="M701" i="8"/>
  <c r="M898" i="8"/>
  <c r="M900" i="8"/>
  <c r="D1103" i="8"/>
  <c r="D1104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1" i="8"/>
  <c r="C893" i="8"/>
  <c r="C683" i="8"/>
  <c r="C686" i="8"/>
  <c r="C894" i="8"/>
  <c r="C1064" i="8"/>
  <c r="C887" i="8"/>
  <c r="C880" i="8"/>
  <c r="C883" i="8"/>
  <c r="C885" i="8"/>
  <c r="C886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1" i="8"/>
  <c r="C882" i="8"/>
  <c r="C884" i="8"/>
  <c r="C451" i="8"/>
  <c r="C450" i="8"/>
  <c r="C452" i="8"/>
  <c r="C453" i="8"/>
  <c r="C454" i="8"/>
  <c r="C455" i="8"/>
  <c r="C859" i="8"/>
  <c r="C460" i="8"/>
  <c r="C462" i="8"/>
  <c r="C464" i="8"/>
  <c r="C860" i="8"/>
  <c r="C900" i="8"/>
  <c r="C1103" i="8"/>
  <c r="C1104" i="8"/>
  <c r="D1100" i="8"/>
  <c r="C1100" i="8"/>
  <c r="D1069" i="8"/>
  <c r="C1069" i="8"/>
  <c r="D634" i="8"/>
  <c r="C634" i="8"/>
  <c r="E634" i="8"/>
  <c r="F634" i="8"/>
  <c r="I634" i="8"/>
  <c r="K634" i="8"/>
  <c r="K635" i="8"/>
  <c r="J634" i="8"/>
  <c r="J635" i="8"/>
  <c r="I635" i="8"/>
  <c r="H634" i="8"/>
  <c r="H635" i="8"/>
  <c r="G1" i="5"/>
  <c r="K629" i="8"/>
  <c r="J629" i="8"/>
  <c r="I629" i="8"/>
  <c r="H629" i="8"/>
  <c r="D616" i="8"/>
  <c r="C616" i="8"/>
  <c r="E616" i="8"/>
  <c r="F616" i="8"/>
  <c r="I616" i="8"/>
  <c r="K616" i="8"/>
  <c r="K617" i="8"/>
  <c r="J616" i="8"/>
  <c r="J617" i="8"/>
  <c r="I617" i="8"/>
  <c r="H616" i="8"/>
  <c r="H617" i="8"/>
  <c r="K614" i="8"/>
  <c r="J614" i="8"/>
  <c r="I614" i="8"/>
  <c r="H614" i="8"/>
  <c r="K595" i="8"/>
  <c r="D598" i="8"/>
  <c r="K599" i="8"/>
  <c r="J595" i="8"/>
  <c r="J599" i="8"/>
  <c r="I599" i="8"/>
  <c r="H595" i="8"/>
  <c r="H599" i="8"/>
  <c r="G1" i="7"/>
  <c r="CA97" i="7"/>
  <c r="CA103" i="7"/>
  <c r="CA106" i="7"/>
  <c r="CA536" i="5"/>
  <c r="CA534" i="5"/>
  <c r="CA537" i="5"/>
  <c r="C492" i="8"/>
  <c r="E492" i="8"/>
  <c r="F492" i="8"/>
  <c r="I492" i="8"/>
  <c r="H492" i="8"/>
  <c r="H493" i="8"/>
  <c r="C501" i="8"/>
  <c r="E501" i="8"/>
  <c r="F501" i="8"/>
  <c r="I501" i="8"/>
  <c r="H501" i="8"/>
  <c r="H502" i="8"/>
  <c r="E502" i="8"/>
  <c r="F502" i="8"/>
  <c r="C502" i="8"/>
  <c r="C493" i="8"/>
  <c r="K501" i="8"/>
  <c r="K502" i="8"/>
  <c r="J501" i="8"/>
  <c r="J502" i="8"/>
  <c r="I502" i="8"/>
  <c r="K492" i="8"/>
  <c r="K493" i="8"/>
  <c r="J492" i="8"/>
  <c r="J493" i="8"/>
  <c r="I493" i="8"/>
  <c r="I483" i="8"/>
  <c r="K483" i="8"/>
  <c r="K484" i="8"/>
  <c r="J483" i="8"/>
  <c r="J484" i="8"/>
  <c r="I484" i="8"/>
  <c r="H483" i="8"/>
  <c r="H484" i="8"/>
  <c r="C474" i="8"/>
  <c r="E474" i="8"/>
  <c r="I474" i="8"/>
  <c r="K474" i="8"/>
  <c r="K475" i="8"/>
  <c r="J474" i="8"/>
  <c r="J475" i="8"/>
  <c r="I475" i="8"/>
  <c r="H474" i="8"/>
  <c r="H475" i="8"/>
  <c r="C475" i="8"/>
  <c r="F474" i="8"/>
  <c r="F475" i="8"/>
  <c r="E475" i="8"/>
  <c r="CB475" i="5"/>
  <c r="CC97" i="7"/>
  <c r="CC103" i="7"/>
  <c r="CC106" i="7"/>
  <c r="CC536" i="5"/>
  <c r="CC534" i="5"/>
  <c r="CC537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CB97" i="7"/>
  <c r="CB103" i="7"/>
  <c r="CB106" i="7"/>
  <c r="CB536" i="5"/>
  <c r="CB534" i="5"/>
  <c r="CB537" i="5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BZ97" i="7"/>
  <c r="BZ103" i="7"/>
  <c r="BZ106" i="7"/>
  <c r="BZ536" i="5"/>
  <c r="BZ534" i="5"/>
  <c r="BZ537" i="5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P475" i="8"/>
  <c r="P484" i="8"/>
  <c r="P493" i="8"/>
  <c r="P502" i="8"/>
  <c r="P988" i="8"/>
  <c r="B71" i="9"/>
  <c r="G71" i="9"/>
  <c r="B72" i="9"/>
  <c r="G72" i="9"/>
  <c r="P599" i="8"/>
  <c r="P617" i="8"/>
  <c r="P629" i="8"/>
  <c r="P635" i="8"/>
  <c r="P990" i="8"/>
  <c r="B69" i="9"/>
  <c r="F69" i="9"/>
  <c r="D641" i="8"/>
  <c r="K642" i="8"/>
  <c r="P642" i="8"/>
  <c r="P991" i="8"/>
  <c r="B73" i="9"/>
  <c r="G73" i="9"/>
  <c r="P774" i="8"/>
  <c r="B74" i="9"/>
  <c r="G74" i="9"/>
  <c r="P775" i="8"/>
  <c r="B75" i="9"/>
  <c r="F75" i="9"/>
  <c r="P776" i="8"/>
  <c r="B76" i="9"/>
  <c r="G76" i="9"/>
  <c r="P782" i="8"/>
  <c r="B77" i="9"/>
  <c r="F77" i="9"/>
  <c r="P783" i="8"/>
  <c r="B82" i="9"/>
  <c r="G82" i="9"/>
  <c r="P806" i="8"/>
  <c r="P992" i="8"/>
  <c r="B78" i="9"/>
  <c r="B90" i="9"/>
  <c r="G90" i="9"/>
  <c r="P781" i="8"/>
  <c r="B87" i="9"/>
  <c r="P790" i="8"/>
  <c r="P993" i="8"/>
  <c r="B96" i="9"/>
  <c r="F96" i="9"/>
  <c r="P784" i="8"/>
  <c r="B97" i="9"/>
  <c r="F97" i="9"/>
  <c r="P785" i="8"/>
  <c r="B98" i="9"/>
  <c r="F98" i="9"/>
  <c r="P791" i="8"/>
  <c r="B99" i="9"/>
  <c r="F99" i="9"/>
  <c r="P792" i="8"/>
  <c r="B100" i="9"/>
  <c r="F100" i="9"/>
  <c r="P793" i="8"/>
  <c r="B101" i="9"/>
  <c r="F101" i="9"/>
  <c r="P794" i="8"/>
  <c r="B102" i="9"/>
  <c r="F102" i="9"/>
  <c r="P795" i="8"/>
  <c r="B103" i="9"/>
  <c r="F103" i="9"/>
  <c r="P796" i="8"/>
  <c r="B104" i="9"/>
  <c r="F104" i="9"/>
  <c r="P797" i="8"/>
  <c r="B105" i="9"/>
  <c r="F105" i="9"/>
  <c r="P798" i="8"/>
  <c r="P994" i="8"/>
  <c r="B93" i="9"/>
  <c r="G93" i="9"/>
  <c r="P799" i="8"/>
  <c r="B94" i="9"/>
  <c r="G94" i="9"/>
  <c r="P800" i="8"/>
  <c r="P995" i="8"/>
  <c r="G78" i="9"/>
  <c r="P801" i="8"/>
  <c r="P996" i="8"/>
  <c r="B81" i="9"/>
  <c r="F81" i="9"/>
  <c r="P804" i="8"/>
  <c r="P997" i="8"/>
  <c r="B80" i="9"/>
  <c r="G80" i="9"/>
  <c r="P802" i="8"/>
  <c r="B79" i="9"/>
  <c r="G79" i="9"/>
  <c r="P803" i="8"/>
  <c r="P998" i="8"/>
  <c r="B88" i="9"/>
  <c r="G88" i="9"/>
  <c r="P805" i="8"/>
  <c r="F87" i="9"/>
  <c r="P809" i="8"/>
  <c r="P810" i="8"/>
  <c r="P999" i="8"/>
  <c r="F14" i="9"/>
  <c r="F15" i="9"/>
  <c r="F17" i="9"/>
  <c r="F18" i="9"/>
  <c r="F23" i="9"/>
  <c r="F25" i="9"/>
  <c r="F28" i="9"/>
  <c r="F34" i="9"/>
  <c r="F36" i="9"/>
  <c r="F32" i="9"/>
  <c r="P1002" i="8"/>
  <c r="O475" i="8"/>
  <c r="O484" i="8"/>
  <c r="O493" i="8"/>
  <c r="O502" i="8"/>
  <c r="O988" i="8"/>
  <c r="O599" i="8"/>
  <c r="O617" i="8"/>
  <c r="O629" i="8"/>
  <c r="O635" i="8"/>
  <c r="O990" i="8"/>
  <c r="E69" i="9"/>
  <c r="J642" i="8"/>
  <c r="O642" i="8"/>
  <c r="O991" i="8"/>
  <c r="O774" i="8"/>
  <c r="O775" i="8"/>
  <c r="E75" i="9"/>
  <c r="O776" i="8"/>
  <c r="O782" i="8"/>
  <c r="E77" i="9"/>
  <c r="O783" i="8"/>
  <c r="O806" i="8"/>
  <c r="O992" i="8"/>
  <c r="O781" i="8"/>
  <c r="O790" i="8"/>
  <c r="O993" i="8"/>
  <c r="E96" i="9"/>
  <c r="O784" i="8"/>
  <c r="E97" i="9"/>
  <c r="O785" i="8"/>
  <c r="E98" i="9"/>
  <c r="O791" i="8"/>
  <c r="E99" i="9"/>
  <c r="O792" i="8"/>
  <c r="E100" i="9"/>
  <c r="O793" i="8"/>
  <c r="E101" i="9"/>
  <c r="O794" i="8"/>
  <c r="E102" i="9"/>
  <c r="O795" i="8"/>
  <c r="E103" i="9"/>
  <c r="O796" i="8"/>
  <c r="E104" i="9"/>
  <c r="O797" i="8"/>
  <c r="E105" i="9"/>
  <c r="O798" i="8"/>
  <c r="O994" i="8"/>
  <c r="O799" i="8"/>
  <c r="O800" i="8"/>
  <c r="O995" i="8"/>
  <c r="O801" i="8"/>
  <c r="O996" i="8"/>
  <c r="E81" i="9"/>
  <c r="O804" i="8"/>
  <c r="O997" i="8"/>
  <c r="O802" i="8"/>
  <c r="O803" i="8"/>
  <c r="O998" i="8"/>
  <c r="O805" i="8"/>
  <c r="E87" i="9"/>
  <c r="O809" i="8"/>
  <c r="O810" i="8"/>
  <c r="O999" i="8"/>
  <c r="E14" i="9"/>
  <c r="E15" i="9"/>
  <c r="E17" i="9"/>
  <c r="E18" i="9"/>
  <c r="E28" i="9"/>
  <c r="E34" i="9"/>
  <c r="E36" i="9"/>
  <c r="E32" i="9"/>
  <c r="O1002" i="8"/>
  <c r="N475" i="8"/>
  <c r="N484" i="8"/>
  <c r="N493" i="8"/>
  <c r="N502" i="8"/>
  <c r="N988" i="8"/>
  <c r="N599" i="8"/>
  <c r="N617" i="8"/>
  <c r="N629" i="8"/>
  <c r="N635" i="8"/>
  <c r="N990" i="8"/>
  <c r="D69" i="9"/>
  <c r="I642" i="8"/>
  <c r="N642" i="8"/>
  <c r="N991" i="8"/>
  <c r="N806" i="8"/>
  <c r="N774" i="8"/>
  <c r="N775" i="8"/>
  <c r="D75" i="9"/>
  <c r="N776" i="8"/>
  <c r="N782" i="8"/>
  <c r="D77" i="9"/>
  <c r="N783" i="8"/>
  <c r="N992" i="8"/>
  <c r="N781" i="8"/>
  <c r="N790" i="8"/>
  <c r="N993" i="8"/>
  <c r="D96" i="9"/>
  <c r="N784" i="8"/>
  <c r="D97" i="9"/>
  <c r="N785" i="8"/>
  <c r="D98" i="9"/>
  <c r="N791" i="8"/>
  <c r="D99" i="9"/>
  <c r="N792" i="8"/>
  <c r="D100" i="9"/>
  <c r="N793" i="8"/>
  <c r="D101" i="9"/>
  <c r="N794" i="8"/>
  <c r="D102" i="9"/>
  <c r="N795" i="8"/>
  <c r="D103" i="9"/>
  <c r="N796" i="8"/>
  <c r="D104" i="9"/>
  <c r="N797" i="8"/>
  <c r="D105" i="9"/>
  <c r="N798" i="8"/>
  <c r="N994" i="8"/>
  <c r="N799" i="8"/>
  <c r="N800" i="8"/>
  <c r="N995" i="8"/>
  <c r="N801" i="8"/>
  <c r="N996" i="8"/>
  <c r="D81" i="9"/>
  <c r="N804" i="8"/>
  <c r="N997" i="8"/>
  <c r="N802" i="8"/>
  <c r="N803" i="8"/>
  <c r="N998" i="8"/>
  <c r="N805" i="8"/>
  <c r="D87" i="9"/>
  <c r="N809" i="8"/>
  <c r="N810" i="8"/>
  <c r="N999" i="8"/>
  <c r="D14" i="9"/>
  <c r="D15" i="9"/>
  <c r="D17" i="9"/>
  <c r="D18" i="9"/>
  <c r="D28" i="9"/>
  <c r="D36" i="9"/>
  <c r="D32" i="9"/>
  <c r="N1002" i="8"/>
  <c r="M475" i="8"/>
  <c r="M484" i="8"/>
  <c r="M493" i="8"/>
  <c r="M502" i="8"/>
  <c r="M988" i="8"/>
  <c r="M599" i="8"/>
  <c r="M617" i="8"/>
  <c r="M629" i="8"/>
  <c r="M635" i="8"/>
  <c r="M990" i="8"/>
  <c r="C69" i="9"/>
  <c r="H642" i="8"/>
  <c r="M642" i="8"/>
  <c r="M991" i="8"/>
  <c r="M806" i="8"/>
  <c r="M774" i="8"/>
  <c r="M775" i="8"/>
  <c r="C75" i="9"/>
  <c r="M776" i="8"/>
  <c r="M782" i="8"/>
  <c r="C77" i="9"/>
  <c r="M783" i="8"/>
  <c r="M992" i="8"/>
  <c r="M781" i="8"/>
  <c r="M790" i="8"/>
  <c r="M993" i="8"/>
  <c r="C96" i="9"/>
  <c r="M784" i="8"/>
  <c r="C97" i="9"/>
  <c r="M785" i="8"/>
  <c r="C98" i="9"/>
  <c r="M791" i="8"/>
  <c r="C99" i="9"/>
  <c r="M792" i="8"/>
  <c r="C100" i="9"/>
  <c r="M793" i="8"/>
  <c r="C101" i="9"/>
  <c r="M794" i="8"/>
  <c r="C102" i="9"/>
  <c r="M795" i="8"/>
  <c r="C103" i="9"/>
  <c r="M796" i="8"/>
  <c r="C104" i="9"/>
  <c r="M797" i="8"/>
  <c r="C105" i="9"/>
  <c r="M798" i="8"/>
  <c r="M994" i="8"/>
  <c r="M799" i="8"/>
  <c r="M800" i="8"/>
  <c r="M995" i="8"/>
  <c r="M801" i="8"/>
  <c r="M996" i="8"/>
  <c r="C81" i="9"/>
  <c r="M804" i="8"/>
  <c r="M997" i="8"/>
  <c r="M802" i="8"/>
  <c r="M803" i="8"/>
  <c r="M998" i="8"/>
  <c r="M805" i="8"/>
  <c r="C87" i="9"/>
  <c r="M809" i="8"/>
  <c r="M810" i="8"/>
  <c r="M999" i="8"/>
  <c r="C17" i="9"/>
  <c r="C18" i="9"/>
  <c r="C28" i="9"/>
  <c r="C36" i="9"/>
  <c r="C32" i="9"/>
  <c r="M1002" i="8"/>
  <c r="B85" i="9"/>
  <c r="G85" i="9"/>
  <c r="F808" i="8"/>
  <c r="P808" i="8"/>
  <c r="P1001" i="8"/>
  <c r="E808" i="8"/>
  <c r="O808" i="8"/>
  <c r="O1001" i="8"/>
  <c r="D808" i="8"/>
  <c r="N808" i="8"/>
  <c r="N1001" i="8"/>
  <c r="C808" i="8"/>
  <c r="M808" i="8"/>
  <c r="M1001" i="8"/>
  <c r="B84" i="9"/>
  <c r="G84" i="9"/>
  <c r="F807" i="8"/>
  <c r="P807" i="8"/>
  <c r="P1000" i="8"/>
  <c r="E807" i="8"/>
  <c r="O807" i="8"/>
  <c r="O1000" i="8"/>
  <c r="D807" i="8"/>
  <c r="N807" i="8"/>
  <c r="N1000" i="8"/>
  <c r="C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85" i="8"/>
  <c r="H1002" i="8"/>
  <c r="K1001" i="8"/>
  <c r="J1001" i="8"/>
  <c r="I1001" i="8"/>
  <c r="H1001" i="8"/>
  <c r="K1000" i="8"/>
  <c r="J1000" i="8"/>
  <c r="I1000" i="8"/>
  <c r="H1000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CC16" i="7"/>
  <c r="CC25" i="7"/>
  <c r="CC34" i="7"/>
  <c r="CC43" i="7"/>
  <c r="CC49" i="7"/>
  <c r="CC58" i="7"/>
  <c r="CC67" i="7"/>
  <c r="CC76" i="7"/>
  <c r="CC85" i="7"/>
  <c r="CC88" i="7"/>
  <c r="CB16" i="7"/>
  <c r="CB25" i="7"/>
  <c r="CB34" i="7"/>
  <c r="CB43" i="7"/>
  <c r="CB49" i="7"/>
  <c r="CB58" i="7"/>
  <c r="CB67" i="7"/>
  <c r="CB76" i="7"/>
  <c r="CB85" i="7"/>
  <c r="CB88" i="7"/>
  <c r="CA16" i="7"/>
  <c r="CA25" i="7"/>
  <c r="CA34" i="7"/>
  <c r="CA43" i="7"/>
  <c r="CA49" i="7"/>
  <c r="CA58" i="7"/>
  <c r="CA67" i="7"/>
  <c r="CA76" i="7"/>
  <c r="CA85" i="7"/>
  <c r="CA88" i="7"/>
  <c r="BZ16" i="7"/>
  <c r="BZ25" i="7"/>
  <c r="BZ34" i="7"/>
  <c r="BZ43" i="7"/>
  <c r="BZ49" i="7"/>
  <c r="BZ58" i="7"/>
  <c r="BZ67" i="7"/>
  <c r="BZ76" i="7"/>
  <c r="BZ85" i="7"/>
  <c r="BZ88" i="7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CC55" i="6"/>
  <c r="CC62" i="6"/>
  <c r="CC69" i="6"/>
  <c r="CC76" i="6"/>
  <c r="CC83" i="6"/>
  <c r="CC85" i="6"/>
  <c r="CC437" i="5"/>
  <c r="CC16" i="6"/>
  <c r="CC23" i="6"/>
  <c r="CC30" i="6"/>
  <c r="CC37" i="6"/>
  <c r="CC44" i="6"/>
  <c r="CC46" i="6"/>
  <c r="CC447" i="5"/>
  <c r="F14" i="8"/>
  <c r="CB55" i="6"/>
  <c r="CB62" i="6"/>
  <c r="CB69" i="6"/>
  <c r="CB76" i="6"/>
  <c r="CB83" i="6"/>
  <c r="CB85" i="6"/>
  <c r="CB437" i="5"/>
  <c r="CB16" i="6"/>
  <c r="CB23" i="6"/>
  <c r="CB30" i="6"/>
  <c r="CB37" i="6"/>
  <c r="CB44" i="6"/>
  <c r="CB46" i="6"/>
  <c r="CB447" i="5"/>
  <c r="E14" i="8"/>
  <c r="CA55" i="6"/>
  <c r="CA62" i="6"/>
  <c r="CA69" i="6"/>
  <c r="CA76" i="6"/>
  <c r="CA83" i="6"/>
  <c r="CA85" i="6"/>
  <c r="CA437" i="5"/>
  <c r="CA16" i="6"/>
  <c r="CA23" i="6"/>
  <c r="CA30" i="6"/>
  <c r="G1" i="6"/>
  <c r="CA37" i="6"/>
  <c r="CA44" i="6"/>
  <c r="CA46" i="6"/>
  <c r="CA447" i="5"/>
  <c r="D14" i="8"/>
  <c r="BZ55" i="6"/>
  <c r="BZ62" i="6"/>
  <c r="BZ69" i="6"/>
  <c r="BZ76" i="6"/>
  <c r="BZ83" i="6"/>
  <c r="BZ85" i="6"/>
  <c r="BZ437" i="5"/>
  <c r="BZ16" i="6"/>
  <c r="BZ23" i="6"/>
  <c r="BZ30" i="6"/>
  <c r="BZ37" i="6"/>
  <c r="BZ44" i="6"/>
  <c r="BZ46" i="6"/>
  <c r="BZ447" i="5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597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597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597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597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597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597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597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597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597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597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597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597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597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597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597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597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597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597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597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597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597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597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597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597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597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597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597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597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597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597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597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597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597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597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597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597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597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597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597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597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597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597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597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597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597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597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597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597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597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597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597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597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597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597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597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597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597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597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597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597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597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597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597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597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597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597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597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597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597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597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597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597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597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597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597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597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B43" i="9"/>
  <c r="G43" i="9"/>
  <c r="B64" i="9"/>
  <c r="G64" i="9"/>
  <c r="B63" i="9"/>
  <c r="G63" i="9"/>
  <c r="B60" i="9"/>
  <c r="G60" i="9"/>
  <c r="B59" i="9"/>
  <c r="G59" i="9"/>
  <c r="B58" i="9"/>
  <c r="G58" i="9"/>
  <c r="B57" i="9"/>
  <c r="G57" i="9"/>
  <c r="B56" i="9"/>
  <c r="G56" i="9"/>
  <c r="B55" i="9"/>
  <c r="G55" i="9"/>
  <c r="B49" i="9"/>
  <c r="G49" i="9"/>
  <c r="B48" i="9"/>
  <c r="G48" i="9"/>
  <c r="B47" i="9"/>
  <c r="G47" i="9"/>
  <c r="B46" i="9"/>
  <c r="G46" i="9"/>
  <c r="B45" i="9"/>
  <c r="G45" i="9"/>
  <c r="B44" i="9"/>
  <c r="G44" i="9"/>
  <c r="B53" i="9"/>
  <c r="G53" i="9"/>
  <c r="B62" i="9"/>
  <c r="G62" i="9"/>
  <c r="B61" i="9"/>
  <c r="G61" i="9"/>
  <c r="B51" i="9"/>
  <c r="G51" i="9"/>
  <c r="B50" i="9"/>
  <c r="G50" i="9"/>
  <c r="B54" i="9"/>
  <c r="G54" i="9"/>
  <c r="B52" i="9"/>
  <c r="G52" i="9"/>
  <c r="H52" i="9"/>
  <c r="H60" i="9"/>
  <c r="H59" i="9"/>
  <c r="H57" i="9"/>
  <c r="H56" i="9"/>
  <c r="H55" i="9"/>
  <c r="H48" i="9"/>
  <c r="H45" i="9"/>
  <c r="H62" i="9"/>
  <c r="H51" i="9"/>
  <c r="H50" i="9"/>
  <c r="B65" i="9"/>
  <c r="G65" i="9"/>
  <c r="B66" i="9"/>
  <c r="G66" i="9"/>
  <c r="B67" i="9"/>
  <c r="G67" i="9"/>
  <c r="P17" i="8"/>
  <c r="O17" i="8"/>
  <c r="N17" i="8"/>
  <c r="M17" i="8"/>
  <c r="P16" i="8"/>
  <c r="O16" i="8"/>
  <c r="N16" i="8"/>
  <c r="M16" i="8"/>
  <c r="I105" i="9"/>
  <c r="H105" i="9"/>
  <c r="G105" i="9"/>
  <c r="I104" i="9"/>
  <c r="H104" i="9"/>
  <c r="G104" i="9"/>
  <c r="I103" i="9"/>
  <c r="H103" i="9"/>
  <c r="G103" i="9"/>
  <c r="I102" i="9"/>
  <c r="H102" i="9"/>
  <c r="G102" i="9"/>
  <c r="I101" i="9"/>
  <c r="H101" i="9"/>
  <c r="G101" i="9"/>
  <c r="I100" i="9"/>
  <c r="H100" i="9"/>
  <c r="G100" i="9"/>
  <c r="I99" i="9"/>
  <c r="H99" i="9"/>
  <c r="G99" i="9"/>
  <c r="I98" i="9"/>
  <c r="H98" i="9"/>
  <c r="G98" i="9"/>
  <c r="I97" i="9"/>
  <c r="H97" i="9"/>
  <c r="G97" i="9"/>
  <c r="I96" i="9"/>
  <c r="H96" i="9"/>
  <c r="G96" i="9"/>
  <c r="H95" i="9"/>
  <c r="I94" i="9"/>
  <c r="H94" i="9"/>
  <c r="D94" i="9"/>
  <c r="I93" i="9"/>
  <c r="H93" i="9"/>
  <c r="F93" i="9"/>
  <c r="E93" i="9"/>
  <c r="D93" i="9"/>
  <c r="C93" i="9"/>
  <c r="H92" i="9"/>
  <c r="I91" i="9"/>
  <c r="H91" i="9"/>
  <c r="G91" i="9"/>
  <c r="F91" i="9"/>
  <c r="E91" i="9"/>
  <c r="D91" i="9"/>
  <c r="C91" i="9"/>
  <c r="B91" i="9"/>
  <c r="I90" i="9"/>
  <c r="H90" i="9"/>
  <c r="D90" i="9"/>
  <c r="H89" i="9"/>
  <c r="I88" i="9"/>
  <c r="H88" i="9"/>
  <c r="D88" i="9"/>
  <c r="I87" i="9"/>
  <c r="H87" i="9"/>
  <c r="G87" i="9"/>
  <c r="H86" i="9"/>
  <c r="G86" i="9"/>
  <c r="I85" i="9"/>
  <c r="H85" i="9"/>
  <c r="D85" i="9"/>
  <c r="A85" i="9"/>
  <c r="I84" i="9"/>
  <c r="H84" i="9"/>
  <c r="D84" i="9"/>
  <c r="A84" i="9"/>
  <c r="H83" i="9"/>
  <c r="G83" i="9"/>
  <c r="I82" i="9"/>
  <c r="H82" i="9"/>
  <c r="D82" i="9"/>
  <c r="A82" i="9"/>
  <c r="I81" i="9"/>
  <c r="H81" i="9"/>
  <c r="G81" i="9"/>
  <c r="A81" i="9"/>
  <c r="I80" i="9"/>
  <c r="H80" i="9"/>
  <c r="F80" i="9"/>
  <c r="E80" i="9"/>
  <c r="D80" i="9"/>
  <c r="C80" i="9"/>
  <c r="A80" i="9"/>
  <c r="I79" i="9"/>
  <c r="H79" i="9"/>
  <c r="F79" i="9"/>
  <c r="E79" i="9"/>
  <c r="D79" i="9"/>
  <c r="C79" i="9"/>
  <c r="A79" i="9"/>
  <c r="I78" i="9"/>
  <c r="H78" i="9"/>
  <c r="F78" i="9"/>
  <c r="E78" i="9"/>
  <c r="D78" i="9"/>
  <c r="C78" i="9"/>
  <c r="A78" i="9"/>
  <c r="I77" i="9"/>
  <c r="H77" i="9"/>
  <c r="G77" i="9"/>
  <c r="A77" i="9"/>
  <c r="I76" i="9"/>
  <c r="H76" i="9"/>
  <c r="F76" i="9"/>
  <c r="E76" i="9"/>
  <c r="D76" i="9"/>
  <c r="C76" i="9"/>
  <c r="A76" i="9"/>
  <c r="I75" i="9"/>
  <c r="H75" i="9"/>
  <c r="G75" i="9"/>
  <c r="A75" i="9"/>
  <c r="I74" i="9"/>
  <c r="H74" i="9"/>
  <c r="F74" i="9"/>
  <c r="E74" i="9"/>
  <c r="D74" i="9"/>
  <c r="C74" i="9"/>
  <c r="A74" i="9"/>
  <c r="I73" i="9"/>
  <c r="H73" i="9"/>
  <c r="F73" i="9"/>
  <c r="E73" i="9"/>
  <c r="D73" i="9"/>
  <c r="C73" i="9"/>
  <c r="A73" i="9"/>
  <c r="I72" i="9"/>
  <c r="H72" i="9"/>
  <c r="F72" i="9"/>
  <c r="E72" i="9"/>
  <c r="D72" i="9"/>
  <c r="C72" i="9"/>
  <c r="A72" i="9"/>
  <c r="I71" i="9"/>
  <c r="H71" i="9"/>
  <c r="F71" i="9"/>
  <c r="E71" i="9"/>
  <c r="D71" i="9"/>
  <c r="C71" i="9"/>
  <c r="A71" i="9"/>
  <c r="H70" i="9"/>
  <c r="I69" i="9"/>
  <c r="H69" i="9"/>
  <c r="G69" i="9"/>
  <c r="A69" i="9"/>
  <c r="I68" i="9"/>
  <c r="H68" i="9"/>
  <c r="G68" i="9"/>
  <c r="F68" i="9"/>
  <c r="E68" i="9"/>
  <c r="D68" i="9"/>
  <c r="C68" i="9"/>
  <c r="B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H64" i="9"/>
  <c r="F64" i="9"/>
  <c r="E64" i="9"/>
  <c r="D64" i="9"/>
  <c r="C64" i="9"/>
  <c r="A64" i="9"/>
  <c r="I63" i="9"/>
  <c r="H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H43" i="9"/>
  <c r="F43" i="9"/>
  <c r="E43" i="9"/>
  <c r="D43" i="9"/>
  <c r="C43" i="9"/>
  <c r="A43" i="9"/>
  <c r="H42" i="9"/>
  <c r="D41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D21" i="9"/>
  <c r="C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243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H852" i="8"/>
  <c r="I852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963" i="8"/>
  <c r="I963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AU614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AN614" i="5"/>
  <c r="AO614" i="5"/>
  <c r="AP614" i="5"/>
  <c r="AQ614" i="5"/>
  <c r="AR614" i="5"/>
  <c r="AS614" i="5"/>
  <c r="AT614" i="5"/>
  <c r="AV614" i="5"/>
  <c r="AW614" i="5"/>
  <c r="AX614" i="5"/>
  <c r="AY614" i="5"/>
  <c r="AZ614" i="5"/>
  <c r="BA614" i="5"/>
  <c r="BB614" i="5"/>
  <c r="BC614" i="5"/>
  <c r="BD614" i="5"/>
  <c r="BE614" i="5"/>
  <c r="D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CC614" i="5"/>
  <c r="CA614" i="5"/>
  <c r="BZ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BG102" i="7"/>
  <c r="BH102" i="7"/>
  <c r="BI102" i="7"/>
  <c r="BJ102" i="7"/>
  <c r="BK102" i="7"/>
  <c r="BL102" i="7"/>
  <c r="BM102" i="7"/>
  <c r="BO102" i="7"/>
  <c r="BP102" i="7"/>
  <c r="BQ102" i="7"/>
  <c r="BW102" i="7"/>
  <c r="DU103" i="7"/>
  <c r="AN102" i="7"/>
  <c r="AO102" i="7"/>
  <c r="AP102" i="7"/>
  <c r="AQ102" i="7"/>
  <c r="AR102" i="7"/>
  <c r="AS102" i="7"/>
  <c r="AT102" i="7"/>
  <c r="AU102" i="7"/>
  <c r="AV102" i="7"/>
  <c r="BC102" i="7"/>
  <c r="BD102" i="7"/>
  <c r="DT103" i="7"/>
  <c r="U102" i="7"/>
  <c r="V102" i="7"/>
  <c r="AC102" i="7"/>
  <c r="AD102" i="7"/>
  <c r="DS103" i="7"/>
  <c r="C102" i="7"/>
  <c r="H102" i="7"/>
  <c r="I102" i="7"/>
  <c r="L102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2" i="7"/>
  <c r="CB102" i="7"/>
  <c r="CA102" i="7"/>
  <c r="BZ102" i="7"/>
  <c r="BN102" i="7"/>
  <c r="BR102" i="7"/>
  <c r="BS102" i="7"/>
  <c r="BT102" i="7"/>
  <c r="BU102" i="7"/>
  <c r="BV102" i="7"/>
  <c r="BX102" i="7"/>
  <c r="DU102" i="7"/>
  <c r="AW102" i="7"/>
  <c r="AX102" i="7"/>
  <c r="AY102" i="7"/>
  <c r="AZ102" i="7"/>
  <c r="BA102" i="7"/>
  <c r="BB102" i="7"/>
  <c r="BE102" i="7"/>
  <c r="DT102" i="7"/>
  <c r="W102" i="7"/>
  <c r="X102" i="7"/>
  <c r="Y102" i="7"/>
  <c r="Z102" i="7"/>
  <c r="AA102" i="7"/>
  <c r="AB102" i="7"/>
  <c r="AE102" i="7"/>
  <c r="AF102" i="7"/>
  <c r="AG102" i="7"/>
  <c r="AH102" i="7"/>
  <c r="AI102" i="7"/>
  <c r="AJ102" i="7"/>
  <c r="AK102" i="7"/>
  <c r="AL102" i="7"/>
  <c r="DS102" i="7"/>
  <c r="B102" i="7"/>
  <c r="D102" i="7"/>
  <c r="E102" i="7"/>
  <c r="F102" i="7"/>
  <c r="G102" i="7"/>
  <c r="J102" i="7"/>
  <c r="K102" i="7"/>
  <c r="M102" i="7"/>
  <c r="N102" i="7"/>
  <c r="O102" i="7"/>
  <c r="P102" i="7"/>
  <c r="Q102" i="7"/>
  <c r="R102" i="7"/>
  <c r="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CC48" i="7"/>
  <c r="CB48" i="7"/>
  <c r="CA48" i="7"/>
  <c r="BZ48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A42" i="7"/>
  <c r="CB41" i="7"/>
  <c r="CC41" i="7"/>
  <c r="BZ41" i="7"/>
  <c r="CC45" i="7"/>
  <c r="CB45" i="7"/>
  <c r="CA45" i="7"/>
  <c r="BZ45" i="7"/>
  <c r="CC42" i="7"/>
  <c r="CB42" i="7"/>
  <c r="BZ42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2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BE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V41" i="7"/>
  <c r="W7" i="7"/>
  <c r="W41" i="7"/>
  <c r="W42" i="7"/>
  <c r="X7" i="7"/>
  <c r="X41" i="7"/>
  <c r="X42" i="7"/>
  <c r="Y41" i="7"/>
  <c r="Z41" i="7"/>
  <c r="AA41" i="7"/>
  <c r="AB41" i="7"/>
  <c r="AC41" i="7"/>
  <c r="AD7" i="7"/>
  <c r="AD41" i="7"/>
  <c r="AD42" i="7"/>
  <c r="AE41" i="7"/>
  <c r="AF41" i="7"/>
  <c r="AG41" i="7"/>
  <c r="AH41" i="7"/>
  <c r="AI41" i="7"/>
  <c r="AJ41" i="7"/>
  <c r="AK41" i="7"/>
  <c r="AK43" i="7"/>
  <c r="AL41" i="7"/>
  <c r="U7" i="7"/>
  <c r="U41" i="7"/>
  <c r="U42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AL42" i="7"/>
  <c r="AK42" i="7"/>
  <c r="AJ42" i="7"/>
  <c r="AI42" i="7"/>
  <c r="AH42" i="7"/>
  <c r="AG42" i="7"/>
  <c r="AF42" i="7"/>
  <c r="AE42" i="7"/>
  <c r="AC42" i="7"/>
  <c r="AB42" i="7"/>
  <c r="AA42" i="7"/>
  <c r="Z42" i="7"/>
  <c r="Y42" i="7"/>
  <c r="V42" i="7"/>
  <c r="C41" i="7"/>
  <c r="D41" i="7"/>
  <c r="E7" i="7"/>
  <c r="E41" i="7"/>
  <c r="E42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D42" i="7"/>
  <c r="C42" i="7"/>
  <c r="B42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W33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U33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V33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CC471" i="5"/>
  <c r="CC475" i="5"/>
  <c r="CB471" i="5"/>
  <c r="CC472" i="5"/>
  <c r="CB472" i="5"/>
  <c r="CA472" i="5"/>
  <c r="BZ472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T472" i="5"/>
  <c r="BS471" i="5"/>
  <c r="BR471" i="5"/>
  <c r="BQ472" i="5"/>
  <c r="BP471" i="5"/>
  <c r="BO472" i="5"/>
  <c r="BN472" i="5"/>
  <c r="BM472" i="5"/>
  <c r="BL471" i="5"/>
  <c r="BK471" i="5"/>
  <c r="BJ472" i="5"/>
  <c r="BI471" i="5"/>
  <c r="BH471" i="5"/>
  <c r="BG471" i="5"/>
  <c r="BX472" i="5"/>
  <c r="BW472" i="5"/>
  <c r="BV472" i="5"/>
  <c r="BU472" i="5"/>
  <c r="BS472" i="5"/>
  <c r="BR472" i="5"/>
  <c r="BP472" i="5"/>
  <c r="BL472" i="5"/>
  <c r="BK472" i="5"/>
  <c r="BI472" i="5"/>
  <c r="BH472" i="5"/>
  <c r="BG472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Y472" i="5"/>
  <c r="AX472" i="5"/>
  <c r="AW471" i="5"/>
  <c r="AV472" i="5"/>
  <c r="AU472" i="5"/>
  <c r="AT471" i="5"/>
  <c r="AS471" i="5"/>
  <c r="AR472" i="5"/>
  <c r="AQ472" i="5"/>
  <c r="AP471" i="5"/>
  <c r="AO472" i="5"/>
  <c r="AN471" i="5"/>
  <c r="BE472" i="5"/>
  <c r="BD472" i="5"/>
  <c r="BC472" i="5"/>
  <c r="BB472" i="5"/>
  <c r="BA472" i="5"/>
  <c r="AZ472" i="5"/>
  <c r="AW472" i="5"/>
  <c r="AT472" i="5"/>
  <c r="AS472" i="5"/>
  <c r="AP472" i="5"/>
  <c r="AN472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G472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AL472" i="5"/>
  <c r="AK472" i="5"/>
  <c r="AJ472" i="5"/>
  <c r="AI472" i="5"/>
  <c r="AH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A23" i="7"/>
  <c r="CA24" i="7"/>
  <c r="CB7" i="7"/>
  <c r="CB23" i="7"/>
  <c r="CB24" i="7"/>
  <c r="CC7" i="7"/>
  <c r="CC23" i="7"/>
  <c r="CC24" i="7"/>
  <c r="BZ7" i="7"/>
  <c r="BZ23" i="7"/>
  <c r="BZ24" i="7"/>
  <c r="BH23" i="7"/>
  <c r="BH25" i="7"/>
  <c r="BI23" i="7"/>
  <c r="BI25" i="7"/>
  <c r="BJ7" i="7"/>
  <c r="BJ23" i="7"/>
  <c r="BJ24" i="7"/>
  <c r="BJ25" i="7"/>
  <c r="BK7" i="7"/>
  <c r="BK23" i="7"/>
  <c r="BK24" i="7"/>
  <c r="BK25" i="7"/>
  <c r="BL7" i="7"/>
  <c r="BL23" i="7"/>
  <c r="BL24" i="7"/>
  <c r="BL25" i="7"/>
  <c r="BM23" i="7"/>
  <c r="BM25" i="7"/>
  <c r="BN7" i="7"/>
  <c r="BN23" i="7"/>
  <c r="BN24" i="7"/>
  <c r="BN25" i="7"/>
  <c r="BO23" i="7"/>
  <c r="BO25" i="7"/>
  <c r="BP23" i="7"/>
  <c r="BP25" i="7"/>
  <c r="BQ7" i="7"/>
  <c r="BQ23" i="7"/>
  <c r="BQ24" i="7"/>
  <c r="BQ25" i="7"/>
  <c r="BR23" i="7"/>
  <c r="BR25" i="7"/>
  <c r="BS23" i="7"/>
  <c r="BS25" i="7"/>
  <c r="BT7" i="7"/>
  <c r="BT23" i="7"/>
  <c r="BT24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X24" i="7"/>
  <c r="BW24" i="7"/>
  <c r="BV24" i="7"/>
  <c r="BU24" i="7"/>
  <c r="BS24" i="7"/>
  <c r="BR24" i="7"/>
  <c r="BP24" i="7"/>
  <c r="BO24" i="7"/>
  <c r="BM24" i="7"/>
  <c r="BI24" i="7"/>
  <c r="BH24" i="7"/>
  <c r="BG24" i="7"/>
  <c r="AO7" i="7"/>
  <c r="AO23" i="7"/>
  <c r="AO24" i="7"/>
  <c r="AO25" i="7"/>
  <c r="AP23" i="7"/>
  <c r="AP25" i="7"/>
  <c r="AQ23" i="7"/>
  <c r="AQ25" i="7"/>
  <c r="AR7" i="7"/>
  <c r="AR23" i="7"/>
  <c r="AR24" i="7"/>
  <c r="AR25" i="7"/>
  <c r="AS7" i="7"/>
  <c r="AS24" i="7"/>
  <c r="AS25" i="7"/>
  <c r="AT7" i="7"/>
  <c r="AT23" i="7"/>
  <c r="AT24" i="7"/>
  <c r="AT25" i="7"/>
  <c r="AU7" i="7"/>
  <c r="AU23" i="7"/>
  <c r="AU24" i="7"/>
  <c r="AU25" i="7"/>
  <c r="AV23" i="7"/>
  <c r="AV25" i="7"/>
  <c r="AW23" i="7"/>
  <c r="AW25" i="7"/>
  <c r="AX7" i="7"/>
  <c r="AX23" i="7"/>
  <c r="AX24" i="7"/>
  <c r="AX25" i="7"/>
  <c r="AY7" i="7"/>
  <c r="AY23" i="7"/>
  <c r="AY24" i="7"/>
  <c r="AY25" i="7"/>
  <c r="AZ7" i="7"/>
  <c r="AZ23" i="7"/>
  <c r="AZ24" i="7"/>
  <c r="AZ25" i="7"/>
  <c r="BA23" i="7"/>
  <c r="BA25" i="7"/>
  <c r="BB23" i="7"/>
  <c r="BB25" i="7"/>
  <c r="BC23" i="7"/>
  <c r="BC25" i="7"/>
  <c r="BD23" i="7"/>
  <c r="BD25" i="7"/>
  <c r="BE7" i="7"/>
  <c r="BE23" i="7"/>
  <c r="BE24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BD24" i="7"/>
  <c r="BC24" i="7"/>
  <c r="BB24" i="7"/>
  <c r="BA24" i="7"/>
  <c r="AW24" i="7"/>
  <c r="AV24" i="7"/>
  <c r="AQ24" i="7"/>
  <c r="AP24" i="7"/>
  <c r="AN24" i="7"/>
  <c r="V7" i="7"/>
  <c r="V23" i="7"/>
  <c r="V24" i="7"/>
  <c r="V25" i="7"/>
  <c r="W23" i="7"/>
  <c r="W24" i="7"/>
  <c r="W25" i="7"/>
  <c r="X23" i="7"/>
  <c r="X24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4" i="7"/>
  <c r="AD25" i="7"/>
  <c r="AE23" i="7"/>
  <c r="AE25" i="7"/>
  <c r="AF7" i="7"/>
  <c r="AF23" i="7"/>
  <c r="AF24" i="7"/>
  <c r="AF25" i="7"/>
  <c r="AG7" i="7"/>
  <c r="AG23" i="7"/>
  <c r="AG24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4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AL24" i="7"/>
  <c r="AK24" i="7"/>
  <c r="AJ24" i="7"/>
  <c r="AI24" i="7"/>
  <c r="AH24" i="7"/>
  <c r="AE24" i="7"/>
  <c r="AC24" i="7"/>
  <c r="AB24" i="7"/>
  <c r="AA24" i="7"/>
  <c r="Z24" i="7"/>
  <c r="Y24" i="7"/>
  <c r="F23" i="7"/>
  <c r="F25" i="7"/>
  <c r="G23" i="7"/>
  <c r="G25" i="7"/>
  <c r="H23" i="7"/>
  <c r="H25" i="7"/>
  <c r="I7" i="7"/>
  <c r="I23" i="7"/>
  <c r="I24" i="7"/>
  <c r="I25" i="7"/>
  <c r="J23" i="7"/>
  <c r="J25" i="7"/>
  <c r="K23" i="7"/>
  <c r="K25" i="7"/>
  <c r="L7" i="7"/>
  <c r="L23" i="7"/>
  <c r="L24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4" i="7"/>
  <c r="E25" i="7"/>
  <c r="B7" i="7"/>
  <c r="B14" i="7"/>
  <c r="B15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S24" i="7"/>
  <c r="R24" i="7"/>
  <c r="Q24" i="7"/>
  <c r="P24" i="7"/>
  <c r="O24" i="7"/>
  <c r="N24" i="7"/>
  <c r="M24" i="7"/>
  <c r="K24" i="7"/>
  <c r="J24" i="7"/>
  <c r="H24" i="7"/>
  <c r="G24" i="7"/>
  <c r="F24" i="7"/>
  <c r="D24" i="7"/>
  <c r="C24" i="7"/>
  <c r="B24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Q15" i="7"/>
  <c r="BP14" i="7"/>
  <c r="BO14" i="7"/>
  <c r="BO15" i="7"/>
  <c r="BN14" i="7"/>
  <c r="BN15" i="7"/>
  <c r="BM14" i="7"/>
  <c r="BM15" i="7"/>
  <c r="BL14" i="7"/>
  <c r="BL15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X15" i="7"/>
  <c r="AW14" i="7"/>
  <c r="AV14" i="7"/>
  <c r="AV15" i="7"/>
  <c r="AU14" i="7"/>
  <c r="AU15" i="7"/>
  <c r="AT14" i="7"/>
  <c r="AT15" i="7"/>
  <c r="AS14" i="7"/>
  <c r="AS15" i="7"/>
  <c r="AR14" i="7"/>
  <c r="AQ14" i="7"/>
  <c r="AP7" i="7"/>
  <c r="AP14" i="7"/>
  <c r="AP15" i="7"/>
  <c r="AO14" i="7"/>
  <c r="AO15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Z15" i="7"/>
  <c r="Y14" i="7"/>
  <c r="X14" i="7"/>
  <c r="W14" i="7"/>
  <c r="V14" i="7"/>
  <c r="V15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DY77" i="6"/>
  <c r="DY83" i="6"/>
  <c r="DX77" i="6"/>
  <c r="DX83" i="6"/>
  <c r="DW77" i="6"/>
  <c r="DW83" i="6"/>
  <c r="DV77" i="6"/>
  <c r="DV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DY70" i="6"/>
  <c r="DY76" i="6"/>
  <c r="DX70" i="6"/>
  <c r="DX76" i="6"/>
  <c r="DW70" i="6"/>
  <c r="DW76" i="6"/>
  <c r="DV70" i="6"/>
  <c r="DV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DY63" i="6"/>
  <c r="DY69" i="6"/>
  <c r="DX63" i="6"/>
  <c r="DX69" i="6"/>
  <c r="DW63" i="6"/>
  <c r="DW69" i="6"/>
  <c r="DV63" i="6"/>
  <c r="DV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DY56" i="6"/>
  <c r="DY62" i="6"/>
  <c r="DX56" i="6"/>
  <c r="DX62" i="6"/>
  <c r="DW56" i="6"/>
  <c r="DW62" i="6"/>
  <c r="DV56" i="6"/>
  <c r="DV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DY49" i="6"/>
  <c r="DY55" i="6"/>
  <c r="DX49" i="6"/>
  <c r="DX55" i="6"/>
  <c r="DW49" i="6"/>
  <c r="DW55" i="6"/>
  <c r="DV49" i="6"/>
  <c r="DV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DY38" i="6"/>
  <c r="DY44" i="6"/>
  <c r="DX38" i="6"/>
  <c r="DX44" i="6"/>
  <c r="DW38" i="6"/>
  <c r="DW44" i="6"/>
  <c r="DV38" i="6"/>
  <c r="DV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DY31" i="6"/>
  <c r="DY37" i="6"/>
  <c r="DX31" i="6"/>
  <c r="DX37" i="6"/>
  <c r="DW31" i="6"/>
  <c r="DW33" i="6"/>
  <c r="DW37" i="6"/>
  <c r="DV31" i="6"/>
  <c r="DV33" i="6"/>
  <c r="DV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DY24" i="6"/>
  <c r="DY30" i="6"/>
  <c r="DX24" i="6"/>
  <c r="DX30" i="6"/>
  <c r="DW24" i="6"/>
  <c r="DW30" i="6"/>
  <c r="DV24" i="6"/>
  <c r="DV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DY17" i="6"/>
  <c r="DY23" i="6"/>
  <c r="DX17" i="6"/>
  <c r="DX23" i="6"/>
  <c r="DW17" i="6"/>
  <c r="DW23" i="6"/>
  <c r="DV17" i="6"/>
  <c r="DV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DY10" i="6"/>
  <c r="DY16" i="6"/>
  <c r="DX10" i="6"/>
  <c r="DX16" i="6"/>
  <c r="DW10" i="6"/>
  <c r="DW16" i="6"/>
  <c r="DV10" i="6"/>
  <c r="DV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B89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CC183" i="5"/>
  <c r="CB183" i="5"/>
  <c r="CA183" i="5"/>
  <c r="BZ183" i="5"/>
  <c r="BX46" i="5"/>
  <c r="BX183" i="5"/>
  <c r="BW181" i="5"/>
  <c r="BW183" i="5"/>
  <c r="BV46" i="5"/>
  <c r="BV183" i="5"/>
  <c r="BU46" i="5"/>
  <c r="BU183" i="5"/>
  <c r="BT181" i="5"/>
  <c r="BT183" i="5"/>
  <c r="BS46" i="5"/>
  <c r="BS183" i="5"/>
  <c r="BR181" i="5"/>
  <c r="BR183" i="5"/>
  <c r="BQ181" i="5"/>
  <c r="BQ183" i="5"/>
  <c r="BP181" i="5"/>
  <c r="BP183" i="5"/>
  <c r="BO181" i="5"/>
  <c r="BO183" i="5"/>
  <c r="BN181" i="5"/>
  <c r="BN183" i="5"/>
  <c r="BM181" i="5"/>
  <c r="BM183" i="5"/>
  <c r="BL181" i="5"/>
  <c r="BL183" i="5"/>
  <c r="BK181" i="5"/>
  <c r="BK183" i="5"/>
  <c r="BJ181" i="5"/>
  <c r="BJ183" i="5"/>
  <c r="BI181" i="5"/>
  <c r="BI183" i="5"/>
  <c r="BH181" i="5"/>
  <c r="BH183" i="5"/>
  <c r="BG181" i="5"/>
  <c r="BG183" i="5"/>
  <c r="BE181" i="5"/>
  <c r="BE183" i="5"/>
  <c r="BD181" i="5"/>
  <c r="BD183" i="5"/>
  <c r="BC181" i="5"/>
  <c r="BC183" i="5"/>
  <c r="BB46" i="5"/>
  <c r="BB183" i="5"/>
  <c r="BA181" i="5"/>
  <c r="BA183" i="5"/>
  <c r="AZ181" i="5"/>
  <c r="AZ183" i="5"/>
  <c r="AY181" i="5"/>
  <c r="AY183" i="5"/>
  <c r="AX181" i="5"/>
  <c r="AX183" i="5"/>
  <c r="AW181" i="5"/>
  <c r="AW183" i="5"/>
  <c r="AV181" i="5"/>
  <c r="AV183" i="5"/>
  <c r="AU181" i="5"/>
  <c r="AU183" i="5"/>
  <c r="AT181" i="5"/>
  <c r="AT183" i="5"/>
  <c r="AS181" i="5"/>
  <c r="AS183" i="5"/>
  <c r="AR181" i="5"/>
  <c r="AR183" i="5"/>
  <c r="AQ181" i="5"/>
  <c r="AQ183" i="5"/>
  <c r="AP181" i="5"/>
  <c r="AP183" i="5"/>
  <c r="AO181" i="5"/>
  <c r="AO183" i="5"/>
  <c r="AN181" i="5"/>
  <c r="AN183" i="5"/>
  <c r="AL181" i="5"/>
  <c r="AL183" i="5"/>
  <c r="AK181" i="5"/>
  <c r="AK183" i="5"/>
  <c r="AJ181" i="5"/>
  <c r="AJ183" i="5"/>
  <c r="AI181" i="5"/>
  <c r="AI183" i="5"/>
  <c r="AH181" i="5"/>
  <c r="AH183" i="5"/>
  <c r="AG181" i="5"/>
  <c r="AG183" i="5"/>
  <c r="AF181" i="5"/>
  <c r="AF183" i="5"/>
  <c r="AE181" i="5"/>
  <c r="AE183" i="5"/>
  <c r="AD181" i="5"/>
  <c r="AD183" i="5"/>
  <c r="AC181" i="5"/>
  <c r="AC183" i="5"/>
  <c r="AB181" i="5"/>
  <c r="AB183" i="5"/>
  <c r="AA181" i="5"/>
  <c r="AA183" i="5"/>
  <c r="Z181" i="5"/>
  <c r="Z183" i="5"/>
  <c r="Y181" i="5"/>
  <c r="Y183" i="5"/>
  <c r="X181" i="5"/>
  <c r="X183" i="5"/>
  <c r="W181" i="5"/>
  <c r="W183" i="5"/>
  <c r="V181" i="5"/>
  <c r="V183" i="5"/>
  <c r="U181" i="5"/>
  <c r="U183" i="5"/>
  <c r="S181" i="5"/>
  <c r="S183" i="5"/>
  <c r="R181" i="5"/>
  <c r="R183" i="5"/>
  <c r="Q181" i="5"/>
  <c r="Q183" i="5"/>
  <c r="P181" i="5"/>
  <c r="P183" i="5"/>
  <c r="O181" i="5"/>
  <c r="O183" i="5"/>
  <c r="N181" i="5"/>
  <c r="N183" i="5"/>
  <c r="M46" i="5"/>
  <c r="M183" i="5"/>
  <c r="L181" i="5"/>
  <c r="L183" i="5"/>
  <c r="K181" i="5"/>
  <c r="K183" i="5"/>
  <c r="J181" i="5"/>
  <c r="J183" i="5"/>
  <c r="I181" i="5"/>
  <c r="I183" i="5"/>
  <c r="H181" i="5"/>
  <c r="H183" i="5"/>
  <c r="G181" i="5"/>
  <c r="G183" i="5"/>
  <c r="F181" i="5"/>
  <c r="F183" i="5"/>
  <c r="E181" i="5"/>
  <c r="E183" i="5"/>
  <c r="D181" i="5"/>
  <c r="D183" i="5"/>
  <c r="C181" i="5"/>
  <c r="C183" i="5"/>
  <c r="B181" i="5"/>
  <c r="B183" i="5"/>
  <c r="CC180" i="5"/>
  <c r="CB180" i="5"/>
  <c r="CA180" i="5"/>
  <c r="BZ180" i="5"/>
  <c r="BX180" i="5"/>
  <c r="BW178" i="5"/>
  <c r="BW180" i="5"/>
  <c r="BV180" i="5"/>
  <c r="BU180" i="5"/>
  <c r="BT178" i="5"/>
  <c r="BT180" i="5"/>
  <c r="BS180" i="5"/>
  <c r="BR178" i="5"/>
  <c r="BR180" i="5"/>
  <c r="BQ178" i="5"/>
  <c r="BQ180" i="5"/>
  <c r="BP178" i="5"/>
  <c r="BP180" i="5"/>
  <c r="BO178" i="5"/>
  <c r="BO180" i="5"/>
  <c r="BN178" i="5"/>
  <c r="BN180" i="5"/>
  <c r="BM178" i="5"/>
  <c r="BM180" i="5"/>
  <c r="BL178" i="5"/>
  <c r="BL180" i="5"/>
  <c r="BK178" i="5"/>
  <c r="BK180" i="5"/>
  <c r="BJ178" i="5"/>
  <c r="BJ180" i="5"/>
  <c r="BI178" i="5"/>
  <c r="BI180" i="5"/>
  <c r="BH178" i="5"/>
  <c r="BH180" i="5"/>
  <c r="BG178" i="5"/>
  <c r="BG180" i="5"/>
  <c r="BE178" i="5"/>
  <c r="BE180" i="5"/>
  <c r="BD178" i="5"/>
  <c r="BD180" i="5"/>
  <c r="BC178" i="5"/>
  <c r="BC180" i="5"/>
  <c r="BB180" i="5"/>
  <c r="BA178" i="5"/>
  <c r="BA180" i="5"/>
  <c r="AZ178" i="5"/>
  <c r="AZ180" i="5"/>
  <c r="AY178" i="5"/>
  <c r="AY180" i="5"/>
  <c r="AX178" i="5"/>
  <c r="AX180" i="5"/>
  <c r="AW178" i="5"/>
  <c r="AW180" i="5"/>
  <c r="AV178" i="5"/>
  <c r="AV180" i="5"/>
  <c r="AU178" i="5"/>
  <c r="AU180" i="5"/>
  <c r="AT178" i="5"/>
  <c r="AT180" i="5"/>
  <c r="AS178" i="5"/>
  <c r="AS180" i="5"/>
  <c r="AR178" i="5"/>
  <c r="AR180" i="5"/>
  <c r="AQ178" i="5"/>
  <c r="AQ180" i="5"/>
  <c r="AP178" i="5"/>
  <c r="AP180" i="5"/>
  <c r="AO178" i="5"/>
  <c r="AO180" i="5"/>
  <c r="AN178" i="5"/>
  <c r="AN180" i="5"/>
  <c r="AL178" i="5"/>
  <c r="AL180" i="5"/>
  <c r="AK178" i="5"/>
  <c r="AK180" i="5"/>
  <c r="AJ178" i="5"/>
  <c r="AJ180" i="5"/>
  <c r="AI180" i="5"/>
  <c r="AH178" i="5"/>
  <c r="AH180" i="5"/>
  <c r="AG178" i="5"/>
  <c r="AG180" i="5"/>
  <c r="AF178" i="5"/>
  <c r="AF180" i="5"/>
  <c r="AE178" i="5"/>
  <c r="AE180" i="5"/>
  <c r="AD178" i="5"/>
  <c r="AD180" i="5"/>
  <c r="AC178" i="5"/>
  <c r="AC180" i="5"/>
  <c r="AB178" i="5"/>
  <c r="AB180" i="5"/>
  <c r="AA178" i="5"/>
  <c r="AA180" i="5"/>
  <c r="Z178" i="5"/>
  <c r="Z180" i="5"/>
  <c r="Y178" i="5"/>
  <c r="Y180" i="5"/>
  <c r="X178" i="5"/>
  <c r="X180" i="5"/>
  <c r="W178" i="5"/>
  <c r="W180" i="5"/>
  <c r="V178" i="5"/>
  <c r="V180" i="5"/>
  <c r="U178" i="5"/>
  <c r="U180" i="5"/>
  <c r="S178" i="5"/>
  <c r="S180" i="5"/>
  <c r="R178" i="5"/>
  <c r="R180" i="5"/>
  <c r="Q178" i="5"/>
  <c r="Q180" i="5"/>
  <c r="P178" i="5"/>
  <c r="P180" i="5"/>
  <c r="O178" i="5"/>
  <c r="O180" i="5"/>
  <c r="N178" i="5"/>
  <c r="N180" i="5"/>
  <c r="M180" i="5"/>
  <c r="L178" i="5"/>
  <c r="L180" i="5"/>
  <c r="K178" i="5"/>
  <c r="K180" i="5"/>
  <c r="J178" i="5"/>
  <c r="J180" i="5"/>
  <c r="I178" i="5"/>
  <c r="I180" i="5"/>
  <c r="H178" i="5"/>
  <c r="H180" i="5"/>
  <c r="G178" i="5"/>
  <c r="G180" i="5"/>
  <c r="F178" i="5"/>
  <c r="F180" i="5"/>
  <c r="E178" i="5"/>
  <c r="E180" i="5"/>
  <c r="D178" i="5"/>
  <c r="D180" i="5"/>
  <c r="C178" i="5"/>
  <c r="C180" i="5"/>
  <c r="B178" i="5"/>
  <c r="B180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C173" i="5"/>
  <c r="CB151" i="5"/>
  <c r="CB160" i="5"/>
  <c r="CB167" i="5"/>
  <c r="CB173" i="5"/>
  <c r="CA151" i="5"/>
  <c r="CA160" i="5"/>
  <c r="CA167" i="5"/>
  <c r="CA173" i="5"/>
  <c r="BZ151" i="5"/>
  <c r="BZ160" i="5"/>
  <c r="BZ167" i="5"/>
  <c r="BZ173" i="5"/>
  <c r="BX151" i="5"/>
  <c r="BX160" i="5"/>
  <c r="BX167" i="5"/>
  <c r="BX173" i="5"/>
  <c r="BW151" i="5"/>
  <c r="BW160" i="5"/>
  <c r="BW167" i="5"/>
  <c r="BW173" i="5"/>
  <c r="BV151" i="5"/>
  <c r="BV160" i="5"/>
  <c r="BV167" i="5"/>
  <c r="BV173" i="5"/>
  <c r="BU151" i="5"/>
  <c r="BU160" i="5"/>
  <c r="BU167" i="5"/>
  <c r="BU173" i="5"/>
  <c r="BT151" i="5"/>
  <c r="BT160" i="5"/>
  <c r="BT167" i="5"/>
  <c r="BT173" i="5"/>
  <c r="BS151" i="5"/>
  <c r="BS160" i="5"/>
  <c r="BS167" i="5"/>
  <c r="BS173" i="5"/>
  <c r="BR151" i="5"/>
  <c r="BR160" i="5"/>
  <c r="BR167" i="5"/>
  <c r="BR173" i="5"/>
  <c r="BQ151" i="5"/>
  <c r="BQ160" i="5"/>
  <c r="BQ167" i="5"/>
  <c r="BQ173" i="5"/>
  <c r="BP151" i="5"/>
  <c r="BP160" i="5"/>
  <c r="BP167" i="5"/>
  <c r="BP173" i="5"/>
  <c r="BO151" i="5"/>
  <c r="BO160" i="5"/>
  <c r="BO167" i="5"/>
  <c r="BO173" i="5"/>
  <c r="BN151" i="5"/>
  <c r="BN160" i="5"/>
  <c r="BN167" i="5"/>
  <c r="BN173" i="5"/>
  <c r="BM151" i="5"/>
  <c r="BM160" i="5"/>
  <c r="BM167" i="5"/>
  <c r="BM173" i="5"/>
  <c r="BL151" i="5"/>
  <c r="BL160" i="5"/>
  <c r="BL167" i="5"/>
  <c r="BL173" i="5"/>
  <c r="BK151" i="5"/>
  <c r="BK160" i="5"/>
  <c r="BK167" i="5"/>
  <c r="BK173" i="5"/>
  <c r="BJ151" i="5"/>
  <c r="BJ160" i="5"/>
  <c r="BJ167" i="5"/>
  <c r="BJ173" i="5"/>
  <c r="BI151" i="5"/>
  <c r="BI160" i="5"/>
  <c r="BI167" i="5"/>
  <c r="BI173" i="5"/>
  <c r="BH151" i="5"/>
  <c r="BH160" i="5"/>
  <c r="BH167" i="5"/>
  <c r="BH173" i="5"/>
  <c r="BG151" i="5"/>
  <c r="BG160" i="5"/>
  <c r="BG167" i="5"/>
  <c r="BG173" i="5"/>
  <c r="BE151" i="5"/>
  <c r="BE160" i="5"/>
  <c r="BE167" i="5"/>
  <c r="BE173" i="5"/>
  <c r="BD151" i="5"/>
  <c r="BD160" i="5"/>
  <c r="BD167" i="5"/>
  <c r="BD173" i="5"/>
  <c r="BC151" i="5"/>
  <c r="BC160" i="5"/>
  <c r="BC167" i="5"/>
  <c r="BC173" i="5"/>
  <c r="BB151" i="5"/>
  <c r="BB160" i="5"/>
  <c r="BB167" i="5"/>
  <c r="BB173" i="5"/>
  <c r="BA151" i="5"/>
  <c r="BA160" i="5"/>
  <c r="BA167" i="5"/>
  <c r="BA173" i="5"/>
  <c r="AZ151" i="5"/>
  <c r="AZ160" i="5"/>
  <c r="AZ167" i="5"/>
  <c r="AZ173" i="5"/>
  <c r="AY151" i="5"/>
  <c r="AY160" i="5"/>
  <c r="AY167" i="5"/>
  <c r="AY173" i="5"/>
  <c r="AX173" i="5"/>
  <c r="AW173" i="5"/>
  <c r="AV151" i="5"/>
  <c r="AV160" i="5"/>
  <c r="AV167" i="5"/>
  <c r="AV173" i="5"/>
  <c r="AU151" i="5"/>
  <c r="AU160" i="5"/>
  <c r="AU167" i="5"/>
  <c r="AU173" i="5"/>
  <c r="AT151" i="5"/>
  <c r="AT160" i="5"/>
  <c r="AT167" i="5"/>
  <c r="AT173" i="5"/>
  <c r="AS151" i="5"/>
  <c r="AS160" i="5"/>
  <c r="AS167" i="5"/>
  <c r="AS173" i="5"/>
  <c r="AR151" i="5"/>
  <c r="AR160" i="5"/>
  <c r="AR167" i="5"/>
  <c r="AR173" i="5"/>
  <c r="AQ151" i="5"/>
  <c r="AQ160" i="5"/>
  <c r="AQ167" i="5"/>
  <c r="AQ173" i="5"/>
  <c r="AP151" i="5"/>
  <c r="AP160" i="5"/>
  <c r="AP167" i="5"/>
  <c r="AP173" i="5"/>
  <c r="AO151" i="5"/>
  <c r="AO160" i="5"/>
  <c r="AO167" i="5"/>
  <c r="AO173" i="5"/>
  <c r="AN151" i="5"/>
  <c r="AN160" i="5"/>
  <c r="AN167" i="5"/>
  <c r="AN173" i="5"/>
  <c r="AL151" i="5"/>
  <c r="AL160" i="5"/>
  <c r="AL167" i="5"/>
  <c r="AL173" i="5"/>
  <c r="AK151" i="5"/>
  <c r="AK160" i="5"/>
  <c r="AK167" i="5"/>
  <c r="AK173" i="5"/>
  <c r="AJ151" i="5"/>
  <c r="AJ160" i="5"/>
  <c r="AJ167" i="5"/>
  <c r="AJ173" i="5"/>
  <c r="AI151" i="5"/>
  <c r="AI160" i="5"/>
  <c r="AI167" i="5"/>
  <c r="AI173" i="5"/>
  <c r="AH151" i="5"/>
  <c r="AH160" i="5"/>
  <c r="AH167" i="5"/>
  <c r="AH173" i="5"/>
  <c r="AG151" i="5"/>
  <c r="AG160" i="5"/>
  <c r="AG167" i="5"/>
  <c r="AG173" i="5"/>
  <c r="AF151" i="5"/>
  <c r="AF160" i="5"/>
  <c r="AF167" i="5"/>
  <c r="AF173" i="5"/>
  <c r="AE151" i="5"/>
  <c r="AE160" i="5"/>
  <c r="AE167" i="5"/>
  <c r="AE173" i="5"/>
  <c r="AD151" i="5"/>
  <c r="AD160" i="5"/>
  <c r="AD167" i="5"/>
  <c r="AD173" i="5"/>
  <c r="AC151" i="5"/>
  <c r="AC160" i="5"/>
  <c r="AC167" i="5"/>
  <c r="AC173" i="5"/>
  <c r="AB151" i="5"/>
  <c r="AB160" i="5"/>
  <c r="AB167" i="5"/>
  <c r="AB173" i="5"/>
  <c r="AA151" i="5"/>
  <c r="AA160" i="5"/>
  <c r="AA167" i="5"/>
  <c r="AA173" i="5"/>
  <c r="Z151" i="5"/>
  <c r="Z160" i="5"/>
  <c r="Z167" i="5"/>
  <c r="Z173" i="5"/>
  <c r="Y151" i="5"/>
  <c r="Y160" i="5"/>
  <c r="Y167" i="5"/>
  <c r="Y173" i="5"/>
  <c r="X151" i="5"/>
  <c r="X160" i="5"/>
  <c r="X167" i="5"/>
  <c r="X173" i="5"/>
  <c r="W151" i="5"/>
  <c r="W160" i="5"/>
  <c r="W167" i="5"/>
  <c r="W173" i="5"/>
  <c r="V151" i="5"/>
  <c r="V160" i="5"/>
  <c r="V167" i="5"/>
  <c r="V173" i="5"/>
  <c r="U151" i="5"/>
  <c r="U160" i="5"/>
  <c r="U167" i="5"/>
  <c r="U173" i="5"/>
  <c r="S151" i="5"/>
  <c r="S160" i="5"/>
  <c r="S167" i="5"/>
  <c r="S173" i="5"/>
  <c r="R151" i="5"/>
  <c r="R160" i="5"/>
  <c r="R167" i="5"/>
  <c r="R173" i="5"/>
  <c r="Q151" i="5"/>
  <c r="Q160" i="5"/>
  <c r="Q167" i="5"/>
  <c r="Q173" i="5"/>
  <c r="P151" i="5"/>
  <c r="P160" i="5"/>
  <c r="P167" i="5"/>
  <c r="P173" i="5"/>
  <c r="O151" i="5"/>
  <c r="O160" i="5"/>
  <c r="O167" i="5"/>
  <c r="O173" i="5"/>
  <c r="N173" i="5"/>
  <c r="M173" i="5"/>
  <c r="L173" i="5"/>
  <c r="K151" i="5"/>
  <c r="K160" i="5"/>
  <c r="K167" i="5"/>
  <c r="K173" i="5"/>
  <c r="J151" i="5"/>
  <c r="J160" i="5"/>
  <c r="J167" i="5"/>
  <c r="J173" i="5"/>
  <c r="I151" i="5"/>
  <c r="I160" i="5"/>
  <c r="I167" i="5"/>
  <c r="I173" i="5"/>
  <c r="H151" i="5"/>
  <c r="H160" i="5"/>
  <c r="H167" i="5"/>
  <c r="H173" i="5"/>
  <c r="G151" i="5"/>
  <c r="G160" i="5"/>
  <c r="G167" i="5"/>
  <c r="G173" i="5"/>
  <c r="F151" i="5"/>
  <c r="F160" i="5"/>
  <c r="F167" i="5"/>
  <c r="F173" i="5"/>
  <c r="E151" i="5"/>
  <c r="E160" i="5"/>
  <c r="E167" i="5"/>
  <c r="E173" i="5"/>
  <c r="D151" i="5"/>
  <c r="D160" i="5"/>
  <c r="D167" i="5"/>
  <c r="D173" i="5"/>
  <c r="C151" i="5"/>
  <c r="C160" i="5"/>
  <c r="C167" i="5"/>
  <c r="C173" i="5"/>
  <c r="B151" i="5"/>
  <c r="B160" i="5"/>
  <c r="B167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C96" i="5"/>
  <c r="CC104" i="5"/>
  <c r="CC111" i="5"/>
  <c r="CC117" i="5"/>
  <c r="CB96" i="5"/>
  <c r="CB104" i="5"/>
  <c r="CB111" i="5"/>
  <c r="CB117" i="5"/>
  <c r="CA96" i="5"/>
  <c r="CA104" i="5"/>
  <c r="CA111" i="5"/>
  <c r="CA117" i="5"/>
  <c r="BZ96" i="5"/>
  <c r="BZ104" i="5"/>
  <c r="BZ111" i="5"/>
  <c r="BZ117" i="5"/>
  <c r="BX96" i="5"/>
  <c r="BX104" i="5"/>
  <c r="BX111" i="5"/>
  <c r="BX117" i="5"/>
  <c r="BW96" i="5"/>
  <c r="BW104" i="5"/>
  <c r="BW111" i="5"/>
  <c r="BW117" i="5"/>
  <c r="BV96" i="5"/>
  <c r="BV104" i="5"/>
  <c r="BV111" i="5"/>
  <c r="BV117" i="5"/>
  <c r="BU96" i="5"/>
  <c r="BU104" i="5"/>
  <c r="BU111" i="5"/>
  <c r="BU117" i="5"/>
  <c r="BT96" i="5"/>
  <c r="BT104" i="5"/>
  <c r="BT111" i="5"/>
  <c r="BT117" i="5"/>
  <c r="BS96" i="5"/>
  <c r="BS104" i="5"/>
  <c r="BS111" i="5"/>
  <c r="BS117" i="5"/>
  <c r="BR96" i="5"/>
  <c r="BR104" i="5"/>
  <c r="BR111" i="5"/>
  <c r="BR117" i="5"/>
  <c r="BQ117" i="5"/>
  <c r="BP96" i="5"/>
  <c r="BP104" i="5"/>
  <c r="BP111" i="5"/>
  <c r="BP117" i="5"/>
  <c r="BO93" i="5"/>
  <c r="BO96" i="5"/>
  <c r="BO104" i="5"/>
  <c r="BO111" i="5"/>
  <c r="BO117" i="5"/>
  <c r="BN96" i="5"/>
  <c r="BN104" i="5"/>
  <c r="BN111" i="5"/>
  <c r="BN117" i="5"/>
  <c r="BM96" i="5"/>
  <c r="BM104" i="5"/>
  <c r="BM111" i="5"/>
  <c r="BM117" i="5"/>
  <c r="BL96" i="5"/>
  <c r="BL104" i="5"/>
  <c r="BL111" i="5"/>
  <c r="BL117" i="5"/>
  <c r="BK93" i="5"/>
  <c r="BK96" i="5"/>
  <c r="BK104" i="5"/>
  <c r="BK111" i="5"/>
  <c r="BK117" i="5"/>
  <c r="BJ96" i="5"/>
  <c r="BJ104" i="5"/>
  <c r="BJ111" i="5"/>
  <c r="BJ117" i="5"/>
  <c r="BI96" i="5"/>
  <c r="BI104" i="5"/>
  <c r="BI111" i="5"/>
  <c r="BI117" i="5"/>
  <c r="BH96" i="5"/>
  <c r="BH104" i="5"/>
  <c r="BH111" i="5"/>
  <c r="BH117" i="5"/>
  <c r="BG96" i="5"/>
  <c r="BG104" i="5"/>
  <c r="BG111" i="5"/>
  <c r="BG117" i="5"/>
  <c r="BE96" i="5"/>
  <c r="BE104" i="5"/>
  <c r="BE111" i="5"/>
  <c r="BE117" i="5"/>
  <c r="BD96" i="5"/>
  <c r="BD104" i="5"/>
  <c r="BD111" i="5"/>
  <c r="BD117" i="5"/>
  <c r="BC96" i="5"/>
  <c r="BC104" i="5"/>
  <c r="BC111" i="5"/>
  <c r="BC117" i="5"/>
  <c r="BB96" i="5"/>
  <c r="BB104" i="5"/>
  <c r="BB111" i="5"/>
  <c r="BB117" i="5"/>
  <c r="BA96" i="5"/>
  <c r="BA104" i="5"/>
  <c r="BA111" i="5"/>
  <c r="BA117" i="5"/>
  <c r="AZ96" i="5"/>
  <c r="AZ104" i="5"/>
  <c r="AZ111" i="5"/>
  <c r="AZ117" i="5"/>
  <c r="AY96" i="5"/>
  <c r="AY104" i="5"/>
  <c r="AY111" i="5"/>
  <c r="AY117" i="5"/>
  <c r="AX117" i="5"/>
  <c r="AW117" i="5"/>
  <c r="AV96" i="5"/>
  <c r="AV104" i="5"/>
  <c r="AV111" i="5"/>
  <c r="AV117" i="5"/>
  <c r="AU96" i="5"/>
  <c r="AU104" i="5"/>
  <c r="AU111" i="5"/>
  <c r="AU117" i="5"/>
  <c r="AT96" i="5"/>
  <c r="AT104" i="5"/>
  <c r="AT111" i="5"/>
  <c r="AT117" i="5"/>
  <c r="AS117" i="5"/>
  <c r="AR93" i="5"/>
  <c r="AR96" i="5"/>
  <c r="AR104" i="5"/>
  <c r="AR111" i="5"/>
  <c r="AR117" i="5"/>
  <c r="AQ96" i="5"/>
  <c r="AQ104" i="5"/>
  <c r="AQ111" i="5"/>
  <c r="AQ117" i="5"/>
  <c r="AP96" i="5"/>
  <c r="AP104" i="5"/>
  <c r="AP111" i="5"/>
  <c r="AP117" i="5"/>
  <c r="AO96" i="5"/>
  <c r="AO104" i="5"/>
  <c r="AO111" i="5"/>
  <c r="AO117" i="5"/>
  <c r="AN96" i="5"/>
  <c r="AN104" i="5"/>
  <c r="AN111" i="5"/>
  <c r="AN117" i="5"/>
  <c r="AL96" i="5"/>
  <c r="AL104" i="5"/>
  <c r="AL111" i="5"/>
  <c r="AL117" i="5"/>
  <c r="AK96" i="5"/>
  <c r="AK104" i="5"/>
  <c r="AK111" i="5"/>
  <c r="AK117" i="5"/>
  <c r="AJ96" i="5"/>
  <c r="AJ104" i="5"/>
  <c r="AJ111" i="5"/>
  <c r="AJ117" i="5"/>
  <c r="AI96" i="5"/>
  <c r="AI104" i="5"/>
  <c r="AI111" i="5"/>
  <c r="AI117" i="5"/>
  <c r="AH96" i="5"/>
  <c r="AH104" i="5"/>
  <c r="AH111" i="5"/>
  <c r="AH117" i="5"/>
  <c r="AG96" i="5"/>
  <c r="AG104" i="5"/>
  <c r="AG111" i="5"/>
  <c r="AG117" i="5"/>
  <c r="AF96" i="5"/>
  <c r="AF104" i="5"/>
  <c r="AF111" i="5"/>
  <c r="AF117" i="5"/>
  <c r="AE96" i="5"/>
  <c r="AE104" i="5"/>
  <c r="AE111" i="5"/>
  <c r="AE117" i="5"/>
  <c r="AD96" i="5"/>
  <c r="AD104" i="5"/>
  <c r="AD111" i="5"/>
  <c r="AD117" i="5"/>
  <c r="AC96" i="5"/>
  <c r="AC104" i="5"/>
  <c r="AC111" i="5"/>
  <c r="AC117" i="5"/>
  <c r="AB96" i="5"/>
  <c r="AB104" i="5"/>
  <c r="AB111" i="5"/>
  <c r="AB117" i="5"/>
  <c r="AA96" i="5"/>
  <c r="AA104" i="5"/>
  <c r="AA111" i="5"/>
  <c r="AA117" i="5"/>
  <c r="Z96" i="5"/>
  <c r="Z104" i="5"/>
  <c r="Z111" i="5"/>
  <c r="Z117" i="5"/>
  <c r="Y96" i="5"/>
  <c r="Y104" i="5"/>
  <c r="Y111" i="5"/>
  <c r="Y117" i="5"/>
  <c r="X96" i="5"/>
  <c r="X104" i="5"/>
  <c r="X111" i="5"/>
  <c r="X117" i="5"/>
  <c r="W96" i="5"/>
  <c r="W104" i="5"/>
  <c r="W111" i="5"/>
  <c r="W117" i="5"/>
  <c r="V96" i="5"/>
  <c r="V104" i="5"/>
  <c r="V111" i="5"/>
  <c r="V117" i="5"/>
  <c r="U96" i="5"/>
  <c r="U111" i="5"/>
  <c r="U117" i="5"/>
  <c r="S96" i="5"/>
  <c r="S104" i="5"/>
  <c r="S111" i="5"/>
  <c r="S117" i="5"/>
  <c r="R96" i="5"/>
  <c r="R104" i="5"/>
  <c r="R111" i="5"/>
  <c r="R117" i="5"/>
  <c r="Q96" i="5"/>
  <c r="Q104" i="5"/>
  <c r="Q111" i="5"/>
  <c r="Q117" i="5"/>
  <c r="P96" i="5"/>
  <c r="P104" i="5"/>
  <c r="P111" i="5"/>
  <c r="P117" i="5"/>
  <c r="O96" i="5"/>
  <c r="O104" i="5"/>
  <c r="O111" i="5"/>
  <c r="O117" i="5"/>
  <c r="N117" i="5"/>
  <c r="M117" i="5"/>
  <c r="L117" i="5"/>
  <c r="K96" i="5"/>
  <c r="K104" i="5"/>
  <c r="K111" i="5"/>
  <c r="K117" i="5"/>
  <c r="J96" i="5"/>
  <c r="J104" i="5"/>
  <c r="J111" i="5"/>
  <c r="J117" i="5"/>
  <c r="I96" i="5"/>
  <c r="I104" i="5"/>
  <c r="I111" i="5"/>
  <c r="I117" i="5"/>
  <c r="H96" i="5"/>
  <c r="H104" i="5"/>
  <c r="H111" i="5"/>
  <c r="H117" i="5"/>
  <c r="G96" i="5"/>
  <c r="G104" i="5"/>
  <c r="G111" i="5"/>
  <c r="G117" i="5"/>
  <c r="F96" i="5"/>
  <c r="F104" i="5"/>
  <c r="F111" i="5"/>
  <c r="F117" i="5"/>
  <c r="E96" i="5"/>
  <c r="E104" i="5"/>
  <c r="E111" i="5"/>
  <c r="E117" i="5"/>
  <c r="D96" i="5"/>
  <c r="D104" i="5"/>
  <c r="D111" i="5"/>
  <c r="D117" i="5"/>
  <c r="C96" i="5"/>
  <c r="C104" i="5"/>
  <c r="C111" i="5"/>
  <c r="C117" i="5"/>
  <c r="B96" i="5"/>
  <c r="B104" i="5"/>
  <c r="B111" i="5"/>
  <c r="B117" i="5"/>
  <c r="CC116" i="5"/>
  <c r="CB116" i="5"/>
  <c r="CA116" i="5"/>
  <c r="BZ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CC69" i="5"/>
  <c r="CC77" i="5"/>
  <c r="CC84" i="5"/>
  <c r="CC90" i="5"/>
  <c r="CB69" i="5"/>
  <c r="CB77" i="5"/>
  <c r="CB84" i="5"/>
  <c r="CB90" i="5"/>
  <c r="CA69" i="5"/>
  <c r="CA77" i="5"/>
  <c r="CA84" i="5"/>
  <c r="CA90" i="5"/>
  <c r="BZ69" i="5"/>
  <c r="BZ77" i="5"/>
  <c r="BZ84" i="5"/>
  <c r="BZ90" i="5"/>
  <c r="BX69" i="5"/>
  <c r="BX77" i="5"/>
  <c r="BX84" i="5"/>
  <c r="BX90" i="5"/>
  <c r="BW69" i="5"/>
  <c r="BW77" i="5"/>
  <c r="BW84" i="5"/>
  <c r="BW90" i="5"/>
  <c r="BV69" i="5"/>
  <c r="BV77" i="5"/>
  <c r="BV84" i="5"/>
  <c r="BV90" i="5"/>
  <c r="BU69" i="5"/>
  <c r="BU77" i="5"/>
  <c r="BU84" i="5"/>
  <c r="BU90" i="5"/>
  <c r="BT69" i="5"/>
  <c r="BT77" i="5"/>
  <c r="BT84" i="5"/>
  <c r="BT90" i="5"/>
  <c r="BS69" i="5"/>
  <c r="BS77" i="5"/>
  <c r="BS84" i="5"/>
  <c r="BS90" i="5"/>
  <c r="BR69" i="5"/>
  <c r="BR77" i="5"/>
  <c r="BR84" i="5"/>
  <c r="BR90" i="5"/>
  <c r="BQ69" i="5"/>
  <c r="BQ77" i="5"/>
  <c r="BQ84" i="5"/>
  <c r="BQ90" i="5"/>
  <c r="BP69" i="5"/>
  <c r="BP77" i="5"/>
  <c r="BP84" i="5"/>
  <c r="BP90" i="5"/>
  <c r="BO69" i="5"/>
  <c r="BO77" i="5"/>
  <c r="BO84" i="5"/>
  <c r="BO90" i="5"/>
  <c r="BN69" i="5"/>
  <c r="BN77" i="5"/>
  <c r="BN84" i="5"/>
  <c r="BN90" i="5"/>
  <c r="BM69" i="5"/>
  <c r="BM77" i="5"/>
  <c r="BM84" i="5"/>
  <c r="BM90" i="5"/>
  <c r="BL69" i="5"/>
  <c r="BL77" i="5"/>
  <c r="BL84" i="5"/>
  <c r="BL90" i="5"/>
  <c r="BK69" i="5"/>
  <c r="BK77" i="5"/>
  <c r="BK84" i="5"/>
  <c r="BK90" i="5"/>
  <c r="BJ69" i="5"/>
  <c r="BJ77" i="5"/>
  <c r="BJ84" i="5"/>
  <c r="BJ90" i="5"/>
  <c r="BI69" i="5"/>
  <c r="BI77" i="5"/>
  <c r="BI84" i="5"/>
  <c r="BI90" i="5"/>
  <c r="BH69" i="5"/>
  <c r="BH77" i="5"/>
  <c r="BH84" i="5"/>
  <c r="BH90" i="5"/>
  <c r="BG69" i="5"/>
  <c r="BG77" i="5"/>
  <c r="BG84" i="5"/>
  <c r="BG90" i="5"/>
  <c r="BE69" i="5"/>
  <c r="BE77" i="5"/>
  <c r="BE84" i="5"/>
  <c r="BE90" i="5"/>
  <c r="BD69" i="5"/>
  <c r="BD77" i="5"/>
  <c r="BD84" i="5"/>
  <c r="BD90" i="5"/>
  <c r="BC69" i="5"/>
  <c r="BC77" i="5"/>
  <c r="BC84" i="5"/>
  <c r="BC90" i="5"/>
  <c r="BB69" i="5"/>
  <c r="BB77" i="5"/>
  <c r="BB84" i="5"/>
  <c r="BB90" i="5"/>
  <c r="BA69" i="5"/>
  <c r="BA77" i="5"/>
  <c r="BA84" i="5"/>
  <c r="BA90" i="5"/>
  <c r="AZ69" i="5"/>
  <c r="AZ77" i="5"/>
  <c r="AZ84" i="5"/>
  <c r="AZ90" i="5"/>
  <c r="AY69" i="5"/>
  <c r="AY77" i="5"/>
  <c r="AY84" i="5"/>
  <c r="AY90" i="5"/>
  <c r="AX69" i="5"/>
  <c r="AX77" i="5"/>
  <c r="AX84" i="5"/>
  <c r="AX90" i="5"/>
  <c r="AW69" i="5"/>
  <c r="AW77" i="5"/>
  <c r="AW84" i="5"/>
  <c r="AW90" i="5"/>
  <c r="AV69" i="5"/>
  <c r="AV77" i="5"/>
  <c r="AV84" i="5"/>
  <c r="AV90" i="5"/>
  <c r="AU69" i="5"/>
  <c r="AU77" i="5"/>
  <c r="AU84" i="5"/>
  <c r="AU90" i="5"/>
  <c r="AT69" i="5"/>
  <c r="AT77" i="5"/>
  <c r="AT84" i="5"/>
  <c r="AT90" i="5"/>
  <c r="AS69" i="5"/>
  <c r="AS77" i="5"/>
  <c r="AS84" i="5"/>
  <c r="AS90" i="5"/>
  <c r="AR69" i="5"/>
  <c r="AR77" i="5"/>
  <c r="AR84" i="5"/>
  <c r="AR90" i="5"/>
  <c r="AQ69" i="5"/>
  <c r="AQ77" i="5"/>
  <c r="AQ84" i="5"/>
  <c r="AQ90" i="5"/>
  <c r="AP69" i="5"/>
  <c r="AP77" i="5"/>
  <c r="AP84" i="5"/>
  <c r="AP90" i="5"/>
  <c r="AO69" i="5"/>
  <c r="AO77" i="5"/>
  <c r="AO84" i="5"/>
  <c r="AO90" i="5"/>
  <c r="AN69" i="5"/>
  <c r="AN77" i="5"/>
  <c r="AN84" i="5"/>
  <c r="AN90" i="5"/>
  <c r="AL69" i="5"/>
  <c r="AL77" i="5"/>
  <c r="AL84" i="5"/>
  <c r="AL90" i="5"/>
  <c r="AK69" i="5"/>
  <c r="AK77" i="5"/>
  <c r="AK84" i="5"/>
  <c r="AK90" i="5"/>
  <c r="AJ69" i="5"/>
  <c r="AJ77" i="5"/>
  <c r="AJ84" i="5"/>
  <c r="AJ90" i="5"/>
  <c r="AI69" i="5"/>
  <c r="AI77" i="5"/>
  <c r="AI84" i="5"/>
  <c r="AI90" i="5"/>
  <c r="AH69" i="5"/>
  <c r="AH77" i="5"/>
  <c r="AH84" i="5"/>
  <c r="AH90" i="5"/>
  <c r="AG69" i="5"/>
  <c r="AG77" i="5"/>
  <c r="AG84" i="5"/>
  <c r="AG90" i="5"/>
  <c r="AF69" i="5"/>
  <c r="AF77" i="5"/>
  <c r="AF84" i="5"/>
  <c r="AF90" i="5"/>
  <c r="AE69" i="5"/>
  <c r="AE77" i="5"/>
  <c r="AE84" i="5"/>
  <c r="AE90" i="5"/>
  <c r="AD69" i="5"/>
  <c r="AD77" i="5"/>
  <c r="AD84" i="5"/>
  <c r="AD90" i="5"/>
  <c r="AC69" i="5"/>
  <c r="AC77" i="5"/>
  <c r="AC84" i="5"/>
  <c r="AC90" i="5"/>
  <c r="AB69" i="5"/>
  <c r="AB77" i="5"/>
  <c r="AB84" i="5"/>
  <c r="AB90" i="5"/>
  <c r="AA69" i="5"/>
  <c r="AA77" i="5"/>
  <c r="AA84" i="5"/>
  <c r="AA90" i="5"/>
  <c r="Z69" i="5"/>
  <c r="Z77" i="5"/>
  <c r="Z84" i="5"/>
  <c r="Z90" i="5"/>
  <c r="Y69" i="5"/>
  <c r="Y77" i="5"/>
  <c r="Y84" i="5"/>
  <c r="Y90" i="5"/>
  <c r="X69" i="5"/>
  <c r="X77" i="5"/>
  <c r="X84" i="5"/>
  <c r="X90" i="5"/>
  <c r="W69" i="5"/>
  <c r="W77" i="5"/>
  <c r="W84" i="5"/>
  <c r="W90" i="5"/>
  <c r="V69" i="5"/>
  <c r="V77" i="5"/>
  <c r="V84" i="5"/>
  <c r="V90" i="5"/>
  <c r="U69" i="5"/>
  <c r="U77" i="5"/>
  <c r="U84" i="5"/>
  <c r="U90" i="5"/>
  <c r="S69" i="5"/>
  <c r="S77" i="5"/>
  <c r="S84" i="5"/>
  <c r="S90" i="5"/>
  <c r="R69" i="5"/>
  <c r="R77" i="5"/>
  <c r="R84" i="5"/>
  <c r="R90" i="5"/>
  <c r="Q69" i="5"/>
  <c r="Q77" i="5"/>
  <c r="Q84" i="5"/>
  <c r="Q90" i="5"/>
  <c r="P69" i="5"/>
  <c r="P77" i="5"/>
  <c r="P84" i="5"/>
  <c r="P90" i="5"/>
  <c r="O69" i="5"/>
  <c r="O77" i="5"/>
  <c r="O84" i="5"/>
  <c r="O90" i="5"/>
  <c r="N69" i="5"/>
  <c r="N77" i="5"/>
  <c r="N84" i="5"/>
  <c r="N90" i="5"/>
  <c r="M69" i="5"/>
  <c r="M77" i="5"/>
  <c r="M84" i="5"/>
  <c r="M90" i="5"/>
  <c r="L69" i="5"/>
  <c r="L77" i="5"/>
  <c r="L84" i="5"/>
  <c r="L90" i="5"/>
  <c r="K69" i="5"/>
  <c r="K77" i="5"/>
  <c r="K84" i="5"/>
  <c r="K90" i="5"/>
  <c r="J69" i="5"/>
  <c r="J77" i="5"/>
  <c r="J84" i="5"/>
  <c r="J90" i="5"/>
  <c r="I69" i="5"/>
  <c r="I77" i="5"/>
  <c r="I84" i="5"/>
  <c r="I90" i="5"/>
  <c r="H69" i="5"/>
  <c r="H77" i="5"/>
  <c r="H84" i="5"/>
  <c r="H90" i="5"/>
  <c r="G69" i="5"/>
  <c r="G77" i="5"/>
  <c r="G84" i="5"/>
  <c r="G90" i="5"/>
  <c r="F69" i="5"/>
  <c r="F77" i="5"/>
  <c r="F84" i="5"/>
  <c r="F90" i="5"/>
  <c r="E69" i="5"/>
  <c r="E77" i="5"/>
  <c r="E84" i="5"/>
  <c r="E90" i="5"/>
  <c r="D69" i="5"/>
  <c r="D77" i="5"/>
  <c r="D84" i="5"/>
  <c r="D90" i="5"/>
  <c r="C69" i="5"/>
  <c r="C77" i="5"/>
  <c r="C84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F510" i="8"/>
  <c r="E510" i="8"/>
  <c r="C468" i="8"/>
  <c r="C472" i="8"/>
  <c r="P831" i="8"/>
  <c r="P12" i="8"/>
  <c r="O831" i="8"/>
  <c r="O12" i="8"/>
  <c r="N830" i="8"/>
  <c r="N831" i="8"/>
  <c r="N12" i="8"/>
  <c r="M831" i="8"/>
  <c r="M12" i="8"/>
  <c r="P11" i="8"/>
  <c r="O11" i="8"/>
  <c r="N11" i="8"/>
  <c r="M1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P14" i="8"/>
  <c r="O14" i="8"/>
  <c r="CA7" i="6"/>
  <c r="N14" i="8"/>
  <c r="BZ7" i="6"/>
  <c r="M14" i="8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X448" i="8"/>
  <c r="X450" i="8"/>
  <c r="X449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54" i="5"/>
  <c r="CC462" i="5"/>
  <c r="CC463" i="5"/>
  <c r="CC517" i="5"/>
  <c r="CB453" i="5"/>
  <c r="CB454" i="5"/>
  <c r="CB462" i="5"/>
  <c r="CB463" i="5"/>
  <c r="CB517" i="5"/>
  <c r="CA453" i="5"/>
  <c r="CA454" i="5"/>
  <c r="CA462" i="5"/>
  <c r="CA517" i="5"/>
  <c r="BZ453" i="5"/>
  <c r="BZ454" i="5"/>
  <c r="BZ462" i="5"/>
  <c r="BZ517" i="5"/>
  <c r="BZ596" i="5"/>
  <c r="CC238" i="5"/>
  <c r="CC266" i="5"/>
  <c r="CC273" i="5"/>
  <c r="CC303" i="5"/>
  <c r="CC313" i="5"/>
  <c r="CC323" i="5"/>
  <c r="CC333" i="5"/>
  <c r="CC343" i="5"/>
  <c r="CC344" i="5"/>
  <c r="CC353" i="5"/>
  <c r="CC364" i="5"/>
  <c r="CC375" i="5"/>
  <c r="CC385" i="5"/>
  <c r="CC230" i="5"/>
  <c r="CC830" i="5"/>
  <c r="CC233" i="5"/>
  <c r="CC831" i="5"/>
  <c r="CB238" i="5"/>
  <c r="CB266" i="5"/>
  <c r="CB273" i="5"/>
  <c r="CB303" i="5"/>
  <c r="CB313" i="5"/>
  <c r="CB323" i="5"/>
  <c r="CB333" i="5"/>
  <c r="CB343" i="5"/>
  <c r="CB344" i="5"/>
  <c r="CB353" i="5"/>
  <c r="CB364" i="5"/>
  <c r="CB375" i="5"/>
  <c r="CB385" i="5"/>
  <c r="CB230" i="5"/>
  <c r="CB830" i="5"/>
  <c r="CB233" i="5"/>
  <c r="CB831" i="5"/>
  <c r="CA238" i="5"/>
  <c r="CA266" i="5"/>
  <c r="CA273" i="5"/>
  <c r="CA303" i="5"/>
  <c r="CA313" i="5"/>
  <c r="CA323" i="5"/>
  <c r="CA333" i="5"/>
  <c r="CA343" i="5"/>
  <c r="CA344" i="5"/>
  <c r="CA353" i="5"/>
  <c r="CA364" i="5"/>
  <c r="CA375" i="5"/>
  <c r="CA385" i="5"/>
  <c r="CA230" i="5"/>
  <c r="CA830" i="5"/>
  <c r="CA233" i="5"/>
  <c r="CA831" i="5"/>
  <c r="BZ238" i="5"/>
  <c r="BZ266" i="5"/>
  <c r="BZ273" i="5"/>
  <c r="BZ303" i="5"/>
  <c r="BZ313" i="5"/>
  <c r="BZ323" i="5"/>
  <c r="BZ333" i="5"/>
  <c r="BZ343" i="5"/>
  <c r="BZ344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D238" i="5"/>
  <c r="F238" i="5"/>
  <c r="G238" i="5"/>
  <c r="H238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54" i="5"/>
  <c r="B462" i="5"/>
  <c r="B517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238" i="5"/>
  <c r="C245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50" i="6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54" i="5"/>
  <c r="C462" i="5"/>
  <c r="C517" i="5"/>
  <c r="C596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266" i="5"/>
  <c r="D273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54" i="5"/>
  <c r="E462" i="5"/>
  <c r="E517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245" i="5"/>
  <c r="F266" i="5"/>
  <c r="F273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54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266" i="5"/>
  <c r="G273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273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54" i="5"/>
  <c r="H462" i="5"/>
  <c r="H517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245" i="5"/>
  <c r="I273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54" i="5"/>
  <c r="I462" i="5"/>
  <c r="I517" i="5"/>
  <c r="I596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54" i="5"/>
  <c r="J462" i="5"/>
  <c r="J517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54" i="5"/>
  <c r="K462" i="5"/>
  <c r="K517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238" i="5"/>
  <c r="L245" i="5"/>
  <c r="L266" i="5"/>
  <c r="L273" i="5"/>
  <c r="L280" i="5"/>
  <c r="L303" i="5"/>
  <c r="L313" i="5"/>
  <c r="L323" i="5"/>
  <c r="L333" i="5"/>
  <c r="L343" i="5"/>
  <c r="L344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54" i="5"/>
  <c r="L462" i="5"/>
  <c r="L517" i="5"/>
  <c r="L596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238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54" i="5"/>
  <c r="N462" i="5"/>
  <c r="N517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54" i="5"/>
  <c r="O462" i="5"/>
  <c r="O517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238" i="5"/>
  <c r="P273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50" i="6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54" i="5"/>
  <c r="P462" i="5"/>
  <c r="P517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238" i="5"/>
  <c r="Q266" i="5"/>
  <c r="Q303" i="5"/>
  <c r="Q313" i="5"/>
  <c r="Q323" i="5"/>
  <c r="Q333" i="5"/>
  <c r="Q343" i="5"/>
  <c r="Q344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54" i="5"/>
  <c r="Q462" i="5"/>
  <c r="Q517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54" i="5"/>
  <c r="R462" i="5"/>
  <c r="R517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238" i="5"/>
  <c r="S266" i="5"/>
  <c r="S273" i="5"/>
  <c r="S303" i="5"/>
  <c r="S313" i="5"/>
  <c r="S323" i="5"/>
  <c r="S333" i="5"/>
  <c r="S344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463" i="5"/>
  <c r="S517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238" i="5"/>
  <c r="U273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54" i="5"/>
  <c r="U462" i="5"/>
  <c r="U517" i="5"/>
  <c r="U667" i="5"/>
  <c r="U889" i="5"/>
  <c r="U670" i="5"/>
  <c r="U890" i="5"/>
  <c r="U673" i="5"/>
  <c r="U891" i="5"/>
  <c r="U676" i="5"/>
  <c r="U892" i="5"/>
  <c r="U680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50" i="6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54" i="5"/>
  <c r="V462" i="5"/>
  <c r="V517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238" i="5"/>
  <c r="W273" i="5"/>
  <c r="W303" i="5"/>
  <c r="W313" i="5"/>
  <c r="W323" i="5"/>
  <c r="W333" i="5"/>
  <c r="W343" i="5"/>
  <c r="W344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54" i="5"/>
  <c r="W462" i="5"/>
  <c r="W517" i="5"/>
  <c r="W667" i="5"/>
  <c r="W889" i="5"/>
  <c r="W670" i="5"/>
  <c r="W890" i="5"/>
  <c r="W673" i="5"/>
  <c r="W891" i="5"/>
  <c r="W676" i="5"/>
  <c r="W892" i="5"/>
  <c r="W680" i="5"/>
  <c r="W893" i="5"/>
  <c r="W685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54" i="5"/>
  <c r="X462" i="5"/>
  <c r="X517" i="5"/>
  <c r="X667" i="5"/>
  <c r="X889" i="5"/>
  <c r="X670" i="5"/>
  <c r="X890" i="5"/>
  <c r="X673" i="5"/>
  <c r="X891" i="5"/>
  <c r="X676" i="5"/>
  <c r="X892" i="5"/>
  <c r="X680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245" i="5"/>
  <c r="Y266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54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54" i="5"/>
  <c r="AD462" i="5"/>
  <c r="AD517" i="5"/>
  <c r="AD667" i="5"/>
  <c r="AD889" i="5"/>
  <c r="AD670" i="5"/>
  <c r="AD890" i="5"/>
  <c r="AD673" i="5"/>
  <c r="AD891" i="5"/>
  <c r="AD676" i="5"/>
  <c r="AD892" i="5"/>
  <c r="AD680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54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238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54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54" i="5"/>
  <c r="AH462" i="5"/>
  <c r="AH517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238" i="5"/>
  <c r="AI266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54" i="5"/>
  <c r="AI462" i="5"/>
  <c r="AI517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238" i="5"/>
  <c r="AJ303" i="5"/>
  <c r="AJ313" i="5"/>
  <c r="AJ323" i="5"/>
  <c r="AJ333" i="5"/>
  <c r="AJ344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517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238" i="5"/>
  <c r="AK266" i="5"/>
  <c r="AK303" i="5"/>
  <c r="AK313" i="5"/>
  <c r="AK323" i="5"/>
  <c r="AK333" i="5"/>
  <c r="AK344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54" i="5"/>
  <c r="AK462" i="5"/>
  <c r="AK517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238" i="5"/>
  <c r="AL266" i="5"/>
  <c r="AL273" i="5"/>
  <c r="AL303" i="5"/>
  <c r="AL313" i="5"/>
  <c r="AL323" i="5"/>
  <c r="AL333" i="5"/>
  <c r="AL343" i="5"/>
  <c r="AL344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54" i="5"/>
  <c r="AL462" i="5"/>
  <c r="AL517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238" i="5"/>
  <c r="AN273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54" i="5"/>
  <c r="AN462" i="5"/>
  <c r="AN463" i="5"/>
  <c r="AN517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50" i="6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54" i="5"/>
  <c r="AO462" i="5"/>
  <c r="AO463" i="5"/>
  <c r="AO517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238" i="5"/>
  <c r="AP266" i="5"/>
  <c r="AP273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54" i="5"/>
  <c r="AP462" i="5"/>
  <c r="AP463" i="5"/>
  <c r="AP517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238" i="5"/>
  <c r="AQ266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54" i="5"/>
  <c r="AQ462" i="5"/>
  <c r="AQ517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238" i="5"/>
  <c r="AR245" i="5"/>
  <c r="AR266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54" i="5"/>
  <c r="AR462" i="5"/>
  <c r="AR517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238" i="5"/>
  <c r="AS266" i="5"/>
  <c r="AS273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54" i="5"/>
  <c r="AS462" i="5"/>
  <c r="AS463" i="5"/>
  <c r="AS517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238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54" i="5"/>
  <c r="AT462" i="5"/>
  <c r="AT517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238" i="5"/>
  <c r="AU273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54" i="5"/>
  <c r="AU462" i="5"/>
  <c r="AU517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245" i="5"/>
  <c r="AV266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54" i="5"/>
  <c r="AV462" i="5"/>
  <c r="AV517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238" i="5"/>
  <c r="AW273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54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54" i="5"/>
  <c r="AX462" i="5"/>
  <c r="AX517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238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54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238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54" i="5"/>
  <c r="AZ462" i="5"/>
  <c r="AZ517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238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517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238" i="5"/>
  <c r="BC266" i="5"/>
  <c r="BC273" i="5"/>
  <c r="BC303" i="5"/>
  <c r="BC313" i="5"/>
  <c r="BC323" i="5"/>
  <c r="BC333" i="5"/>
  <c r="BC343" i="5"/>
  <c r="BC344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54" i="5"/>
  <c r="BC462" i="5"/>
  <c r="BC517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238" i="5"/>
  <c r="BD266" i="5"/>
  <c r="BD273" i="5"/>
  <c r="BD303" i="5"/>
  <c r="BD313" i="5"/>
  <c r="BD323" i="5"/>
  <c r="BD344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517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238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54" i="5"/>
  <c r="BE462" i="5"/>
  <c r="BE517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238" i="5"/>
  <c r="BG259" i="5"/>
  <c r="BG273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54" i="5"/>
  <c r="BG462" i="5"/>
  <c r="BG463" i="5"/>
  <c r="BG517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238" i="5"/>
  <c r="BH266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54" i="5"/>
  <c r="BH462" i="5"/>
  <c r="BH517" i="5"/>
  <c r="BH596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54" i="5"/>
  <c r="BI462" i="5"/>
  <c r="BI517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238" i="5"/>
  <c r="BJ266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54" i="5"/>
  <c r="BJ462" i="5"/>
  <c r="BJ517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266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54" i="5"/>
  <c r="BK462" i="5"/>
  <c r="BK517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238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54" i="5"/>
  <c r="BL462" i="5"/>
  <c r="BL865" i="5"/>
  <c r="BL517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238" i="5"/>
  <c r="BM266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517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238" i="5"/>
  <c r="BN266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54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54" i="5"/>
  <c r="BO462" i="5"/>
  <c r="BO463" i="5"/>
  <c r="BO517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238" i="5"/>
  <c r="BP266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54" i="5"/>
  <c r="BP462" i="5"/>
  <c r="BP517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238" i="5"/>
  <c r="BQ266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54" i="5"/>
  <c r="BQ462" i="5"/>
  <c r="BQ517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238" i="5"/>
  <c r="BR273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54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238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54" i="5"/>
  <c r="BT462" i="5"/>
  <c r="BT517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238" i="5"/>
  <c r="BW273" i="5"/>
  <c r="BW303" i="5"/>
  <c r="BW313" i="5"/>
  <c r="BW333" i="5"/>
  <c r="BW344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517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50" i="6"/>
  <c r="BZ851" i="5"/>
  <c r="BZ852" i="5"/>
  <c r="BZ14" i="5"/>
  <c r="BZ854" i="5"/>
  <c r="BZ855" i="5"/>
  <c r="BZ856" i="5"/>
  <c r="BZ664" i="5"/>
  <c r="BZ857" i="5"/>
  <c r="BZ15" i="5"/>
  <c r="BZ463" i="5"/>
  <c r="BZ15" i="7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50" i="6"/>
  <c r="CA851" i="5"/>
  <c r="CA852" i="5"/>
  <c r="CA14" i="5"/>
  <c r="CA854" i="5"/>
  <c r="CA855" i="5"/>
  <c r="CA856" i="5"/>
  <c r="CA664" i="5"/>
  <c r="CA857" i="5"/>
  <c r="CA15" i="5"/>
  <c r="CA15" i="7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245" i="5"/>
  <c r="CB820" i="5"/>
  <c r="CB821" i="5"/>
  <c r="CB822" i="5"/>
  <c r="CB823" i="5"/>
  <c r="CB824" i="5"/>
  <c r="CB825" i="5"/>
  <c r="CB826" i="5"/>
  <c r="CB827" i="5"/>
  <c r="CB828" i="5"/>
  <c r="CB13" i="5"/>
  <c r="CB50" i="6"/>
  <c r="CB7" i="6"/>
  <c r="CB851" i="5"/>
  <c r="CB852" i="5"/>
  <c r="CB14" i="5"/>
  <c r="CB854" i="5"/>
  <c r="CB855" i="5"/>
  <c r="CB856" i="5"/>
  <c r="CB664" i="5"/>
  <c r="CB857" i="5"/>
  <c r="CB15" i="5"/>
  <c r="CB15" i="7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15" i="7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B238" i="5"/>
  <c r="E238" i="5"/>
  <c r="I238" i="5"/>
  <c r="J238" i="5"/>
  <c r="K238" i="5"/>
  <c r="M238" i="5"/>
  <c r="O238" i="5"/>
  <c r="R238" i="5"/>
  <c r="V238" i="5"/>
  <c r="X238" i="5"/>
  <c r="Y238" i="5"/>
  <c r="Z238" i="5"/>
  <c r="AA238" i="5"/>
  <c r="AB238" i="5"/>
  <c r="AC238" i="5"/>
  <c r="AD238" i="5"/>
  <c r="AE238" i="5"/>
  <c r="AF238" i="5"/>
  <c r="AH238" i="5"/>
  <c r="AO238" i="5"/>
  <c r="AV238" i="5"/>
  <c r="AX238" i="5"/>
  <c r="BB238" i="5"/>
  <c r="BI238" i="5"/>
  <c r="BK238" i="5"/>
  <c r="BO238" i="5"/>
  <c r="BS238" i="5"/>
  <c r="BU238" i="5"/>
  <c r="BV238" i="5"/>
  <c r="BX238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B245" i="5"/>
  <c r="D245" i="5"/>
  <c r="E245" i="5"/>
  <c r="G245" i="5"/>
  <c r="H245" i="5"/>
  <c r="J245" i="5"/>
  <c r="K245" i="5"/>
  <c r="M245" i="5"/>
  <c r="N245" i="5"/>
  <c r="O245" i="5"/>
  <c r="P245" i="5"/>
  <c r="Q245" i="5"/>
  <c r="R245" i="5"/>
  <c r="S245" i="5"/>
  <c r="U245" i="5"/>
  <c r="V245" i="5"/>
  <c r="W245" i="5"/>
  <c r="X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N245" i="5"/>
  <c r="AO245" i="5"/>
  <c r="AP245" i="5"/>
  <c r="AQ245" i="5"/>
  <c r="AS245" i="5"/>
  <c r="AT245" i="5"/>
  <c r="AU245" i="5"/>
  <c r="AW245" i="5"/>
  <c r="AX245" i="5"/>
  <c r="AY245" i="5"/>
  <c r="AZ245" i="5"/>
  <c r="BA245" i="5"/>
  <c r="BB245" i="5"/>
  <c r="BC245" i="5"/>
  <c r="BD245" i="5"/>
  <c r="BE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Z245" i="5"/>
  <c r="CA245" i="5"/>
  <c r="CC245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Z259" i="5"/>
  <c r="CA259" i="5"/>
  <c r="CB259" i="5"/>
  <c r="CC259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B266" i="5"/>
  <c r="C266" i="5"/>
  <c r="E266" i="5"/>
  <c r="H266" i="5"/>
  <c r="I266" i="5"/>
  <c r="J266" i="5"/>
  <c r="K266" i="5"/>
  <c r="M266" i="5"/>
  <c r="N266" i="5"/>
  <c r="O266" i="5"/>
  <c r="P266" i="5"/>
  <c r="R266" i="5"/>
  <c r="U266" i="5"/>
  <c r="V266" i="5"/>
  <c r="W266" i="5"/>
  <c r="X266" i="5"/>
  <c r="Z266" i="5"/>
  <c r="AA266" i="5"/>
  <c r="AB266" i="5"/>
  <c r="AC266" i="5"/>
  <c r="AD266" i="5"/>
  <c r="AE266" i="5"/>
  <c r="AF266" i="5"/>
  <c r="AG266" i="5"/>
  <c r="AH266" i="5"/>
  <c r="AJ266" i="5"/>
  <c r="AN266" i="5"/>
  <c r="AO266" i="5"/>
  <c r="AU266" i="5"/>
  <c r="AW266" i="5"/>
  <c r="AX266" i="5"/>
  <c r="AY266" i="5"/>
  <c r="AZ266" i="5"/>
  <c r="BA266" i="5"/>
  <c r="BB266" i="5"/>
  <c r="BE266" i="5"/>
  <c r="BG266" i="5"/>
  <c r="BI266" i="5"/>
  <c r="BL266" i="5"/>
  <c r="BO266" i="5"/>
  <c r="BR266" i="5"/>
  <c r="BS266" i="5"/>
  <c r="BT266" i="5"/>
  <c r="BU266" i="5"/>
  <c r="BV266" i="5"/>
  <c r="BW266" i="5"/>
  <c r="BX266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B273" i="5"/>
  <c r="C273" i="5"/>
  <c r="E273" i="5"/>
  <c r="J273" i="5"/>
  <c r="K273" i="5"/>
  <c r="M273" i="5"/>
  <c r="N273" i="5"/>
  <c r="O273" i="5"/>
  <c r="Q273" i="5"/>
  <c r="R273" i="5"/>
  <c r="V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O273" i="5"/>
  <c r="AQ273" i="5"/>
  <c r="AR273" i="5"/>
  <c r="AT273" i="5"/>
  <c r="AV273" i="5"/>
  <c r="AX273" i="5"/>
  <c r="AY273" i="5"/>
  <c r="AZ273" i="5"/>
  <c r="BA273" i="5"/>
  <c r="BB273" i="5"/>
  <c r="BE273" i="5"/>
  <c r="BH273" i="5"/>
  <c r="BI273" i="5"/>
  <c r="BJ273" i="5"/>
  <c r="BK273" i="5"/>
  <c r="BL273" i="5"/>
  <c r="BM273" i="5"/>
  <c r="BN273" i="5"/>
  <c r="BO273" i="5"/>
  <c r="BP273" i="5"/>
  <c r="BQ273" i="5"/>
  <c r="BS273" i="5"/>
  <c r="BT273" i="5"/>
  <c r="BU273" i="5"/>
  <c r="BV273" i="5"/>
  <c r="BX273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B280" i="5"/>
  <c r="C280" i="5"/>
  <c r="D280" i="5"/>
  <c r="E280" i="5"/>
  <c r="F280" i="5"/>
  <c r="G280" i="5"/>
  <c r="H280" i="5"/>
  <c r="I280" i="5"/>
  <c r="J280" i="5"/>
  <c r="K280" i="5"/>
  <c r="M280" i="5"/>
  <c r="N280" i="5"/>
  <c r="O280" i="5"/>
  <c r="P280" i="5"/>
  <c r="Q280" i="5"/>
  <c r="R280" i="5"/>
  <c r="S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Z280" i="5"/>
  <c r="CA280" i="5"/>
  <c r="CB280" i="5"/>
  <c r="CC280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B344" i="5"/>
  <c r="C344" i="5"/>
  <c r="D344" i="5"/>
  <c r="E344" i="5"/>
  <c r="F344" i="5"/>
  <c r="G344" i="5"/>
  <c r="H344" i="5"/>
  <c r="I344" i="5"/>
  <c r="J344" i="5"/>
  <c r="K344" i="5"/>
  <c r="M344" i="5"/>
  <c r="N344" i="5"/>
  <c r="O344" i="5"/>
  <c r="P344" i="5"/>
  <c r="R344" i="5"/>
  <c r="U344" i="5"/>
  <c r="V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E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X344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Z354" i="5"/>
  <c r="CA354" i="5"/>
  <c r="CB354" i="5"/>
  <c r="CC354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454" i="5"/>
  <c r="G454" i="5"/>
  <c r="M454" i="5"/>
  <c r="S454" i="5"/>
  <c r="Y454" i="5"/>
  <c r="Z454" i="5"/>
  <c r="AA454" i="5"/>
  <c r="AB454" i="5"/>
  <c r="AE454" i="5"/>
  <c r="AJ454" i="5"/>
  <c r="BA454" i="5"/>
  <c r="BB454" i="5"/>
  <c r="BD454" i="5"/>
  <c r="BM454" i="5"/>
  <c r="BS454" i="5"/>
  <c r="BU454" i="5"/>
  <c r="BV454" i="5"/>
  <c r="BW454" i="5"/>
  <c r="BX454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Q463" i="5"/>
  <c r="AR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H463" i="5"/>
  <c r="BI463" i="5"/>
  <c r="BJ463" i="5"/>
  <c r="BK463" i="5"/>
  <c r="BL463" i="5"/>
  <c r="BM463" i="5"/>
  <c r="BN463" i="5"/>
  <c r="BP463" i="5"/>
  <c r="BQ463" i="5"/>
  <c r="BR463" i="5"/>
  <c r="BS463" i="5"/>
  <c r="BT463" i="5"/>
  <c r="BU463" i="5"/>
  <c r="BV463" i="5"/>
  <c r="BW463" i="5"/>
  <c r="BX463" i="5"/>
  <c r="CA463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517" i="5"/>
  <c r="F517" i="5"/>
  <c r="G517" i="5"/>
  <c r="M517" i="5"/>
  <c r="Y517" i="5"/>
  <c r="Z517" i="5"/>
  <c r="AA517" i="5"/>
  <c r="AB517" i="5"/>
  <c r="AC517" i="5"/>
  <c r="AE517" i="5"/>
  <c r="AF517" i="5"/>
  <c r="AG517" i="5"/>
  <c r="AW517" i="5"/>
  <c r="AY517" i="5"/>
  <c r="BB517" i="5"/>
  <c r="BR517" i="5"/>
  <c r="BS517" i="5"/>
  <c r="BU517" i="5"/>
  <c r="BV517" i="5"/>
  <c r="BX517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B596" i="5"/>
  <c r="D596" i="5"/>
  <c r="E596" i="5"/>
  <c r="F596" i="5"/>
  <c r="G596" i="5"/>
  <c r="H596" i="5"/>
  <c r="J596" i="5"/>
  <c r="K596" i="5"/>
  <c r="M596" i="5"/>
  <c r="N596" i="5"/>
  <c r="O596" i="5"/>
  <c r="P596" i="5"/>
  <c r="Q596" i="5"/>
  <c r="R596" i="5"/>
  <c r="S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G596" i="5"/>
  <c r="BI596" i="5"/>
  <c r="BJ596" i="5"/>
  <c r="BK596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CA596" i="5"/>
  <c r="CB596" i="5"/>
  <c r="CC596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BZ626" i="5"/>
  <c r="CA626" i="5"/>
  <c r="CB626" i="5"/>
  <c r="CC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BZ632" i="5"/>
  <c r="CA632" i="5"/>
  <c r="CB632" i="5"/>
  <c r="CC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V680" i="5"/>
  <c r="Y680" i="5"/>
  <c r="Z680" i="5"/>
  <c r="AA680" i="5"/>
  <c r="AB680" i="5"/>
  <c r="AC680" i="5"/>
  <c r="AE680" i="5"/>
  <c r="AF680" i="5"/>
  <c r="AG680" i="5"/>
  <c r="AH680" i="5"/>
  <c r="AI680" i="5"/>
  <c r="AJ680" i="5"/>
  <c r="AK680" i="5"/>
  <c r="AL680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U685" i="5"/>
  <c r="V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BT695" i="5"/>
  <c r="BU695" i="5"/>
  <c r="BV695" i="5"/>
  <c r="BW695" i="5"/>
  <c r="BX695" i="5"/>
  <c r="BZ695" i="5"/>
  <c r="CA695" i="5"/>
  <c r="CB695" i="5"/>
  <c r="CC695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V12" i="6"/>
  <c r="DW12" i="6"/>
  <c r="DX12" i="6"/>
  <c r="DY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V14" i="6"/>
  <c r="DW14" i="6"/>
  <c r="DX14" i="6"/>
  <c r="DY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V19" i="6"/>
  <c r="DW19" i="6"/>
  <c r="DX19" i="6"/>
  <c r="DY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V21" i="6"/>
  <c r="DW21" i="6"/>
  <c r="DX21" i="6"/>
  <c r="DY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V26" i="6"/>
  <c r="DW26" i="6"/>
  <c r="DX26" i="6"/>
  <c r="DY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V28" i="6"/>
  <c r="DW28" i="6"/>
  <c r="DX28" i="6"/>
  <c r="DY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X33" i="6"/>
  <c r="DY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V35" i="6"/>
  <c r="DW35" i="6"/>
  <c r="DX35" i="6"/>
  <c r="DY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V40" i="6"/>
  <c r="DW40" i="6"/>
  <c r="DX40" i="6"/>
  <c r="DY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V42" i="6"/>
  <c r="DW42" i="6"/>
  <c r="DX42" i="6"/>
  <c r="DY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V45" i="6"/>
  <c r="DW45" i="6"/>
  <c r="DX45" i="6"/>
  <c r="DY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V46" i="6"/>
  <c r="DW46" i="6"/>
  <c r="DX46" i="6"/>
  <c r="DY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R50" i="6"/>
  <c r="S50" i="6"/>
  <c r="U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N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CC50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V51" i="6"/>
  <c r="DW51" i="6"/>
  <c r="DX51" i="6"/>
  <c r="DY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V53" i="6"/>
  <c r="DW53" i="6"/>
  <c r="DX53" i="6"/>
  <c r="DY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Z57" i="6"/>
  <c r="CA57" i="6"/>
  <c r="CB57" i="6"/>
  <c r="CC57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V58" i="6"/>
  <c r="DW58" i="6"/>
  <c r="DX58" i="6"/>
  <c r="DY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V60" i="6"/>
  <c r="DW60" i="6"/>
  <c r="DX60" i="6"/>
  <c r="DY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V65" i="6"/>
  <c r="DW65" i="6"/>
  <c r="DX65" i="6"/>
  <c r="DY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V67" i="6"/>
  <c r="DW67" i="6"/>
  <c r="DX67" i="6"/>
  <c r="DY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V72" i="6"/>
  <c r="DW72" i="6"/>
  <c r="DX72" i="6"/>
  <c r="DY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V74" i="6"/>
  <c r="DW74" i="6"/>
  <c r="DX74" i="6"/>
  <c r="DY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V79" i="6"/>
  <c r="DW79" i="6"/>
  <c r="DX79" i="6"/>
  <c r="DY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V81" i="6"/>
  <c r="DW81" i="6"/>
  <c r="DX81" i="6"/>
  <c r="DY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V84" i="6"/>
  <c r="DW84" i="6"/>
  <c r="DX84" i="6"/>
  <c r="DY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V85" i="6"/>
  <c r="DW85" i="6"/>
  <c r="DX85" i="6"/>
  <c r="DY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U15" i="7"/>
  <c r="W15" i="7"/>
  <c r="X15" i="7"/>
  <c r="Y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N15" i="7"/>
  <c r="AQ15" i="7"/>
  <c r="AR15" i="7"/>
  <c r="AW15" i="7"/>
  <c r="AY15" i="7"/>
  <c r="AZ15" i="7"/>
  <c r="BA15" i="7"/>
  <c r="BB15" i="7"/>
  <c r="BC15" i="7"/>
  <c r="BD15" i="7"/>
  <c r="BE15" i="7"/>
  <c r="BG15" i="7"/>
  <c r="BH15" i="7"/>
  <c r="BI15" i="7"/>
  <c r="BJ15" i="7"/>
  <c r="BK15" i="7"/>
  <c r="BP15" i="7"/>
  <c r="BR15" i="7"/>
  <c r="BS15" i="7"/>
  <c r="BT15" i="7"/>
  <c r="BU15" i="7"/>
  <c r="BV15" i="7"/>
  <c r="BW15" i="7"/>
  <c r="BX15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3" i="8"/>
  <c r="M15" i="8"/>
  <c r="M18" i="8"/>
  <c r="M19" i="8"/>
  <c r="M10" i="8"/>
  <c r="N13" i="8"/>
  <c r="N15" i="8"/>
  <c r="N18" i="8"/>
  <c r="I689" i="8"/>
  <c r="N19" i="8"/>
  <c r="N10" i="8"/>
  <c r="E369" i="8"/>
  <c r="E380" i="8"/>
  <c r="O13" i="8"/>
  <c r="O15" i="8"/>
  <c r="E608" i="8"/>
  <c r="O18" i="8"/>
  <c r="O19" i="8"/>
  <c r="O10" i="8"/>
  <c r="F328" i="8"/>
  <c r="F369" i="8"/>
  <c r="P13" i="8"/>
  <c r="P15" i="8"/>
  <c r="P18" i="8"/>
  <c r="P1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<sst xmlns="http://schemas.openxmlformats.org/spreadsheetml/2006/main" count="4280" uniqueCount="867">
  <si>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</si>
  <si>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</si>
  <si>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</si>
  <si>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</si>
  <si>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</si>
  <si>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</si>
  <si>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</si>
  <si>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</si>
  <si>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</si>
  <si>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</si>
  <si>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</si>
  <si>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</si>
  <si>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</si>
  <si>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</si>
  <si>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</si>
  <si>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</si>
  <si>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</si>
  <si>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</si>
  <si>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</si>
  <si>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</si>
  <si>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</si>
  <si>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</si>
  <si>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</si>
  <si>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</si>
  <si>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</si>
  <si>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</si>
  <si>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</si>
  <si>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</si>
  <si>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</si>
  <si>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</si>
  <si>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</si>
  <si>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</si>
  <si>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</si>
  <si>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</si>
  <si>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</si>
  <si>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</si>
  <si>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</si>
  <si>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</si>
  <si>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</si>
  <si>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</si>
  <si>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</si>
  <si>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</si>
  <si>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</si>
  <si>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</si>
  <si>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</si>
  <si>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</si>
  <si>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</si>
  <si>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</si>
  <si>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</si>
  <si>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</si>
  <si>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</si>
  <si>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</si>
  <si>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</si>
  <si>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</si>
  <si>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</si>
  <si>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</si>
  <si>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</si>
  <si>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</si>
  <si>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</si>
  <si>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</si>
  <si>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</si>
  <si>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</si>
  <si>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</si>
  <si>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</si>
  <si>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</si>
  <si>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</si>
  <si>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</si>
  <si>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</si>
  <si>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</si>
  <si>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</si>
  <si>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</si>
  <si>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</si>
  <si>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</si>
  <si>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</si>
  <si>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</si>
  <si>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</si>
  <si>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</si>
  <si>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</si>
  <si>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</si>
  <si>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</si>
  <si>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</si>
  <si>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</si>
  <si>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</si>
  <si>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</si>
  <si>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</si>
  <si>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</si>
  <si>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</si>
  <si>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</si>
  <si>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</si>
  <si>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</si>
  <si>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</si>
  <si>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</si>
  <si>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</si>
  <si>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</si>
  <si>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</si>
  <si>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</si>
  <si>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</si>
  <si>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</si>
  <si>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</si>
  <si>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</si>
  <si>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</si>
  <si>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</si>
  <si>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</si>
  <si>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</si>
  <si>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</si>
  <si>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</si>
  <si>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</si>
  <si>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</si>
  <si>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</si>
  <si>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</si>
  <si>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</si>
  <si>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</si>
  <si>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</si>
  <si>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</si>
  <si>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</si>
  <si>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</si>
  <si>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</si>
  <si>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</si>
  <si>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</si>
  <si>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</si>
  <si>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</si>
  <si>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</si>
  <si>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</si>
  <si>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</si>
  <si>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</si>
  <si>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</si>
  <si>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</si>
  <si>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</si>
  <si>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</si>
  <si>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</si>
  <si>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</si>
  <si>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</si>
  <si>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</si>
  <si>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</si>
  <si>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</si>
  <si>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</si>
  <si>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</si>
  <si>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</si>
  <si>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</si>
  <si>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</si>
  <si>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</si>
  <si>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</si>
  <si>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</si>
  <si>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</si>
  <si>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</si>
  <si>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</si>
  <si>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</si>
  <si>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</si>
  <si>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</si>
  <si>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</si>
  <si>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</si>
  <si>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</si>
  <si>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</si>
  <si>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</si>
  <si>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</si>
  <si>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</si>
  <si>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</si>
  <si>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</si>
  <si>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</si>
  <si>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</si>
  <si>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</si>
  <si>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</si>
  <si>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</si>
  <si>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</si>
  <si>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</si>
  <si>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</si>
  <si>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</si>
  <si>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</si>
  <si>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</si>
  <si>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</si>
  <si>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</si>
  <si>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</si>
  <si>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</si>
  <si>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</si>
  <si>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</si>
  <si>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</si>
  <si>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</si>
  <si>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</si>
  <si>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</si>
  <si>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</si>
  <si>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</si>
  <si>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</si>
  <si>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</si>
  <si>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</si>
  <si>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</si>
  <si>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</si>
  <si>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</si>
  <si>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</si>
  <si>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</si>
  <si>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</si>
  <si>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</si>
  <si>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</si>
  <si>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</si>
  <si>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</si>
  <si>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</si>
  <si>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</si>
  <si>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</si>
  <si>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</si>
  <si>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</si>
  <si>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</si>
  <si>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</si>
  <si>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</si>
  <si>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</si>
  <si>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</si>
  <si>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</si>
  <si>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</si>
  <si>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</si>
  <si>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</si>
  <si>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</si>
  <si>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</si>
  <si>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</si>
  <si>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</si>
  <si>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</si>
  <si>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</si>
  <si>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</si>
  <si>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</si>
  <si>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</si>
  <si>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</si>
  <si>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</si>
  <si>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</si>
  <si>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</si>
  <si>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</si>
  <si>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</si>
  <si>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</si>
  <si>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</si>
  <si>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</si>
  <si>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</si>
  <si>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</si>
  <si>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</si>
  <si>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</si>
  <si>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</si>
  <si>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</si>
  <si>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</si>
  <si>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</si>
  <si>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</si>
  <si>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</si>
  <si>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</si>
  <si>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</si>
  <si>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</si>
  <si>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</si>
  <si>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</si>
  <si>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</si>
  <si>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</si>
  <si>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</si>
  <si>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</si>
  <si>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</si>
  <si>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</si>
  <si>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</si>
  <si>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</si>
  <si>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</si>
  <si>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</si>
  <si>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</si>
  <si>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</si>
  <si>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</si>
  <si>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</si>
  <si>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</si>
  <si>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</si>
  <si>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</si>
  <si>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</si>
  <si>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</si>
  <si>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</si>
  <si>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</si>
  <si>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</si>
  <si>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</si>
  <si>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</si>
  <si>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</si>
  <si>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</si>
  <si>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</si>
  <si>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</si>
  <si>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</si>
  <si>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</si>
  <si>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</si>
  <si>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</si>
  <si>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</si>
  <si>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</si>
  <si>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</si>
  <si>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</si>
  <si>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</si>
  <si>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</si>
  <si>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</si>
  <si>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</si>
  <si>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</si>
  <si>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</si>
  <si>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</si>
  <si>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</si>
  <si>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</si>
  <si>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</si>
  <si>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</si>
  <si>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</si>
  <si>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</si>
  <si>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</si>
  <si>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</si>
  <si>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</si>
  <si>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</si>
  <si>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</si>
  <si>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</si>
  <si>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</si>
  <si>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</si>
  <si>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</si>
  <si>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</si>
  <si>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</si>
  <si>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</si>
  <si>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</si>
  <si>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</si>
  <si>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</si>
  <si>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</si>
  <si>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</si>
  <si>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</si>
  <si>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</si>
  <si>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</si>
  <si>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</si>
  <si>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</si>
  <si>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</si>
  <si>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</si>
  <si>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</si>
  <si>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</si>
  <si>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</si>
  <si>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</si>
  <si>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</si>
  <si>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</si>
  <si>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</si>
  <si>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</si>
  <si>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</si>
  <si>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</si>
  <si>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</si>
  <si>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</si>
  <si>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</si>
  <si>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</si>
  <si>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</si>
  <si>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</si>
  <si>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</si>
  <si>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</si>
  <si>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</si>
  <si>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</si>
  <si>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</si>
  <si>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</si>
  <si>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</si>
  <si>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</si>
  <si>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</si>
  <si>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</si>
  <si>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</si>
  <si>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</si>
  <si>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</si>
  <si>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</si>
  <si>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</si>
  <si>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</si>
  <si>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</si>
  <si>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</si>
  <si>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</si>
  <si>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</si>
  <si>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</si>
  <si>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</si>
  <si>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</si>
  <si>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</si>
  <si>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</si>
  <si>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</si>
  <si>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</si>
  <si>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</si>
  <si>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</si>
  <si>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</si>
  <si>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</si>
  <si>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</si>
  <si>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</si>
  <si>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</si>
  <si>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</si>
  <si>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</si>
  <si>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</si>
  <si>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</si>
  <si>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</si>
  <si>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</si>
  <si>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</si>
  <si>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</si>
  <si>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</si>
  <si>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</si>
  <si>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</si>
  <si>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</si>
  <si>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</si>
  <si>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</si>
  <si>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</si>
  <si>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</si>
  <si>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</si>
  <si>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</si>
  <si>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</si>
  <si>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</si>
  <si>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</si>
  <si>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</si>
  <si>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</si>
  <si>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</si>
  <si>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</si>
  <si>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</si>
  <si>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</si>
  <si>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</si>
  <si>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</si>
  <si>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</si>
  <si>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</si>
  <si>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</si>
  <si>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</si>
  <si>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</si>
  <si>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</si>
  <si>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</si>
  <si>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</si>
  <si>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</si>
  <si>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</si>
  <si>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</si>
  <si>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</si>
  <si>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</si>
  <si>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</si>
  <si>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</si>
  <si>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</si>
  <si>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</si>
  <si>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</si>
  <si>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</si>
  <si>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</si>
  <si>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</si>
  <si>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</si>
  <si>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</si>
  <si>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</si>
  <si>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</si>
  <si>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</si>
  <si>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</si>
  <si>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</si>
  <si>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</si>
  <si>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</si>
  <si>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</si>
  <si>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</si>
  <si>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</si>
  <si>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</si>
  <si>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</si>
  <si>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</si>
  <si>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</si>
  <si>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</si>
  <si>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</si>
  <si>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</si>
  <si>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</si>
  <si>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</si>
  <si>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</si>
  <si>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</si>
  <si>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</si>
  <si>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</si>
  <si>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</si>
  <si>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</si>
  <si>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</si>
  <si>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</si>
  <si>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</si>
  <si>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</si>
  <si>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</si>
  <si>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</si>
  <si>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</si>
  <si>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</si>
  <si>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</si>
  <si>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</si>
  <si>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</si>
  <si>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</si>
  <si>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</si>
  <si>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</si>
  <si>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</si>
  <si>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</si>
  <si>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</si>
  <si>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</si>
  <si>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</si>
  <si>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</si>
  <si>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</si>
  <si>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</si>
  <si>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</si>
  <si>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</si>
  <si>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</si>
  <si>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</si>
  <si>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</si>
  <si>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</si>
  <si>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</si>
  <si>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</si>
  <si>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</si>
  <si>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</si>
  <si>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</si>
  <si>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</si>
  <si>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</si>
  <si>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</si>
  <si>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</si>
  <si>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</si>
  <si>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</si>
  <si>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</si>
  <si>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</si>
  <si>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</si>
  <si>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</si>
  <si>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</si>
  <si>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</si>
  <si>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</si>
  <si>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</si>
  <si>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</si>
  <si>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</si>
  <si>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</si>
  <si>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</si>
  <si>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</si>
  <si>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</si>
  <si>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</si>
  <si>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</si>
  <si>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</si>
  <si>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</si>
  <si>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</si>
  <si>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</si>
  <si>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</si>
  <si>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</si>
  <si>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</si>
  <si>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</si>
  <si>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</si>
  <si>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</si>
  <si>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</si>
  <si>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</si>
  <si>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</si>
  <si>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</si>
  <si>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</si>
  <si>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</si>
  <si>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</si>
  <si>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</si>
  <si>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</si>
  <si>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</si>
  <si>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</si>
  <si>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</si>
  <si>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</si>
  <si>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</si>
  <si>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</si>
  <si>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</si>
  <si>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</si>
  <si>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</si>
  <si>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</si>
  <si>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</si>
  <si>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</si>
  <si>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</si>
  <si>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</si>
  <si>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</si>
  <si>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</si>
  <si>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</si>
  <si>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</si>
  <si>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</si>
  <si>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</si>
  <si>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</si>
  <si>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</si>
  <si>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</si>
  <si>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</si>
  <si>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</si>
  <si>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</si>
  <si>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</si>
  <si>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</si>
  <si>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</si>
  <si>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</si>
  <si>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</si>
  <si>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</si>
  <si>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</si>
  <si>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</si>
  <si>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</si>
  <si>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</si>
  <si>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</si>
  <si>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</si>
  <si>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</si>
  <si>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</si>
  <si>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</si>
  <si>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</si>
  <si>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</si>
  <si>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</si>
  <si>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</si>
  <si>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</si>
  <si>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</si>
  <si>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</si>
  <si>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</si>
  <si>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</si>
  <si>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</si>
  <si>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</si>
  <si>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</si>
  <si>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</si>
  <si>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</si>
  <si>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</si>
  <si>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</si>
  <si>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</si>
  <si>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</si>
  <si>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</si>
  <si>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</si>
  <si>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</si>
  <si>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</si>
  <si>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</si>
  <si>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</si>
  <si>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</si>
  <si>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</si>
  <si>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</si>
  <si>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</si>
  <si>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</si>
  <si>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</si>
  <si>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</si>
  <si>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</si>
  <si>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</si>
  <si>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</si>
  <si>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</si>
  <si>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</si>
  <si>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</si>
  <si>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</si>
  <si>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</si>
  <si>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</si>
  <si>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</si>
  <si>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</si>
  <si>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</si>
  <si>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</si>
  <si>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</si>
  <si>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</si>
  <si>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</si>
  <si>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</si>
  <si>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</si>
  <si>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</si>
  <si>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</si>
  <si>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</si>
  <si>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</si>
  <si>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</si>
  <si>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</si>
  <si>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</si>
  <si>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</si>
  <si>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</si>
  <si>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</si>
  <si>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</si>
  <si>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</si>
  <si>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</si>
  <si>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</si>
  <si>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</si>
  <si>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</si>
  <si>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</si>
  <si>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</si>
  <si>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</si>
  <si>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</si>
  <si>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</si>
  <si>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</si>
  <si>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</si>
  <si>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</si>
  <si>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</si>
  <si>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</si>
  <si>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</si>
  <si>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</si>
  <si>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</si>
  <si>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</si>
  <si>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</si>
  <si>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</si>
  <si>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</si>
  <si>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</si>
  <si>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</si>
  <si>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</si>
  <si>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</si>
  <si>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</si>
  <si>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</si>
  <si>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</si>
  <si>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</si>
  <si>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</si>
  <si>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</si>
  <si>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</si>
  <si>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</si>
  <si>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</si>
  <si>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</si>
  <si>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</si>
  <si>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</si>
  <si>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</si>
  <si>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</si>
  <si>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</si>
  <si>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</si>
  <si>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</si>
  <si>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</si>
  <si>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</si>
  <si>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</si>
  <si>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</si>
  <si>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</si>
  <si>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</si>
  <si>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</si>
  <si>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</si>
  <si>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</si>
  <si>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</si>
  <si>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</si>
  <si>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</si>
  <si>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</si>
  <si>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</si>
  <si>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</si>
  <si>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</si>
  <si>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</si>
  <si>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</si>
  <si>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</si>
  <si>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</si>
  <si>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</si>
  <si>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</si>
  <si>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</si>
  <si>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</si>
  <si>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r>
      <t xml:space="preserve">Other crop: </t>
    </r>
    <r>
      <rPr>
        <sz val="8.35"/>
        <rFont val="Arial"/>
        <family val="2"/>
      </rPr>
      <t>no. local meas</t>
    </r>
  </si>
  <si>
    <t>m</t>
  </si>
  <si>
    <r>
      <t>Other crop:</t>
    </r>
    <r>
      <rPr>
        <sz val="9.4499999999999993"/>
        <rFont val="Arial"/>
        <family val="2"/>
      </rPr>
      <t xml:space="preserve"> kg produced</t>
    </r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</si>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</sst>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</fills>
  <borders count="13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45">
    <xf numFmtId="0" fontId="0" fillId="0" borderId="0"/>
    <xf numFmtId="0" fontId="4" fillId="0" borderId="0" applyNumberFormat="0" applyFill="0" applyBorder="0" applyAlignment="0" applyProtection="0"/>
    <xf numFmtId="9" fontId="29" fillId="0" borderId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2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9" fillId="4" borderId="0" xfId="2" applyNumberFormat="1" applyFill="1" applyBorder="1" applyAlignment="1" applyProtection="1">
      <alignment vertical="center"/>
    </xf>
    <xf numFmtId="1" fontId="29" fillId="5" borderId="0" xfId="2" applyNumberFormat="1" applyFill="1" applyBorder="1" applyAlignment="1" applyProtection="1">
      <alignment vertical="center"/>
    </xf>
    <xf numFmtId="1" fontId="29" fillId="6" borderId="0" xfId="2" applyNumberFormat="1" applyFill="1" applyBorder="1" applyAlignment="1" applyProtection="1">
      <alignment vertical="center"/>
    </xf>
    <xf numFmtId="1" fontId="29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9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9" fillId="4" borderId="0" xfId="2" applyNumberFormat="1" applyFill="1" applyBorder="1" applyAlignment="1" applyProtection="1">
      <alignment vertical="center"/>
    </xf>
    <xf numFmtId="9" fontId="29" fillId="5" borderId="0" xfId="2" applyNumberFormat="1" applyFill="1" applyBorder="1" applyAlignment="1" applyProtection="1">
      <alignment vertical="center"/>
    </xf>
    <xf numFmtId="9" fontId="29" fillId="6" borderId="0" xfId="2" applyNumberFormat="1" applyFill="1" applyBorder="1" applyAlignment="1" applyProtection="1">
      <alignment vertical="center"/>
    </xf>
    <xf numFmtId="9" fontId="29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ill="1" applyBorder="1" applyAlignment="1" applyProtection="1">
      <alignment vertical="center"/>
    </xf>
    <xf numFmtId="9" fontId="29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1" fontId="8" fillId="0" borderId="48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1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1" xfId="0" applyFill="1" applyBorder="1"/>
    <xf numFmtId="0" fontId="0" fillId="2" borderId="60" xfId="0" applyFill="1" applyBorder="1"/>
    <xf numFmtId="0" fontId="0" fillId="2" borderId="85" xfId="0" applyFill="1" applyBorder="1"/>
    <xf numFmtId="1" fontId="8" fillId="0" borderId="60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6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1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8" fillId="11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1" xfId="0" applyNumberFormat="1" applyFont="1" applyFill="1" applyBorder="1" applyAlignment="1" applyProtection="1">
      <alignment horizontal="right" wrapText="1"/>
    </xf>
    <xf numFmtId="1" fontId="8" fillId="11" borderId="60" xfId="0" applyNumberFormat="1" applyFont="1" applyFill="1" applyBorder="1" applyAlignment="1" applyProtection="1">
      <alignment horizontal="right" wrapText="1"/>
    </xf>
    <xf numFmtId="1" fontId="8" fillId="13" borderId="60" xfId="0" applyNumberFormat="1" applyFont="1" applyFill="1" applyBorder="1" applyAlignment="1">
      <alignment horizontal="right" wrapText="1"/>
    </xf>
    <xf numFmtId="1" fontId="8" fillId="6" borderId="60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60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3" borderId="48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1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6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3" borderId="54" xfId="0" applyNumberFormat="1" applyFont="1" applyFill="1" applyBorder="1" applyAlignment="1">
      <alignment horizontal="right" wrapText="1"/>
    </xf>
    <xf numFmtId="1" fontId="8" fillId="13" borderId="54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8" fillId="2" borderId="106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4" xfId="0" applyFont="1" applyFill="1" applyBorder="1" applyAlignment="1" applyProtection="1">
      <alignment horizontal="right"/>
    </xf>
    <xf numFmtId="0" fontId="19" fillId="2" borderId="87" xfId="1" applyNumberFormat="1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1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60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9" fillId="2" borderId="88" xfId="1" applyNumberFormat="1" applyFont="1" applyFill="1" applyBorder="1" applyAlignment="1" applyProtection="1"/>
    <xf numFmtId="0" fontId="8" fillId="3" borderId="61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8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60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1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0" fontId="24" fillId="2" borderId="105" xfId="1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8" fillId="2" borderId="105" xfId="1" applyNumberFormat="1" applyFont="1" applyFill="1" applyBorder="1" applyAlignment="1" applyProtection="1">
      <alignment wrapText="1"/>
    </xf>
    <xf numFmtId="165" fontId="8" fillId="2" borderId="106" xfId="0" applyNumberFormat="1" applyFont="1" applyFill="1" applyBorder="1" applyProtection="1"/>
    <xf numFmtId="0" fontId="8" fillId="2" borderId="106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8" fillId="2" borderId="105" xfId="1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4" borderId="48" xfId="0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9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1" fontId="8" fillId="13" borderId="48" xfId="0" applyNumberFormat="1" applyFont="1" applyFill="1" applyBorder="1" applyAlignment="1" applyProtection="1">
      <alignment horizontal="right"/>
    </xf>
    <xf numFmtId="0" fontId="20" fillId="3" borderId="106" xfId="0" applyFont="1" applyFill="1" applyBorder="1" applyAlignment="1" applyProtection="1">
      <alignment vertical="top" wrapText="1"/>
    </xf>
    <xf numFmtId="1" fontId="20" fillId="3" borderId="45" xfId="0" applyNumberFormat="1" applyFont="1" applyFill="1" applyBorder="1" applyAlignment="1" applyProtection="1">
      <alignment horizontal="right"/>
    </xf>
    <xf numFmtId="1" fontId="20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25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26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2" applyFont="1" applyFill="1" applyBorder="1" applyAlignment="1" applyProtection="1">
      <alignment horizontal="right"/>
    </xf>
    <xf numFmtId="0" fontId="27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8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58" xfId="0" applyFont="1" applyFill="1" applyBorder="1" applyAlignment="1" applyProtection="1">
      <alignment wrapText="1"/>
    </xf>
    <xf numFmtId="9" fontId="8" fillId="2" borderId="60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3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9" fillId="4" borderId="0" xfId="2" applyNumberFormat="1" applyFill="1" applyBorder="1" applyAlignment="1" applyProtection="1">
      <alignment vertical="center"/>
    </xf>
    <xf numFmtId="2" fontId="29" fillId="5" borderId="0" xfId="2" applyNumberFormat="1" applyFill="1" applyBorder="1" applyAlignment="1" applyProtection="1">
      <alignment vertical="center"/>
    </xf>
    <xf numFmtId="2" fontId="29" fillId="6" borderId="0" xfId="2" applyNumberFormat="1" applyFill="1" applyBorder="1" applyAlignment="1" applyProtection="1">
      <alignment vertical="center"/>
    </xf>
    <xf numFmtId="2" fontId="29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4" fillId="18" borderId="12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5" fillId="19" borderId="127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right" vertical="center" wrapText="1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right" vertical="center" wrapText="1"/>
    </xf>
    <xf numFmtId="0" fontId="32" fillId="21" borderId="0" xfId="0" applyFont="1" applyFill="1" applyAlignment="1">
      <alignment horizontal="left" vertical="center" wrapText="1"/>
    </xf>
    <xf numFmtId="0" fontId="32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" fontId="8" fillId="2" borderId="60" xfId="0" applyNumberFormat="1" applyFont="1" applyFill="1" applyBorder="1" applyAlignment="1" applyProtection="1">
      <alignment horizontal="right"/>
    </xf>
    <xf numFmtId="169" fontId="29" fillId="2" borderId="37" xfId="42" applyNumberFormat="1" applyFill="1" applyBorder="1" applyAlignment="1" applyProtection="1">
      <alignment horizontal="right"/>
    </xf>
    <xf numFmtId="0" fontId="37" fillId="0" borderId="0" xfId="0" applyFont="1" applyAlignment="1">
      <alignment horizontal="left" vertical="center" wrapText="1"/>
    </xf>
    <xf numFmtId="167" fontId="29" fillId="0" borderId="0" xfId="2" applyNumberFormat="1" applyAlignment="1">
      <alignment horizontal="left" vertical="center" wrapText="1"/>
    </xf>
    <xf numFmtId="10" fontId="29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7" fillId="2" borderId="131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2" xfId="0" applyFont="1" applyFill="1" applyBorder="1"/>
    <xf numFmtId="0" fontId="6" fillId="2" borderId="133" xfId="0" applyFont="1" applyFill="1" applyBorder="1"/>
    <xf numFmtId="0" fontId="6" fillId="22" borderId="134" xfId="0" applyFont="1" applyFill="1" applyBorder="1" applyProtection="1"/>
    <xf numFmtId="0" fontId="6" fillId="22" borderId="135" xfId="0" applyFont="1" applyFill="1" applyBorder="1" applyProtection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9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/>
    <xf numFmtId="9" fontId="8" fillId="25" borderId="37" xfId="0" applyNumberFormat="1" applyFont="1" applyFill="1" applyBorder="1" applyAlignment="1" applyProtection="1">
      <alignment horizontal="right"/>
    </xf>
    <xf numFmtId="1" fontId="8" fillId="25" borderId="37" xfId="0" applyNumberFormat="1" applyFont="1" applyFill="1" applyBorder="1" applyAlignment="1" applyProtection="1">
      <alignment horizontal="right"/>
    </xf>
    <xf numFmtId="9" fontId="8" fillId="27" borderId="37" xfId="0" applyNumberFormat="1" applyFont="1" applyFill="1" applyBorder="1" applyAlignment="1" applyProtection="1">
      <alignment horizontal="right"/>
    </xf>
    <xf numFmtId="1" fontId="8" fillId="27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>
      <protection locked="0"/>
    </xf>
    <xf numFmtId="0" fontId="2" fillId="28" borderId="88" xfId="0" applyFont="1" applyFill="1" applyBorder="1" applyProtection="1"/>
    <xf numFmtId="9" fontId="8" fillId="29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0" fontId="26" fillId="30" borderId="88" xfId="1" applyNumberFormat="1" applyFont="1" applyFill="1" applyBorder="1" applyAlignment="1" applyProtection="1"/>
    <xf numFmtId="9" fontId="8" fillId="31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  <xf numFmtId="2" fontId="29" fillId="2" borderId="37" xfId="2" applyNumberFormat="1" applyFill="1" applyBorder="1" applyAlignment="1" applyProtection="1">
      <alignment horizontal="right"/>
    </xf>
    <xf numFmtId="169" fontId="8" fillId="6" borderId="37" xfId="42" applyNumberFormat="1" applyFont="1" applyFill="1" applyBorder="1" applyAlignment="1" applyProtection="1">
      <alignment horizontal="right"/>
    </xf>
  </cellXfs>
  <cellStyles count="545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externalLink" Target="externalLinks/externalLink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445832"/>
        <c:axId val="-2105664808"/>
      </c:lineChart>
      <c:catAx>
        <c:axId val="-210644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664808"/>
        <c:crosses val="autoZero"/>
        <c:auto val="1"/>
        <c:lblAlgn val="ctr"/>
        <c:lblOffset val="100"/>
        <c:noMultiLvlLbl val="0"/>
      </c:catAx>
      <c:valAx>
        <c:axId val="-2105664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4583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713608"/>
        <c:axId val="-2105708952"/>
      </c:lineChart>
      <c:catAx>
        <c:axId val="-210571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08952"/>
        <c:crosses val="autoZero"/>
        <c:auto val="1"/>
        <c:lblAlgn val="ctr"/>
        <c:lblOffset val="100"/>
        <c:noMultiLvlLbl val="0"/>
      </c:catAx>
      <c:valAx>
        <c:axId val="-210570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136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413848"/>
        <c:axId val="-2106361000"/>
      </c:barChart>
      <c:catAx>
        <c:axId val="-2106413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361000"/>
        <c:crosses val="autoZero"/>
        <c:auto val="1"/>
        <c:lblAlgn val="ctr"/>
        <c:lblOffset val="100"/>
        <c:noMultiLvlLbl val="0"/>
      </c:catAx>
      <c:valAx>
        <c:axId val="-2106361000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138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4976264"/>
        <c:axId val="-2137969704"/>
      </c:barChart>
      <c:catAx>
        <c:axId val="2054976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7969704"/>
        <c:crosses val="autoZero"/>
        <c:auto val="1"/>
        <c:lblAlgn val="ctr"/>
        <c:lblOffset val="100"/>
        <c:noMultiLvlLbl val="1"/>
      </c:catAx>
      <c:valAx>
        <c:axId val="-2137969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49762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0.125716718555417</c:v>
                </c:pt>
                <c:pt idx="3">
                  <c:v>0.212371610211706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0.156481935450394</c:v>
                </c:pt>
                <c:pt idx="3">
                  <c:v>0.219400938646741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0.129133872976339</c:v>
                </c:pt>
                <c:pt idx="3">
                  <c:v>0.219809215442092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0.711616338729764</c:v>
                </c:pt>
                <c:pt idx="1">
                  <c:v>0.648701369863014</c:v>
                </c:pt>
                <c:pt idx="2">
                  <c:v>0.610465940224159</c:v>
                </c:pt>
                <c:pt idx="3">
                  <c:v>0.581563202988792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0.20867549875467</c:v>
                </c:pt>
                <c:pt idx="1">
                  <c:v>0.206973229763387</c:v>
                </c:pt>
                <c:pt idx="2">
                  <c:v>0.246324129514321</c:v>
                </c:pt>
                <c:pt idx="3">
                  <c:v>0.374115319053549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611320"/>
        <c:axId val="2120614632"/>
      </c:barChart>
      <c:catAx>
        <c:axId val="212061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61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75752"/>
        <c:axId val="2120479096"/>
      </c:barChart>
      <c:catAx>
        <c:axId val="212047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7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0296"/>
        <c:axId val="2120333640"/>
      </c:barChart>
      <c:catAx>
        <c:axId val="212033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09464"/>
        <c:axId val="2120412808"/>
      </c:barChart>
      <c:catAx>
        <c:axId val="21204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1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1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0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248904"/>
        <c:axId val="2120252248"/>
      </c:barChart>
      <c:catAx>
        <c:axId val="212024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5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25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48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878984"/>
        <c:axId val="-2133875672"/>
      </c:barChart>
      <c:catAx>
        <c:axId val="-213387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5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3875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8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1">
          <cell r="D41" t="str">
            <v>no</v>
          </cell>
        </row>
        <row r="43"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15.097764823310053</v>
          </cell>
          <cell r="H43">
            <v>13.123144876325089</v>
          </cell>
        </row>
        <row r="44"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5.0182428361931644</v>
          </cell>
          <cell r="H44">
            <v>8.8394160583941606</v>
          </cell>
        </row>
        <row r="45"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3.2296498915049598</v>
          </cell>
          <cell r="H45">
            <v>21.973882175226581</v>
          </cell>
        </row>
        <row r="46"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23.277979521106722</v>
          </cell>
          <cell r="H46">
            <v>31.553656697662728</v>
          </cell>
        </row>
        <row r="47"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3.422857748289259</v>
          </cell>
          <cell r="H47">
            <v>61.072224244630505</v>
          </cell>
        </row>
        <row r="48"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1.2877077588640731</v>
          </cell>
          <cell r="H48">
            <v>46.997666110978805</v>
          </cell>
        </row>
        <row r="49"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1.7019755315306107</v>
          </cell>
          <cell r="H49">
            <v>41.423255813953475</v>
          </cell>
        </row>
        <row r="50"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48.111095341127744</v>
          </cell>
          <cell r="H50">
            <v>8.3410435001004615</v>
          </cell>
        </row>
        <row r="51"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11.46176077901352</v>
          </cell>
          <cell r="H51">
            <v>9.5639402715495763</v>
          </cell>
        </row>
        <row r="52"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9.0465251594020764</v>
          </cell>
          <cell r="H52">
            <v>13.024845827540727</v>
          </cell>
        </row>
        <row r="53"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5.9006737924708803</v>
          </cell>
          <cell r="H53">
            <v>18.190370196813497</v>
          </cell>
        </row>
        <row r="54"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7.0068213155372616</v>
          </cell>
          <cell r="H54">
            <v>8.3023255813953476</v>
          </cell>
        </row>
        <row r="55"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4.5666758866590351</v>
          </cell>
          <cell r="H55">
            <v>13.548061389337644</v>
          </cell>
        </row>
        <row r="56"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4.0646674694661451</v>
          </cell>
          <cell r="H56">
            <v>8.5805747126436778</v>
          </cell>
        </row>
        <row r="57"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4.2626014535135806</v>
          </cell>
          <cell r="H57">
            <v>5.9211901121304793</v>
          </cell>
        </row>
        <row r="58"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5.8132806588658408</v>
          </cell>
          <cell r="H58">
            <v>8.9993857493857483</v>
          </cell>
        </row>
        <row r="59"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5.1994358127158691</v>
          </cell>
          <cell r="H59">
            <v>58.337174721189591</v>
          </cell>
        </row>
        <row r="60"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0.42652200065282131</v>
          </cell>
          <cell r="H60">
            <v>86.204819277108442</v>
          </cell>
        </row>
        <row r="61"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3.8845953635327595</v>
          </cell>
          <cell r="H61">
            <v>21.820450281425892</v>
          </cell>
        </row>
        <row r="62"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2.5259899689339371</v>
          </cell>
          <cell r="H62">
            <v>22.545391356905412</v>
          </cell>
        </row>
        <row r="63"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0.56701528463800854</v>
          </cell>
          <cell r="H63">
            <v>49.094871794871793</v>
          </cell>
        </row>
        <row r="64"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1.0350447070172715</v>
          </cell>
          <cell r="H64">
            <v>31.162500000000001</v>
          </cell>
        </row>
        <row r="65"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327"/>
      <c r="CQ3" s="1328" t="s">
        <v>41</v>
      </c>
      <c r="CR3" s="1329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330" t="s">
        <v>55</v>
      </c>
      <c r="CQ4" s="1331" t="s">
        <v>56</v>
      </c>
      <c r="CR4" s="1332" t="s">
        <v>57</v>
      </c>
      <c r="CS4" s="72"/>
      <c r="CT4" s="72" t="s">
        <v>58</v>
      </c>
      <c r="CU4" s="72" t="s">
        <v>59</v>
      </c>
      <c r="CV4" s="1452" t="s">
        <v>60</v>
      </c>
      <c r="CW4" s="1452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453" t="s">
        <v>61</v>
      </c>
      <c r="DL4" s="1453"/>
      <c r="DM4" s="1453"/>
      <c r="DN4" s="1454" t="s">
        <v>60</v>
      </c>
      <c r="DO4" s="1454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453" t="s">
        <v>61</v>
      </c>
      <c r="ED4" s="1453"/>
      <c r="EE4" s="1453"/>
      <c r="EF4" s="74" t="s">
        <v>62</v>
      </c>
      <c r="EG4" s="74"/>
      <c r="EH4" s="1455" t="s">
        <v>63</v>
      </c>
      <c r="EI4" s="1455"/>
      <c r="EJ4" s="1455"/>
      <c r="EK4" s="1455"/>
      <c r="EL4" s="1455"/>
      <c r="EM4" s="1455"/>
      <c r="EN4" s="1455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333"/>
      <c r="CQ5" s="1334"/>
      <c r="CR5" s="1335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336"/>
      <c r="CQ6" s="1337"/>
      <c r="CR6" s="1338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339"/>
      <c r="CQ7" s="1340"/>
      <c r="CR7" s="1341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342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342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342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322">
        <v>0.49</v>
      </c>
      <c r="CQ9" s="1323">
        <v>0.4</v>
      </c>
      <c r="CR9" s="1323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343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343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343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324">
        <v>0.18</v>
      </c>
      <c r="CR10" s="1324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343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343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343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324">
        <v>0.1</v>
      </c>
      <c r="CR11" s="1324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344"/>
      <c r="V12" s="1345"/>
      <c r="W12" s="1345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344"/>
      <c r="AN12" s="1345"/>
      <c r="AO12" s="1345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344"/>
      <c r="BF12" s="1345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325">
        <v>0.08</v>
      </c>
      <c r="CQ12" s="1326">
        <v>0.05</v>
      </c>
      <c r="CR12" s="1326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343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343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343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343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343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343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342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343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343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343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342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343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343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343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343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358" t="s">
        <v>691</v>
      </c>
      <c r="E231" s="1358" t="s">
        <v>692</v>
      </c>
      <c r="F231" s="1358" t="s">
        <v>693</v>
      </c>
      <c r="G231" s="1358" t="s">
        <v>694</v>
      </c>
      <c r="H231" s="1358" t="s">
        <v>695</v>
      </c>
      <c r="I231" s="1358" t="s">
        <v>696</v>
      </c>
      <c r="J231" s="1358" t="s">
        <v>697</v>
      </c>
      <c r="K231" s="1358" t="s">
        <v>698</v>
      </c>
      <c r="L231" s="1358" t="s">
        <v>699</v>
      </c>
      <c r="M231" s="1358" t="s">
        <v>700</v>
      </c>
      <c r="N231" s="1358" t="s">
        <v>701</v>
      </c>
      <c r="O231" s="1359" t="s">
        <v>691</v>
      </c>
      <c r="P231" s="1359" t="s">
        <v>702</v>
      </c>
      <c r="Q231" s="1359" t="s">
        <v>703</v>
      </c>
      <c r="R231" s="1359" t="s">
        <v>704</v>
      </c>
      <c r="S231" s="1359" t="s">
        <v>705</v>
      </c>
      <c r="T231" s="1359" t="s">
        <v>706</v>
      </c>
      <c r="U231" s="1359" t="s">
        <v>707</v>
      </c>
      <c r="V231" s="1359" t="s">
        <v>708</v>
      </c>
      <c r="W231" s="1359" t="s">
        <v>709</v>
      </c>
      <c r="X231" s="1359" t="s">
        <v>710</v>
      </c>
      <c r="Y231" s="1359" t="s">
        <v>711</v>
      </c>
      <c r="Z231" s="1359" t="s">
        <v>712</v>
      </c>
      <c r="AA231" s="1359" t="s">
        <v>713</v>
      </c>
      <c r="AB231" s="1359" t="s">
        <v>714</v>
      </c>
      <c r="AC231" s="1359" t="s">
        <v>715</v>
      </c>
      <c r="AD231" s="1359" t="s">
        <v>716</v>
      </c>
      <c r="AE231" s="1359" t="s">
        <v>717</v>
      </c>
      <c r="AF231" s="1359" t="s">
        <v>718</v>
      </c>
      <c r="AG231" s="1359" t="s">
        <v>719</v>
      </c>
      <c r="AH231" s="1359" t="s">
        <v>720</v>
      </c>
      <c r="AI231" s="1359" t="s">
        <v>721</v>
      </c>
      <c r="AJ231" s="1359" t="s">
        <v>722</v>
      </c>
      <c r="AK231" s="1359" t="s">
        <v>723</v>
      </c>
      <c r="AL231" s="1359" t="s">
        <v>724</v>
      </c>
      <c r="AM231" s="1359" t="s">
        <v>725</v>
      </c>
      <c r="AN231" s="1359" t="s">
        <v>726</v>
      </c>
      <c r="AO231" s="1359" t="s">
        <v>727</v>
      </c>
      <c r="AP231" s="1359" t="s">
        <v>728</v>
      </c>
      <c r="AQ231" s="1359" t="s">
        <v>729</v>
      </c>
      <c r="AR231" s="1359" t="s">
        <v>730</v>
      </c>
      <c r="AS231" s="1359" t="s">
        <v>731</v>
      </c>
      <c r="AT231" s="1359" t="s">
        <v>732</v>
      </c>
      <c r="AU231" s="1359" t="s">
        <v>733</v>
      </c>
      <c r="AV231" s="1359" t="s">
        <v>734</v>
      </c>
      <c r="AW231" s="1359" t="s">
        <v>735</v>
      </c>
      <c r="AX231" s="1359" t="s">
        <v>736</v>
      </c>
      <c r="AY231" s="1359" t="s">
        <v>737</v>
      </c>
      <c r="AZ231" s="1359"/>
      <c r="BA231" s="1359"/>
      <c r="BB231" s="1359"/>
      <c r="BC231" s="1359"/>
      <c r="BD231" s="1359"/>
    </row>
    <row r="232" spans="1:256" ht="12" customHeight="1" thickBot="1">
      <c r="D232" s="1360">
        <v>59202</v>
      </c>
      <c r="E232" s="1360">
        <v>20.010000000000002</v>
      </c>
      <c r="F232" s="1360">
        <v>14.44</v>
      </c>
      <c r="G232" s="1360">
        <v>14.39</v>
      </c>
      <c r="H232" s="1360">
        <v>14.96</v>
      </c>
      <c r="I232" s="1360">
        <v>12.47</v>
      </c>
      <c r="J232" s="1360">
        <v>8.8699999999999992</v>
      </c>
      <c r="K232" s="1360">
        <v>5.81</v>
      </c>
      <c r="L232" s="1360">
        <v>3.61</v>
      </c>
      <c r="M232" s="1360">
        <v>2.13</v>
      </c>
      <c r="N232" s="1360">
        <v>2.84</v>
      </c>
      <c r="O232" s="1361">
        <v>59202</v>
      </c>
      <c r="P232" s="1361">
        <v>6.67</v>
      </c>
      <c r="Q232" s="1361">
        <v>6.05</v>
      </c>
      <c r="R232" s="1361">
        <v>6.22</v>
      </c>
      <c r="S232" s="1361">
        <v>6.53</v>
      </c>
      <c r="T232" s="1361">
        <v>4.38</v>
      </c>
      <c r="U232" s="1361">
        <v>2.77</v>
      </c>
      <c r="V232" s="1361">
        <v>2.0099999999999998</v>
      </c>
      <c r="W232" s="1361">
        <v>1.78</v>
      </c>
      <c r="X232" s="1361">
        <v>1.57</v>
      </c>
      <c r="Y232" s="1361">
        <v>1.46</v>
      </c>
      <c r="Z232" s="1361">
        <v>1.26</v>
      </c>
      <c r="AA232" s="1361">
        <v>1.1299999999999999</v>
      </c>
      <c r="AB232" s="1361">
        <v>1.08</v>
      </c>
      <c r="AC232" s="1361">
        <v>0.79</v>
      </c>
      <c r="AD232" s="1361">
        <v>0.72</v>
      </c>
      <c r="AE232" s="1361">
        <v>0.41</v>
      </c>
      <c r="AF232" s="1361">
        <v>0.27</v>
      </c>
      <c r="AG232" s="1361">
        <v>0.24</v>
      </c>
      <c r="AH232" s="1361">
        <v>6.61</v>
      </c>
      <c r="AI232" s="1361">
        <v>6</v>
      </c>
      <c r="AJ232" s="1361">
        <v>5.81</v>
      </c>
      <c r="AK232" s="1361">
        <v>6.29</v>
      </c>
      <c r="AL232" s="1361">
        <v>4.63</v>
      </c>
      <c r="AM232" s="1361">
        <v>3.65</v>
      </c>
      <c r="AN232" s="1361">
        <v>2.85</v>
      </c>
      <c r="AO232" s="1361">
        <v>2.73</v>
      </c>
      <c r="AP232" s="1361">
        <v>2.4</v>
      </c>
      <c r="AQ232" s="1361">
        <v>2.5</v>
      </c>
      <c r="AR232" s="1361">
        <v>2.0699999999999998</v>
      </c>
      <c r="AS232" s="1361">
        <v>1.86</v>
      </c>
      <c r="AT232" s="1361">
        <v>1.68</v>
      </c>
      <c r="AU232" s="1361">
        <v>1.39</v>
      </c>
      <c r="AV232" s="1361">
        <v>1.35</v>
      </c>
      <c r="AW232" s="1361">
        <v>1.01</v>
      </c>
      <c r="AX232" s="1361">
        <v>0.83</v>
      </c>
      <c r="AY232" s="1361">
        <v>0.74</v>
      </c>
      <c r="AZ232" s="1359"/>
      <c r="BA232" s="1359"/>
      <c r="BB232" s="1359"/>
      <c r="BC232" s="1359"/>
      <c r="BD232" s="1359"/>
    </row>
    <row r="233" spans="1:256" ht="12" customHeight="1" thickBot="1">
      <c r="D233" s="1360">
        <v>59301</v>
      </c>
      <c r="E233" s="1360">
        <v>15.65</v>
      </c>
      <c r="F233" s="1360">
        <v>14.19</v>
      </c>
      <c r="G233" s="1360">
        <v>17.45</v>
      </c>
      <c r="H233" s="1360">
        <v>18.07</v>
      </c>
      <c r="I233" s="1360">
        <v>14.21</v>
      </c>
      <c r="J233" s="1360">
        <v>9.01</v>
      </c>
      <c r="K233" s="1360">
        <v>5.09</v>
      </c>
      <c r="L233" s="1360">
        <v>2.91</v>
      </c>
      <c r="M233" s="1360">
        <v>1.56</v>
      </c>
      <c r="N233" s="1360">
        <v>1.71</v>
      </c>
      <c r="O233" s="1361">
        <v>59301</v>
      </c>
      <c r="P233" s="1361">
        <v>6.33</v>
      </c>
      <c r="Q233" s="1361">
        <v>5.54</v>
      </c>
      <c r="R233" s="1361">
        <v>5.76</v>
      </c>
      <c r="S233" s="1361">
        <v>6.42</v>
      </c>
      <c r="T233" s="1361">
        <v>5.01</v>
      </c>
      <c r="U233" s="1361">
        <v>3.33</v>
      </c>
      <c r="V233" s="1361">
        <v>2.34</v>
      </c>
      <c r="W233" s="1361">
        <v>2.02</v>
      </c>
      <c r="X233" s="1361">
        <v>1.71</v>
      </c>
      <c r="Y233" s="1361">
        <v>1.6</v>
      </c>
      <c r="Z233" s="1361">
        <v>1.22</v>
      </c>
      <c r="AA233" s="1361">
        <v>1</v>
      </c>
      <c r="AB233" s="1361">
        <v>0.84</v>
      </c>
      <c r="AC233" s="1361">
        <v>0.61</v>
      </c>
      <c r="AD233" s="1361">
        <v>0.5</v>
      </c>
      <c r="AE233" s="1361">
        <v>0.3</v>
      </c>
      <c r="AF233" s="1361">
        <v>0.26</v>
      </c>
      <c r="AG233" s="1361">
        <v>0.22</v>
      </c>
      <c r="AH233" s="1361">
        <v>6.32</v>
      </c>
      <c r="AI233" s="1361">
        <v>5.47</v>
      </c>
      <c r="AJ233" s="1361">
        <v>5.38</v>
      </c>
      <c r="AK233" s="1361">
        <v>6.12</v>
      </c>
      <c r="AL233" s="1361">
        <v>4.97</v>
      </c>
      <c r="AM233" s="1361">
        <v>4.07</v>
      </c>
      <c r="AN233" s="1361">
        <v>3.53</v>
      </c>
      <c r="AO233" s="1361">
        <v>3.23</v>
      </c>
      <c r="AP233" s="1361">
        <v>2.77</v>
      </c>
      <c r="AQ233" s="1361">
        <v>2.63</v>
      </c>
      <c r="AR233" s="1361">
        <v>2.23</v>
      </c>
      <c r="AS233" s="1361">
        <v>1.78</v>
      </c>
      <c r="AT233" s="1361">
        <v>1.42</v>
      </c>
      <c r="AU233" s="1361">
        <v>1.01</v>
      </c>
      <c r="AV233" s="1361">
        <v>0.87</v>
      </c>
      <c r="AW233" s="1361">
        <v>1.07</v>
      </c>
      <c r="AX233" s="1361">
        <v>0.97</v>
      </c>
      <c r="AY233" s="1361">
        <v>0.87</v>
      </c>
      <c r="AZ233" s="1359"/>
      <c r="BA233" s="1359"/>
      <c r="BB233" s="1359"/>
      <c r="BC233" s="1359"/>
      <c r="BD233" s="1359"/>
    </row>
    <row r="234" spans="1:256" ht="12" customHeight="1" thickBot="1">
      <c r="D234" s="1360">
        <v>59302</v>
      </c>
      <c r="E234" s="1360">
        <v>15.68</v>
      </c>
      <c r="F234" s="1360">
        <v>14.05</v>
      </c>
      <c r="G234" s="1360">
        <v>17.8</v>
      </c>
      <c r="H234" s="1360">
        <v>18.59</v>
      </c>
      <c r="I234" s="1360">
        <v>13.68</v>
      </c>
      <c r="J234" s="1360">
        <v>8.83</v>
      </c>
      <c r="K234" s="1360">
        <v>5.03</v>
      </c>
      <c r="L234" s="1360">
        <v>3.03</v>
      </c>
      <c r="M234" s="1360">
        <v>1.56</v>
      </c>
      <c r="N234" s="1360">
        <v>1.86</v>
      </c>
      <c r="O234" s="1361">
        <v>59302</v>
      </c>
      <c r="P234" s="1361">
        <v>6.53</v>
      </c>
      <c r="Q234" s="1361">
        <v>5.97</v>
      </c>
      <c r="R234" s="1361">
        <v>5.79</v>
      </c>
      <c r="S234" s="1361">
        <v>6.77</v>
      </c>
      <c r="T234" s="1361">
        <v>4.92</v>
      </c>
      <c r="U234" s="1361">
        <v>3.1</v>
      </c>
      <c r="V234" s="1361">
        <v>2.0499999999999998</v>
      </c>
      <c r="W234" s="1361">
        <v>1.78</v>
      </c>
      <c r="X234" s="1361">
        <v>1.42</v>
      </c>
      <c r="Y234" s="1361">
        <v>1.38</v>
      </c>
      <c r="Z234" s="1361">
        <v>1.1200000000000001</v>
      </c>
      <c r="AA234" s="1361">
        <v>0.89</v>
      </c>
      <c r="AB234" s="1361">
        <v>0.64</v>
      </c>
      <c r="AC234" s="1361">
        <v>0.45</v>
      </c>
      <c r="AD234" s="1361">
        <v>0.55000000000000004</v>
      </c>
      <c r="AE234" s="1361">
        <v>0.23</v>
      </c>
      <c r="AF234" s="1361">
        <v>0.22</v>
      </c>
      <c r="AG234" s="1361">
        <v>0.18</v>
      </c>
      <c r="AH234" s="1361">
        <v>6.72</v>
      </c>
      <c r="AI234" s="1361">
        <v>5.8</v>
      </c>
      <c r="AJ234" s="1361">
        <v>5.48</v>
      </c>
      <c r="AK234" s="1361">
        <v>6.38</v>
      </c>
      <c r="AL234" s="1361">
        <v>5.22</v>
      </c>
      <c r="AM234" s="1361">
        <v>4.47</v>
      </c>
      <c r="AN234" s="1361">
        <v>3.63</v>
      </c>
      <c r="AO234" s="1361">
        <v>3.22</v>
      </c>
      <c r="AP234" s="1361">
        <v>2.68</v>
      </c>
      <c r="AQ234" s="1361">
        <v>2.63</v>
      </c>
      <c r="AR234" s="1361">
        <v>2.19</v>
      </c>
      <c r="AS234" s="1361">
        <v>1.62</v>
      </c>
      <c r="AT234" s="1361">
        <v>1.27</v>
      </c>
      <c r="AU234" s="1361">
        <v>0.82</v>
      </c>
      <c r="AV234" s="1361">
        <v>0.89</v>
      </c>
      <c r="AW234" s="1361">
        <v>0.83</v>
      </c>
      <c r="AX234" s="1361">
        <v>0.97</v>
      </c>
      <c r="AY234" s="1361">
        <v>0.67</v>
      </c>
      <c r="AZ234" s="1359"/>
      <c r="BA234" s="1359"/>
      <c r="BB234" s="1359"/>
      <c r="BC234" s="1359"/>
      <c r="BD234" s="1359"/>
    </row>
    <row r="235" spans="1:256" ht="12" customHeight="1" thickBot="1">
      <c r="D235" s="1360">
        <v>59203</v>
      </c>
      <c r="E235" s="1360">
        <v>20.329999999999998</v>
      </c>
      <c r="F235" s="1360">
        <v>13.66</v>
      </c>
      <c r="G235" s="1360">
        <v>14.28</v>
      </c>
      <c r="H235" s="1360">
        <v>14.96</v>
      </c>
      <c r="I235" s="1360">
        <v>12.36</v>
      </c>
      <c r="J235" s="1360">
        <v>9.06</v>
      </c>
      <c r="K235" s="1360">
        <v>5.82</v>
      </c>
      <c r="L235" s="1360">
        <v>3.68</v>
      </c>
      <c r="M235" s="1360">
        <v>2.2799999999999998</v>
      </c>
      <c r="N235" s="1360">
        <v>3.22</v>
      </c>
      <c r="O235" s="1361">
        <v>59203</v>
      </c>
      <c r="P235" s="1361">
        <v>6.8</v>
      </c>
      <c r="Q235" s="1361">
        <v>5.88</v>
      </c>
      <c r="R235" s="1361">
        <v>5.68</v>
      </c>
      <c r="S235" s="1361">
        <v>6.08</v>
      </c>
      <c r="T235" s="1361">
        <v>4.7</v>
      </c>
      <c r="U235" s="1361">
        <v>3.31</v>
      </c>
      <c r="V235" s="1361">
        <v>2.44</v>
      </c>
      <c r="W235" s="1361">
        <v>2.0299999999999998</v>
      </c>
      <c r="X235" s="1361">
        <v>1.68</v>
      </c>
      <c r="Y235" s="1361">
        <v>1.47</v>
      </c>
      <c r="Z235" s="1361">
        <v>1.21</v>
      </c>
      <c r="AA235" s="1361">
        <v>1.1200000000000001</v>
      </c>
      <c r="AB235" s="1361">
        <v>0.97</v>
      </c>
      <c r="AC235" s="1361">
        <v>0.68</v>
      </c>
      <c r="AD235" s="1361">
        <v>0.65</v>
      </c>
      <c r="AE235" s="1361">
        <v>0.31</v>
      </c>
      <c r="AF235" s="1361">
        <v>0.22</v>
      </c>
      <c r="AG235" s="1361">
        <v>0.19</v>
      </c>
      <c r="AH235" s="1361">
        <v>6.75</v>
      </c>
      <c r="AI235" s="1361">
        <v>5.85</v>
      </c>
      <c r="AJ235" s="1361">
        <v>5.4</v>
      </c>
      <c r="AK235" s="1361">
        <v>5.94</v>
      </c>
      <c r="AL235" s="1361">
        <v>4.99</v>
      </c>
      <c r="AM235" s="1361">
        <v>4.1900000000000004</v>
      </c>
      <c r="AN235" s="1361">
        <v>3.3</v>
      </c>
      <c r="AO235" s="1361">
        <v>2.92</v>
      </c>
      <c r="AP235" s="1361">
        <v>2.52</v>
      </c>
      <c r="AQ235" s="1361">
        <v>2.46</v>
      </c>
      <c r="AR235" s="1361">
        <v>2.0099999999999998</v>
      </c>
      <c r="AS235" s="1361">
        <v>1.75</v>
      </c>
      <c r="AT235" s="1361">
        <v>1.52</v>
      </c>
      <c r="AU235" s="1361">
        <v>1.44</v>
      </c>
      <c r="AV235" s="1361">
        <v>1.1299999999999999</v>
      </c>
      <c r="AW235" s="1361">
        <v>0.84</v>
      </c>
      <c r="AX235" s="1361">
        <v>0.68</v>
      </c>
      <c r="AY235" s="1361">
        <v>0.64</v>
      </c>
      <c r="AZ235" s="1359"/>
      <c r="BA235" s="1359"/>
      <c r="BB235" s="1359"/>
      <c r="BC235" s="1359"/>
      <c r="BD235" s="1359"/>
    </row>
    <row r="236" spans="1:256" ht="12" customHeight="1">
      <c r="D236" s="1359"/>
      <c r="E236" s="1359"/>
      <c r="F236" s="1359"/>
      <c r="G236" s="1359"/>
      <c r="H236" s="1359"/>
      <c r="I236" s="1359"/>
      <c r="J236" s="1359"/>
      <c r="K236" s="1359"/>
      <c r="L236" s="1359"/>
      <c r="M236" s="1359"/>
      <c r="N236" s="1359"/>
      <c r="O236" s="1359"/>
      <c r="P236" s="1359" t="s">
        <v>738</v>
      </c>
      <c r="Q236" s="1359" t="s">
        <v>739</v>
      </c>
      <c r="R236" s="1359" t="s">
        <v>740</v>
      </c>
      <c r="S236" s="1359" t="s">
        <v>741</v>
      </c>
      <c r="T236" s="1359" t="s">
        <v>742</v>
      </c>
      <c r="U236" s="1359" t="s">
        <v>743</v>
      </c>
      <c r="V236" s="1359" t="s">
        <v>744</v>
      </c>
      <c r="W236" s="1359" t="s">
        <v>745</v>
      </c>
      <c r="X236" s="1359" t="s">
        <v>746</v>
      </c>
      <c r="Y236" s="1359" t="s">
        <v>747</v>
      </c>
      <c r="Z236" s="1359" t="s">
        <v>748</v>
      </c>
      <c r="AA236" s="1359" t="s">
        <v>749</v>
      </c>
      <c r="AB236" s="1359" t="s">
        <v>750</v>
      </c>
      <c r="AC236" s="1359" t="s">
        <v>751</v>
      </c>
      <c r="AD236" s="1359" t="s">
        <v>752</v>
      </c>
      <c r="AE236" s="1359" t="s">
        <v>753</v>
      </c>
      <c r="AF236" s="1359" t="s">
        <v>754</v>
      </c>
      <c r="AG236" s="1359" t="s">
        <v>755</v>
      </c>
      <c r="AH236" s="1359"/>
      <c r="AI236" s="1359"/>
      <c r="AJ236" s="1359"/>
      <c r="AK236" s="1359"/>
      <c r="AL236" s="1359"/>
      <c r="AM236" s="1359"/>
      <c r="AN236" s="1359"/>
      <c r="AO236" s="1359"/>
      <c r="AP236" s="1359"/>
      <c r="AQ236" s="1359"/>
      <c r="AR236" s="1359"/>
      <c r="AS236" s="1359"/>
      <c r="AT236" s="1359"/>
      <c r="AU236" s="1359"/>
      <c r="AV236" s="1359"/>
      <c r="AW236" s="1359"/>
      <c r="AX236" s="1359"/>
      <c r="AY236" s="1359"/>
      <c r="AZ236" s="1359"/>
      <c r="BA236" s="1359"/>
      <c r="BB236" s="1359"/>
      <c r="BC236" s="1359"/>
      <c r="BD236" s="1359"/>
    </row>
    <row r="237" spans="1:256" ht="12" customHeight="1">
      <c r="D237" s="1361">
        <v>59202</v>
      </c>
      <c r="E237" s="1361">
        <v>5.2</v>
      </c>
      <c r="F237" s="1361">
        <v>7.51</v>
      </c>
      <c r="G237" s="1361">
        <v>11.22</v>
      </c>
      <c r="H237" s="1361">
        <v>15.56</v>
      </c>
      <c r="I237" s="1361">
        <v>16.21</v>
      </c>
      <c r="J237" s="1361">
        <v>13.84</v>
      </c>
      <c r="K237" s="1361">
        <v>10.57</v>
      </c>
      <c r="L237" s="1361">
        <v>7.51</v>
      </c>
      <c r="M237" s="1361">
        <v>4.99</v>
      </c>
      <c r="N237" s="1361">
        <v>7.38</v>
      </c>
      <c r="O237" s="1359" t="s">
        <v>756</v>
      </c>
      <c r="P237" s="1361">
        <v>-6.67</v>
      </c>
      <c r="Q237" s="1361">
        <v>-6.05</v>
      </c>
      <c r="R237" s="1361">
        <v>-6.22</v>
      </c>
      <c r="S237" s="1361">
        <v>-6.53</v>
      </c>
      <c r="T237" s="1361">
        <v>-4.38</v>
      </c>
      <c r="U237" s="1361">
        <v>-2.77</v>
      </c>
      <c r="V237" s="1361">
        <v>-2.0099999999999998</v>
      </c>
      <c r="W237" s="1361">
        <v>-1.78</v>
      </c>
      <c r="X237" s="1361">
        <v>-1.57</v>
      </c>
      <c r="Y237" s="1361">
        <v>-1.46</v>
      </c>
      <c r="Z237" s="1361">
        <v>-1.26</v>
      </c>
      <c r="AA237" s="1361">
        <v>-1.1299999999999999</v>
      </c>
      <c r="AB237" s="1361">
        <v>-1.08</v>
      </c>
      <c r="AC237" s="1361">
        <v>-0.79</v>
      </c>
      <c r="AD237" s="1361">
        <v>-0.72</v>
      </c>
      <c r="AE237" s="1361">
        <v>-0.41</v>
      </c>
      <c r="AF237" s="1361">
        <v>-0.27</v>
      </c>
      <c r="AG237" s="1361">
        <v>-0.24</v>
      </c>
      <c r="AH237" s="1359"/>
      <c r="AI237" s="1359"/>
      <c r="AJ237" s="1359"/>
      <c r="AK237" s="1359"/>
      <c r="AL237" s="1359"/>
      <c r="AM237" s="1359"/>
      <c r="AN237" s="1359"/>
      <c r="AO237" s="1359"/>
      <c r="AP237" s="1359"/>
      <c r="AQ237" s="1359"/>
      <c r="AR237" s="1359"/>
      <c r="AS237" s="1359"/>
      <c r="AT237" s="1359"/>
      <c r="AU237" s="1359"/>
      <c r="AV237" s="1359"/>
      <c r="AW237" s="1359"/>
      <c r="AX237" s="1359"/>
      <c r="AY237" s="1359"/>
      <c r="AZ237" s="1359"/>
      <c r="BA237" s="1359"/>
      <c r="BB237" s="1359"/>
      <c r="BC237" s="1359"/>
      <c r="BD237" s="1359"/>
    </row>
    <row r="238" spans="1:256" ht="12" customHeight="1">
      <c r="D238" s="1361">
        <v>59203</v>
      </c>
      <c r="E238" s="1361">
        <v>5.22</v>
      </c>
      <c r="F238" s="1361">
        <v>7.02</v>
      </c>
      <c r="G238" s="1361">
        <v>11</v>
      </c>
      <c r="H238" s="1361">
        <v>15.37</v>
      </c>
      <c r="I238" s="1361">
        <v>15.88</v>
      </c>
      <c r="J238" s="1361">
        <v>13.96</v>
      </c>
      <c r="K238" s="1361">
        <v>10.46</v>
      </c>
      <c r="L238" s="1361">
        <v>7.57</v>
      </c>
      <c r="M238" s="1361">
        <v>5.26</v>
      </c>
      <c r="N238" s="1361">
        <v>8.26</v>
      </c>
      <c r="O238" s="1359" t="s">
        <v>757</v>
      </c>
      <c r="P238" s="1361">
        <v>6.61</v>
      </c>
      <c r="Q238" s="1361">
        <v>6</v>
      </c>
      <c r="R238" s="1361">
        <v>5.81</v>
      </c>
      <c r="S238" s="1361">
        <v>6.29</v>
      </c>
      <c r="T238" s="1361">
        <v>4.63</v>
      </c>
      <c r="U238" s="1361">
        <v>3.65</v>
      </c>
      <c r="V238" s="1361">
        <v>2.85</v>
      </c>
      <c r="W238" s="1361">
        <v>2.73</v>
      </c>
      <c r="X238" s="1361">
        <v>2.4</v>
      </c>
      <c r="Y238" s="1361">
        <v>2.5</v>
      </c>
      <c r="Z238" s="1361">
        <v>2.0699999999999998</v>
      </c>
      <c r="AA238" s="1361">
        <v>1.86</v>
      </c>
      <c r="AB238" s="1361">
        <v>1.68</v>
      </c>
      <c r="AC238" s="1361">
        <v>1.39</v>
      </c>
      <c r="AD238" s="1361">
        <v>1.35</v>
      </c>
      <c r="AE238" s="1361">
        <v>1.01</v>
      </c>
      <c r="AF238" s="1361">
        <v>0.83</v>
      </c>
      <c r="AG238" s="1361">
        <v>0.74</v>
      </c>
      <c r="AH238" s="1359"/>
      <c r="AI238" s="1359"/>
      <c r="AJ238" s="1359"/>
      <c r="AK238" s="1359"/>
      <c r="AL238" s="1359"/>
      <c r="AM238" s="1359"/>
      <c r="AN238" s="1359"/>
      <c r="AO238" s="1359"/>
      <c r="AP238" s="1359"/>
      <c r="AQ238" s="1359"/>
      <c r="AR238" s="1359"/>
      <c r="AS238" s="1359"/>
      <c r="AT238" s="1359"/>
      <c r="AU238" s="1359"/>
      <c r="AV238" s="1359"/>
      <c r="AW238" s="1359"/>
      <c r="AX238" s="1359"/>
      <c r="AY238" s="1359"/>
      <c r="AZ238" s="1359"/>
      <c r="BA238" s="1359"/>
      <c r="BB238" s="1359"/>
      <c r="BC238" s="1359"/>
      <c r="BD238" s="1359"/>
    </row>
    <row r="239" spans="1:256" ht="12" customHeight="1">
      <c r="D239" s="1361">
        <v>59301</v>
      </c>
      <c r="E239" s="1361">
        <v>4.08</v>
      </c>
      <c r="F239" s="1361">
        <v>7.4</v>
      </c>
      <c r="G239" s="1361">
        <v>13.64</v>
      </c>
      <c r="H239" s="1361">
        <v>18.84</v>
      </c>
      <c r="I239" s="1361">
        <v>18.52</v>
      </c>
      <c r="J239" s="1361">
        <v>14.08</v>
      </c>
      <c r="K239" s="1361">
        <v>9.2899999999999991</v>
      </c>
      <c r="L239" s="1361">
        <v>6.07</v>
      </c>
      <c r="M239" s="1361">
        <v>3.65</v>
      </c>
      <c r="N239" s="1361">
        <v>4.4400000000000004</v>
      </c>
      <c r="O239" s="1359" t="s">
        <v>758</v>
      </c>
      <c r="P239" s="1361">
        <v>-6.33</v>
      </c>
      <c r="Q239" s="1361">
        <v>-5.54</v>
      </c>
      <c r="R239" s="1361">
        <v>-5.76</v>
      </c>
      <c r="S239" s="1361">
        <v>-6.42</v>
      </c>
      <c r="T239" s="1361">
        <v>-5.01</v>
      </c>
      <c r="U239" s="1361">
        <v>-3.33</v>
      </c>
      <c r="V239" s="1361">
        <v>-2.34</v>
      </c>
      <c r="W239" s="1361">
        <v>-2.02</v>
      </c>
      <c r="X239" s="1361">
        <v>-1.71</v>
      </c>
      <c r="Y239" s="1361">
        <v>-1.6</v>
      </c>
      <c r="Z239" s="1361">
        <v>-1.22</v>
      </c>
      <c r="AA239" s="1361">
        <v>-1</v>
      </c>
      <c r="AB239" s="1361">
        <v>-0.84</v>
      </c>
      <c r="AC239" s="1361">
        <v>-0.61</v>
      </c>
      <c r="AD239" s="1361">
        <v>-0.5</v>
      </c>
      <c r="AE239" s="1361">
        <v>-0.3</v>
      </c>
      <c r="AF239" s="1361">
        <v>-0.26</v>
      </c>
      <c r="AG239" s="1361">
        <v>-0.22</v>
      </c>
      <c r="AH239" s="1359"/>
      <c r="AI239" s="1359"/>
      <c r="AJ239" s="1359"/>
      <c r="AK239" s="1359"/>
      <c r="AL239" s="1359"/>
      <c r="AM239" s="1359"/>
      <c r="AN239" s="1359"/>
      <c r="AO239" s="1359"/>
      <c r="AP239" s="1359"/>
      <c r="AQ239" s="1359"/>
      <c r="AR239" s="1359"/>
      <c r="AS239" s="1359"/>
      <c r="AT239" s="1359"/>
      <c r="AU239" s="1359"/>
      <c r="AV239" s="1359"/>
      <c r="AW239" s="1359"/>
      <c r="AX239" s="1359"/>
      <c r="AY239" s="1359"/>
      <c r="AZ239" s="1359"/>
      <c r="BA239" s="1359"/>
      <c r="BB239" s="1359"/>
      <c r="BC239" s="1359"/>
      <c r="BD239" s="1359"/>
    </row>
    <row r="240" spans="1:256" ht="12" customHeight="1">
      <c r="D240" s="1361">
        <v>59302</v>
      </c>
      <c r="E240" s="1361">
        <v>4.07</v>
      </c>
      <c r="F240" s="1361">
        <v>7.3</v>
      </c>
      <c r="G240" s="1361">
        <v>13.87</v>
      </c>
      <c r="H240" s="1361">
        <v>19.309999999999999</v>
      </c>
      <c r="I240" s="1361">
        <v>17.760000000000002</v>
      </c>
      <c r="J240" s="1361">
        <v>13.76</v>
      </c>
      <c r="K240" s="1361">
        <v>9.15</v>
      </c>
      <c r="L240" s="1361">
        <v>6.29</v>
      </c>
      <c r="M240" s="1361">
        <v>3.65</v>
      </c>
      <c r="N240" s="1361">
        <v>4.84</v>
      </c>
      <c r="O240" s="1359" t="s">
        <v>759</v>
      </c>
      <c r="P240" s="1361">
        <v>6.32</v>
      </c>
      <c r="Q240" s="1361">
        <v>5.47</v>
      </c>
      <c r="R240" s="1361">
        <v>5.38</v>
      </c>
      <c r="S240" s="1361">
        <v>6.12</v>
      </c>
      <c r="T240" s="1361">
        <v>4.97</v>
      </c>
      <c r="U240" s="1361">
        <v>4.07</v>
      </c>
      <c r="V240" s="1361">
        <v>3.53</v>
      </c>
      <c r="W240" s="1361">
        <v>3.23</v>
      </c>
      <c r="X240" s="1361">
        <v>2.77</v>
      </c>
      <c r="Y240" s="1361">
        <v>2.63</v>
      </c>
      <c r="Z240" s="1361">
        <v>2.23</v>
      </c>
      <c r="AA240" s="1361">
        <v>1.78</v>
      </c>
      <c r="AB240" s="1361">
        <v>1.42</v>
      </c>
      <c r="AC240" s="1361">
        <v>1.01</v>
      </c>
      <c r="AD240" s="1361">
        <v>0.87</v>
      </c>
      <c r="AE240" s="1361">
        <v>1.07</v>
      </c>
      <c r="AF240" s="1361">
        <v>0.97</v>
      </c>
      <c r="AG240" s="1361">
        <v>0.87</v>
      </c>
      <c r="AH240" s="1359"/>
      <c r="AI240" s="1359"/>
      <c r="AJ240" s="1359"/>
      <c r="AK240" s="1359"/>
      <c r="AL240" s="1359"/>
      <c r="AM240" s="1359"/>
      <c r="AN240" s="1359"/>
      <c r="AO240" s="1359"/>
      <c r="AP240" s="1359"/>
      <c r="AQ240" s="1359"/>
      <c r="AR240" s="1359"/>
      <c r="AS240" s="1359"/>
      <c r="AT240" s="1359"/>
      <c r="AU240" s="1359"/>
      <c r="AV240" s="1359"/>
      <c r="AW240" s="1359"/>
      <c r="AX240" s="1359"/>
      <c r="AY240" s="1359"/>
      <c r="AZ240" s="1359"/>
      <c r="BA240" s="1359"/>
      <c r="BB240" s="1359"/>
      <c r="BC240" s="1359"/>
      <c r="BD240" s="1359"/>
    </row>
    <row r="241" spans="4:56" ht="12" customHeight="1">
      <c r="D241" s="1359"/>
      <c r="E241" s="1359"/>
      <c r="F241" s="1359"/>
      <c r="G241" s="1359"/>
      <c r="H241" s="1359"/>
      <c r="I241" s="1359"/>
      <c r="J241" s="1359"/>
      <c r="K241" s="1359"/>
      <c r="L241" s="1359"/>
      <c r="M241" s="1359"/>
      <c r="N241" s="1359"/>
      <c r="O241" s="1359" t="s">
        <v>760</v>
      </c>
      <c r="P241" s="1361">
        <v>-6.53</v>
      </c>
      <c r="Q241" s="1361">
        <v>-5.97</v>
      </c>
      <c r="R241" s="1361">
        <v>-5.79</v>
      </c>
      <c r="S241" s="1361">
        <v>-6.77</v>
      </c>
      <c r="T241" s="1361">
        <v>-4.92</v>
      </c>
      <c r="U241" s="1361">
        <v>-3.1</v>
      </c>
      <c r="V241" s="1361">
        <v>-2.0499999999999998</v>
      </c>
      <c r="W241" s="1361">
        <v>-1.78</v>
      </c>
      <c r="X241" s="1361">
        <v>-1.42</v>
      </c>
      <c r="Y241" s="1361">
        <v>-1.38</v>
      </c>
      <c r="Z241" s="1361">
        <v>-1.1200000000000001</v>
      </c>
      <c r="AA241" s="1361">
        <v>-0.89</v>
      </c>
      <c r="AB241" s="1361">
        <v>-0.64</v>
      </c>
      <c r="AC241" s="1361">
        <v>-0.45</v>
      </c>
      <c r="AD241" s="1361">
        <v>-0.55000000000000004</v>
      </c>
      <c r="AE241" s="1361">
        <v>-0.23</v>
      </c>
      <c r="AF241" s="1361">
        <v>-0.22</v>
      </c>
      <c r="AG241" s="1361">
        <v>-0.18</v>
      </c>
      <c r="AH241" s="1359"/>
      <c r="AI241" s="1359"/>
      <c r="AJ241" s="1359"/>
      <c r="AK241" s="1359"/>
      <c r="AL241" s="1359"/>
      <c r="AM241" s="1359"/>
      <c r="AN241" s="1359"/>
      <c r="AO241" s="1359"/>
      <c r="AP241" s="1359"/>
      <c r="AQ241" s="1359"/>
      <c r="AR241" s="1359"/>
      <c r="AS241" s="1359"/>
      <c r="AT241" s="1359"/>
      <c r="AU241" s="1359"/>
      <c r="AV241" s="1359"/>
      <c r="AW241" s="1359"/>
      <c r="AX241" s="1359"/>
      <c r="AY241" s="1359"/>
      <c r="AZ241" s="1359"/>
      <c r="BA241" s="1359"/>
      <c r="BB241" s="1359"/>
      <c r="BC241" s="1359"/>
      <c r="BD241" s="1359"/>
    </row>
    <row r="242" spans="4:56" ht="12" customHeight="1">
      <c r="D242" s="1359"/>
      <c r="E242" s="1359"/>
      <c r="F242" s="1359"/>
      <c r="G242" s="1359"/>
      <c r="H242" s="1359"/>
      <c r="I242" s="1359"/>
      <c r="J242" s="1359"/>
      <c r="K242" s="1359"/>
      <c r="L242" s="1359"/>
      <c r="M242" s="1359"/>
      <c r="N242" s="1359"/>
      <c r="O242" s="1359" t="s">
        <v>761</v>
      </c>
      <c r="P242" s="1361">
        <v>6.72</v>
      </c>
      <c r="Q242" s="1361">
        <v>5.8</v>
      </c>
      <c r="R242" s="1361">
        <v>5.48</v>
      </c>
      <c r="S242" s="1361">
        <v>6.38</v>
      </c>
      <c r="T242" s="1361">
        <v>5.22</v>
      </c>
      <c r="U242" s="1361">
        <v>4.47</v>
      </c>
      <c r="V242" s="1361">
        <v>3.63</v>
      </c>
      <c r="W242" s="1361">
        <v>3.22</v>
      </c>
      <c r="X242" s="1361">
        <v>2.68</v>
      </c>
      <c r="Y242" s="1361">
        <v>2.63</v>
      </c>
      <c r="Z242" s="1361">
        <v>2.19</v>
      </c>
      <c r="AA242" s="1361">
        <v>1.62</v>
      </c>
      <c r="AB242" s="1361">
        <v>1.27</v>
      </c>
      <c r="AC242" s="1361">
        <v>0.82</v>
      </c>
      <c r="AD242" s="1361">
        <v>0.89</v>
      </c>
      <c r="AE242" s="1361">
        <v>0.83</v>
      </c>
      <c r="AF242" s="1361">
        <v>0.97</v>
      </c>
      <c r="AG242" s="1361">
        <v>0.67</v>
      </c>
      <c r="AH242" s="1359"/>
      <c r="AI242" s="1359"/>
      <c r="AJ242" s="1359"/>
      <c r="AK242" s="1359"/>
      <c r="AL242" s="1359"/>
      <c r="AM242" s="1359"/>
      <c r="AN242" s="1359"/>
      <c r="AO242" s="1359"/>
      <c r="AP242" s="1359"/>
      <c r="AQ242" s="1359"/>
      <c r="AR242" s="1359"/>
      <c r="AS242" s="1359"/>
      <c r="AT242" s="1359"/>
      <c r="AU242" s="1359"/>
      <c r="AV242" s="1359"/>
      <c r="AW242" s="1359"/>
      <c r="AX242" s="1359"/>
      <c r="AY242" s="1359"/>
      <c r="AZ242" s="1359"/>
      <c r="BA242" s="1359"/>
      <c r="BB242" s="1359"/>
      <c r="BC242" s="1359"/>
      <c r="BD242" s="1359"/>
    </row>
    <row r="243" spans="4:56" ht="12" customHeight="1">
      <c r="D243" s="1359"/>
      <c r="E243" s="1359"/>
      <c r="F243" s="1359"/>
      <c r="G243" s="1359"/>
      <c r="H243" s="1359"/>
      <c r="I243" s="1359"/>
      <c r="J243" s="1359"/>
      <c r="K243" s="1359"/>
      <c r="L243" s="1359"/>
      <c r="M243" s="1359"/>
      <c r="N243" s="1359"/>
      <c r="O243" s="1359" t="s">
        <v>762</v>
      </c>
      <c r="P243" s="1361">
        <v>-6.8</v>
      </c>
      <c r="Q243" s="1361">
        <v>-5.88</v>
      </c>
      <c r="R243" s="1361">
        <v>-5.68</v>
      </c>
      <c r="S243" s="1361">
        <v>-6.08</v>
      </c>
      <c r="T243" s="1361">
        <v>-4.7</v>
      </c>
      <c r="U243" s="1361">
        <v>-3.31</v>
      </c>
      <c r="V243" s="1361">
        <v>-2.44</v>
      </c>
      <c r="W243" s="1361">
        <v>-2.0299999999999998</v>
      </c>
      <c r="X243" s="1361">
        <v>-1.68</v>
      </c>
      <c r="Y243" s="1361">
        <v>-1.47</v>
      </c>
      <c r="Z243" s="1361">
        <v>-1.21</v>
      </c>
      <c r="AA243" s="1361">
        <v>-1.1200000000000001</v>
      </c>
      <c r="AB243" s="1361">
        <v>-0.97</v>
      </c>
      <c r="AC243" s="1361">
        <v>-0.68</v>
      </c>
      <c r="AD243" s="1361">
        <v>-0.65</v>
      </c>
      <c r="AE243" s="1361">
        <v>-0.31</v>
      </c>
      <c r="AF243" s="1361">
        <v>-0.22</v>
      </c>
      <c r="AG243" s="1361">
        <v>-0.19</v>
      </c>
      <c r="AH243" s="1359"/>
      <c r="AI243" s="1359"/>
      <c r="AJ243" s="1359"/>
      <c r="AK243" s="1359"/>
      <c r="AL243" s="1359"/>
      <c r="AM243" s="1359"/>
      <c r="AN243" s="1359"/>
      <c r="AO243" s="1359"/>
      <c r="AP243" s="1359"/>
      <c r="AQ243" s="1359"/>
      <c r="AR243" s="1359"/>
      <c r="AS243" s="1359"/>
      <c r="AT243" s="1359"/>
      <c r="AU243" s="1359"/>
      <c r="AV243" s="1359"/>
      <c r="AW243" s="1359"/>
      <c r="AX243" s="1359"/>
      <c r="AY243" s="1359"/>
      <c r="AZ243" s="1359"/>
      <c r="BA243" s="1359"/>
      <c r="BB243" s="1359"/>
      <c r="BC243" s="1359"/>
      <c r="BD243" s="1359"/>
    </row>
    <row r="244" spans="4:56" ht="12" customHeight="1">
      <c r="D244" s="1359"/>
      <c r="E244" s="1359"/>
      <c r="F244" s="1359"/>
      <c r="G244" s="1359"/>
      <c r="H244" s="1359"/>
      <c r="I244" s="1359"/>
      <c r="J244" s="1359"/>
      <c r="K244" s="1359"/>
      <c r="L244" s="1359"/>
      <c r="M244" s="1359"/>
      <c r="N244" s="1359"/>
      <c r="O244" s="1359" t="s">
        <v>763</v>
      </c>
      <c r="P244" s="1361">
        <v>6.75</v>
      </c>
      <c r="Q244" s="1361">
        <v>5.85</v>
      </c>
      <c r="R244" s="1361">
        <v>5.4</v>
      </c>
      <c r="S244" s="1361">
        <v>5.94</v>
      </c>
      <c r="T244" s="1361">
        <v>4.99</v>
      </c>
      <c r="U244" s="1361">
        <v>4.1900000000000004</v>
      </c>
      <c r="V244" s="1361">
        <v>3.3</v>
      </c>
      <c r="W244" s="1361">
        <v>2.92</v>
      </c>
      <c r="X244" s="1361">
        <v>2.52</v>
      </c>
      <c r="Y244" s="1361">
        <v>2.46</v>
      </c>
      <c r="Z244" s="1361">
        <v>2.0099999999999998</v>
      </c>
      <c r="AA244" s="1361">
        <v>1.75</v>
      </c>
      <c r="AB244" s="1361">
        <v>1.52</v>
      </c>
      <c r="AC244" s="1361">
        <v>1.44</v>
      </c>
      <c r="AD244" s="1361">
        <v>1.1299999999999999</v>
      </c>
      <c r="AE244" s="1361">
        <v>0.84</v>
      </c>
      <c r="AF244" s="1361">
        <v>0.68</v>
      </c>
      <c r="AG244" s="1361">
        <v>0.64</v>
      </c>
      <c r="AH244" s="1359"/>
      <c r="AI244" s="1359"/>
      <c r="AJ244" s="1359"/>
      <c r="AK244" s="1359"/>
      <c r="AL244" s="1359"/>
      <c r="AM244" s="1359"/>
      <c r="AN244" s="1359"/>
      <c r="AO244" s="1359"/>
      <c r="AP244" s="1359"/>
      <c r="AQ244" s="1359"/>
      <c r="AR244" s="1359"/>
      <c r="AS244" s="1359"/>
      <c r="AT244" s="1359"/>
      <c r="AU244" s="1359"/>
      <c r="AV244" s="1359"/>
      <c r="AW244" s="1359"/>
      <c r="AX244" s="1359"/>
      <c r="AY244" s="1359"/>
      <c r="AZ244" s="1359"/>
      <c r="BA244" s="1359"/>
      <c r="BB244" s="1359"/>
      <c r="BC244" s="1359"/>
      <c r="BD244" s="1359"/>
    </row>
    <row r="245" spans="4:56" ht="12" customHeight="1">
      <c r="D245" s="1359"/>
      <c r="E245" s="1359"/>
      <c r="F245" s="1359"/>
      <c r="G245" s="1359"/>
      <c r="H245" s="1359"/>
      <c r="I245" s="1359"/>
      <c r="J245" s="1359"/>
      <c r="K245" s="1359"/>
      <c r="L245" s="1359"/>
      <c r="M245" s="1359"/>
      <c r="N245" s="1359"/>
      <c r="O245" s="1359"/>
      <c r="P245" s="1359"/>
      <c r="Q245" s="1359"/>
      <c r="R245" s="1359"/>
      <c r="S245" s="1359"/>
      <c r="T245" s="1359"/>
      <c r="U245" s="1359"/>
      <c r="V245" s="1359"/>
      <c r="W245" s="1359"/>
      <c r="X245" s="1359"/>
      <c r="Y245" s="1359"/>
      <c r="Z245" s="1359"/>
      <c r="AA245" s="1359"/>
      <c r="AB245" s="1359"/>
      <c r="AC245" s="1359"/>
      <c r="AD245" s="1359"/>
      <c r="AE245" s="1359"/>
      <c r="AF245" s="1359"/>
      <c r="AG245" s="1359"/>
      <c r="AH245" s="1359"/>
      <c r="AI245" s="1359"/>
      <c r="AJ245" s="1359"/>
      <c r="AK245" s="1359"/>
      <c r="AL245" s="1359"/>
      <c r="AM245" s="1359"/>
      <c r="AN245" s="1359"/>
      <c r="AO245" s="1359"/>
      <c r="AP245" s="1359"/>
      <c r="AQ245" s="1359"/>
      <c r="AR245" s="1359"/>
      <c r="AS245" s="1359"/>
      <c r="AT245" s="1359"/>
      <c r="AU245" s="1359"/>
      <c r="AV245" s="1359"/>
      <c r="AW245" s="1359"/>
      <c r="AX245" s="1359"/>
      <c r="AY245" s="1359"/>
      <c r="AZ245" s="1359"/>
      <c r="BA245" s="1359"/>
      <c r="BB245" s="1359"/>
      <c r="BC245" s="1359"/>
      <c r="BD245" s="1359"/>
    </row>
    <row r="246" spans="4:56" ht="12" customHeight="1">
      <c r="D246" s="1359"/>
      <c r="E246" s="1359"/>
      <c r="F246" s="1359"/>
      <c r="G246" s="1359"/>
      <c r="H246" s="1359"/>
      <c r="I246" s="1359"/>
      <c r="J246" s="1359"/>
      <c r="K246" s="1359"/>
      <c r="L246" s="1359"/>
      <c r="M246" s="1359"/>
      <c r="N246" s="1359"/>
      <c r="O246" s="1359"/>
      <c r="P246" s="1359"/>
      <c r="Q246" s="1359"/>
      <c r="R246" s="1359"/>
      <c r="S246" s="1359"/>
      <c r="T246" s="1359"/>
      <c r="U246" s="1359"/>
      <c r="V246" s="1359"/>
      <c r="W246" s="1359"/>
      <c r="X246" s="1359"/>
      <c r="Y246" s="1359"/>
      <c r="Z246" s="1359"/>
      <c r="AA246" s="1359"/>
      <c r="AB246" s="1359"/>
      <c r="AC246" s="1359"/>
      <c r="AD246" s="1359"/>
      <c r="AE246" s="1359"/>
      <c r="AF246" s="1359"/>
      <c r="AG246" s="1359"/>
      <c r="AH246" s="1359"/>
      <c r="AI246" s="1359"/>
      <c r="AJ246" s="1359"/>
      <c r="AK246" s="1359"/>
      <c r="AL246" s="1359"/>
      <c r="AM246" s="1359"/>
      <c r="AN246" s="1359"/>
      <c r="AO246" s="1359"/>
      <c r="AP246" s="1359"/>
      <c r="AQ246" s="1359"/>
      <c r="AR246" s="1359"/>
      <c r="AS246" s="1359"/>
      <c r="AT246" s="1359"/>
      <c r="AU246" s="1359"/>
      <c r="AV246" s="1359"/>
      <c r="AW246" s="1359"/>
      <c r="AX246" s="1359"/>
      <c r="AY246" s="1359"/>
      <c r="AZ246" s="1359"/>
      <c r="BA246" s="1359"/>
      <c r="BB246" s="1359"/>
      <c r="BC246" s="1359"/>
      <c r="BD246" s="1359"/>
    </row>
    <row r="247" spans="4:56" ht="12" customHeight="1">
      <c r="D247" s="1359"/>
      <c r="E247" s="1359"/>
      <c r="F247" s="1359"/>
      <c r="G247" s="1359"/>
      <c r="H247" s="1359"/>
      <c r="I247" s="1359"/>
      <c r="J247" s="1359"/>
      <c r="K247" s="1359"/>
      <c r="L247" s="1359"/>
      <c r="M247" s="1359"/>
      <c r="N247" s="1359"/>
      <c r="O247" s="1359"/>
      <c r="P247" s="1359"/>
      <c r="Q247" s="1359"/>
      <c r="R247" s="1359"/>
      <c r="S247" s="1359"/>
      <c r="T247" s="1359"/>
      <c r="U247" s="1359"/>
      <c r="V247" s="1359"/>
      <c r="W247" s="1359"/>
      <c r="X247" s="1359"/>
      <c r="Y247" s="1359"/>
      <c r="Z247" s="1359"/>
      <c r="AA247" s="1359"/>
      <c r="AB247" s="1359"/>
      <c r="AC247" s="1359"/>
      <c r="AD247" s="1359"/>
      <c r="AE247" s="1359"/>
      <c r="AF247" s="1359"/>
      <c r="AG247" s="1359"/>
      <c r="AH247" s="1359"/>
      <c r="AI247" s="1359"/>
      <c r="AJ247" s="1359"/>
      <c r="AK247" s="1359"/>
      <c r="AL247" s="1359"/>
      <c r="AM247" s="1359"/>
      <c r="AN247" s="1359"/>
      <c r="AO247" s="1359"/>
      <c r="AP247" s="1359"/>
      <c r="AQ247" s="1359"/>
      <c r="AR247" s="1359"/>
      <c r="AS247" s="1359"/>
      <c r="AT247" s="1359"/>
      <c r="AU247" s="1359"/>
      <c r="AV247" s="1359"/>
      <c r="AW247" s="1359"/>
      <c r="AX247" s="1359"/>
      <c r="AY247" s="1359"/>
      <c r="AZ247" s="1359"/>
      <c r="BA247" s="1359"/>
      <c r="BB247" s="1359"/>
      <c r="BC247" s="1359"/>
      <c r="BD247" s="1359"/>
    </row>
    <row r="248" spans="4:56" ht="12" customHeight="1">
      <c r="D248" s="1359"/>
      <c r="E248" s="1359"/>
      <c r="F248" s="1359"/>
      <c r="G248" s="1359"/>
      <c r="H248" s="1359"/>
      <c r="I248" s="1359"/>
      <c r="J248" s="1359"/>
      <c r="K248" s="1359"/>
      <c r="L248" s="1359"/>
      <c r="M248" s="1359"/>
      <c r="N248" s="1359"/>
      <c r="S248" s="1359"/>
      <c r="T248" s="1359"/>
      <c r="U248" s="1359"/>
      <c r="V248" s="1359"/>
      <c r="W248" s="1359"/>
      <c r="X248" s="1359"/>
      <c r="Y248" s="1359"/>
      <c r="Z248" s="1359"/>
      <c r="AA248" s="1359"/>
      <c r="AB248" s="1359"/>
      <c r="AC248" s="1359"/>
      <c r="AD248" s="1359"/>
      <c r="AE248" s="1359"/>
      <c r="AF248" s="1359"/>
      <c r="AG248" s="1359"/>
      <c r="AH248" s="1359"/>
      <c r="AI248" s="1359"/>
      <c r="AJ248" s="1359"/>
      <c r="AK248" s="1359"/>
      <c r="AL248" s="1359"/>
      <c r="AM248" s="1359"/>
      <c r="AN248" s="1359"/>
      <c r="AO248" s="1359"/>
      <c r="AP248" s="1359"/>
      <c r="AQ248" s="1359"/>
      <c r="AR248" s="1359"/>
      <c r="AS248" s="1359"/>
      <c r="AT248" s="1359"/>
      <c r="AU248" s="1359"/>
      <c r="AV248" s="1359"/>
      <c r="AW248" s="1359"/>
      <c r="AX248" s="1359"/>
      <c r="AY248" s="1359"/>
      <c r="AZ248" s="1359"/>
      <c r="BA248" s="1359"/>
      <c r="BB248" s="1359"/>
      <c r="BC248" s="1359"/>
      <c r="BD248" s="1359"/>
    </row>
    <row r="249" spans="4:56" ht="12" customHeight="1">
      <c r="D249" s="1359"/>
      <c r="E249" s="1359"/>
      <c r="F249" s="1359"/>
      <c r="G249" s="1359"/>
      <c r="H249" s="1359"/>
      <c r="I249" s="1359"/>
      <c r="J249" s="1359"/>
      <c r="K249" s="1359"/>
      <c r="L249" s="1359"/>
      <c r="M249" s="1359"/>
      <c r="N249" s="1359"/>
      <c r="S249" s="1359"/>
      <c r="T249" s="1359"/>
      <c r="U249" s="1359"/>
      <c r="V249" s="1359"/>
      <c r="W249" s="1359"/>
      <c r="X249" s="1359"/>
      <c r="Y249" s="1359"/>
      <c r="Z249" s="1359"/>
      <c r="AA249" s="1359"/>
      <c r="AB249" s="1359"/>
      <c r="AC249" s="1359"/>
      <c r="AD249" s="1359"/>
      <c r="AE249" s="1359"/>
      <c r="AF249" s="1359"/>
      <c r="AG249" s="1359"/>
      <c r="AH249" s="1359"/>
      <c r="AI249" s="1359"/>
      <c r="AJ249" s="1359"/>
      <c r="AK249" s="1359"/>
      <c r="AL249" s="1359"/>
      <c r="AM249" s="1359"/>
      <c r="AN249" s="1359"/>
      <c r="AO249" s="1359"/>
      <c r="AP249" s="1359"/>
      <c r="AQ249" s="1359"/>
      <c r="AR249" s="1359"/>
      <c r="AS249" s="1359"/>
      <c r="AT249" s="1359"/>
      <c r="AU249" s="1359"/>
      <c r="AV249" s="1359"/>
      <c r="AW249" s="1359"/>
      <c r="AX249" s="1359"/>
      <c r="AY249" s="1359"/>
      <c r="AZ249" s="1359"/>
      <c r="BA249" s="1359"/>
      <c r="BB249" s="1359"/>
      <c r="BC249" s="1359"/>
      <c r="BD249" s="1359"/>
    </row>
    <row r="250" spans="4:56" ht="12" customHeight="1">
      <c r="D250" s="1359"/>
      <c r="E250" s="1359"/>
      <c r="F250" s="1359"/>
      <c r="G250" s="1359"/>
      <c r="H250" s="1359"/>
      <c r="I250" s="1359"/>
      <c r="J250" s="1359"/>
      <c r="K250" s="1359"/>
      <c r="L250" s="1359"/>
      <c r="M250" s="1359"/>
      <c r="N250" s="1359"/>
      <c r="S250" s="1359"/>
      <c r="T250" s="1359"/>
      <c r="U250" s="1359"/>
      <c r="V250" s="1359"/>
      <c r="W250" s="1359"/>
      <c r="X250" s="1359"/>
      <c r="Y250" s="1359"/>
      <c r="Z250" s="1359"/>
      <c r="AA250" s="1359"/>
      <c r="AB250" s="1359"/>
      <c r="AC250" s="1359"/>
      <c r="AD250" s="1359"/>
      <c r="AE250" s="1359"/>
      <c r="AF250" s="1359"/>
      <c r="AG250" s="1359"/>
      <c r="AH250" s="1359"/>
      <c r="AI250" s="1359"/>
      <c r="AJ250" s="1359"/>
      <c r="AK250" s="1359"/>
      <c r="AL250" s="1359"/>
      <c r="AM250" s="1359"/>
      <c r="AN250" s="1359"/>
      <c r="AO250" s="1359"/>
      <c r="AP250" s="1359"/>
      <c r="AQ250" s="1359"/>
      <c r="AR250" s="1359"/>
      <c r="AS250" s="1359"/>
      <c r="AT250" s="1359"/>
      <c r="AU250" s="1359"/>
      <c r="AV250" s="1359"/>
      <c r="AW250" s="1359"/>
      <c r="AX250" s="1359"/>
      <c r="AY250" s="1359"/>
      <c r="AZ250" s="1359"/>
      <c r="BA250" s="1359"/>
      <c r="BB250" s="1359"/>
      <c r="BC250" s="1359"/>
      <c r="BD250" s="1359"/>
    </row>
    <row r="251" spans="4:56" ht="12" customHeight="1">
      <c r="D251" s="1359"/>
      <c r="E251" s="1359"/>
      <c r="F251" s="1359"/>
      <c r="G251" s="1359"/>
      <c r="H251" s="1359"/>
      <c r="I251" s="1359"/>
      <c r="J251" s="1359"/>
      <c r="K251" s="1359"/>
      <c r="L251" s="1359"/>
      <c r="M251" s="1359"/>
      <c r="N251" s="1359"/>
      <c r="S251" s="1359"/>
      <c r="T251" s="1359"/>
      <c r="U251" s="1359"/>
      <c r="V251" s="1359"/>
      <c r="W251" s="1359"/>
      <c r="X251" s="1359"/>
      <c r="Y251" s="1359"/>
      <c r="Z251" s="1359"/>
      <c r="AA251" s="1359"/>
      <c r="AB251" s="1359"/>
      <c r="AC251" s="1359"/>
      <c r="AD251" s="1359"/>
      <c r="AE251" s="1359"/>
      <c r="AF251" s="1359"/>
      <c r="AG251" s="1359"/>
      <c r="AH251" s="1359"/>
      <c r="AI251" s="1359"/>
      <c r="AJ251" s="1359"/>
      <c r="AK251" s="1359"/>
      <c r="AL251" s="1359"/>
      <c r="AM251" s="1359"/>
      <c r="AN251" s="1359"/>
      <c r="AO251" s="1359"/>
      <c r="AP251" s="1359"/>
      <c r="AQ251" s="1359"/>
      <c r="AR251" s="1359"/>
      <c r="AS251" s="1359"/>
      <c r="AT251" s="1359"/>
      <c r="AU251" s="1359"/>
      <c r="AV251" s="1359"/>
      <c r="AW251" s="1359"/>
      <c r="AX251" s="1359"/>
      <c r="AY251" s="1359"/>
      <c r="AZ251" s="1359"/>
      <c r="BA251" s="1359"/>
      <c r="BB251" s="1359"/>
      <c r="BC251" s="1359"/>
      <c r="BD251" s="1359"/>
    </row>
    <row r="252" spans="4:56" ht="12" customHeight="1">
      <c r="D252" s="1359"/>
      <c r="E252" s="1359"/>
      <c r="F252" s="1359"/>
      <c r="G252" s="1359"/>
      <c r="H252" s="1359"/>
      <c r="I252" s="1359"/>
      <c r="J252" s="1359"/>
      <c r="K252" s="1359"/>
      <c r="L252" s="1359"/>
      <c r="M252" s="1359"/>
      <c r="N252" s="1359"/>
      <c r="S252" s="1359"/>
      <c r="T252" s="1359"/>
      <c r="U252" s="1359"/>
      <c r="V252" s="1359"/>
      <c r="W252" s="1359"/>
      <c r="X252" s="1359"/>
      <c r="Y252" s="1359"/>
      <c r="Z252" s="1359"/>
      <c r="AA252" s="1359"/>
      <c r="AB252" s="1359"/>
      <c r="AC252" s="1359"/>
      <c r="AD252" s="1359"/>
      <c r="AE252" s="1359"/>
      <c r="AF252" s="1359"/>
      <c r="AG252" s="1359"/>
      <c r="AH252" s="1359"/>
      <c r="AI252" s="1359"/>
      <c r="AJ252" s="1359"/>
      <c r="AK252" s="1359"/>
      <c r="AL252" s="1359"/>
      <c r="AM252" s="1359"/>
      <c r="AN252" s="1359"/>
      <c r="AO252" s="1359"/>
      <c r="AP252" s="1359"/>
      <c r="AQ252" s="1359"/>
      <c r="AR252" s="1359"/>
      <c r="AS252" s="1359"/>
      <c r="AT252" s="1359"/>
      <c r="AU252" s="1359"/>
      <c r="AV252" s="1359"/>
      <c r="AW252" s="1359"/>
      <c r="AX252" s="1359"/>
      <c r="AY252" s="1359"/>
      <c r="AZ252" s="1359"/>
      <c r="BA252" s="1359"/>
      <c r="BB252" s="1359"/>
      <c r="BC252" s="1359"/>
      <c r="BD252" s="1359"/>
    </row>
    <row r="253" spans="4:56" ht="12" customHeight="1">
      <c r="D253" s="1359"/>
      <c r="E253" s="1359"/>
      <c r="F253" s="1359"/>
      <c r="G253" s="1359"/>
      <c r="H253" s="1359"/>
      <c r="I253" s="1359"/>
      <c r="J253" s="1359"/>
      <c r="K253" s="1359"/>
      <c r="L253" s="1359"/>
      <c r="M253" s="1359"/>
      <c r="N253" s="1359"/>
      <c r="S253" s="1359"/>
      <c r="T253" s="1359"/>
      <c r="U253" s="1359"/>
      <c r="V253" s="1359"/>
      <c r="W253" s="1359"/>
      <c r="X253" s="1359"/>
      <c r="Y253" s="1359"/>
      <c r="Z253" s="1359"/>
      <c r="AA253" s="1359"/>
      <c r="AB253" s="1359"/>
      <c r="AC253" s="1359"/>
      <c r="AD253" s="1359"/>
      <c r="AE253" s="1359"/>
      <c r="AF253" s="1359"/>
      <c r="AG253" s="1359"/>
      <c r="AH253" s="1359"/>
      <c r="AI253" s="1359"/>
      <c r="AJ253" s="1359"/>
      <c r="AK253" s="1359"/>
      <c r="AL253" s="1359"/>
      <c r="AM253" s="1359"/>
      <c r="AN253" s="1359"/>
      <c r="AO253" s="1359"/>
      <c r="AP253" s="1359"/>
      <c r="AQ253" s="1359"/>
      <c r="AR253" s="1359"/>
      <c r="AS253" s="1359"/>
      <c r="AT253" s="1359"/>
      <c r="AU253" s="1359"/>
      <c r="AV253" s="1359"/>
      <c r="AW253" s="1359"/>
      <c r="AX253" s="1359"/>
      <c r="AY253" s="1359"/>
      <c r="AZ253" s="1359"/>
      <c r="BA253" s="1359"/>
      <c r="BB253" s="1359"/>
      <c r="BC253" s="1359"/>
      <c r="BD253" s="1359"/>
    </row>
    <row r="254" spans="4:56" ht="12" customHeight="1">
      <c r="D254" s="1359"/>
      <c r="E254" s="1359"/>
      <c r="F254" s="1359"/>
      <c r="G254" s="1359"/>
      <c r="H254" s="1359"/>
      <c r="I254" s="1359"/>
      <c r="J254" s="1359"/>
      <c r="K254" s="1359"/>
      <c r="L254" s="1359"/>
      <c r="M254" s="1359"/>
      <c r="N254" s="1359"/>
      <c r="S254" s="1359"/>
      <c r="T254" s="1359"/>
      <c r="U254" s="1359"/>
      <c r="V254" s="1359"/>
      <c r="W254" s="1359"/>
      <c r="X254" s="1359"/>
      <c r="Y254" s="1359"/>
      <c r="Z254" s="1359"/>
      <c r="AA254" s="1359"/>
      <c r="AB254" s="1359"/>
      <c r="AC254" s="1359"/>
      <c r="AD254" s="1359"/>
      <c r="AE254" s="1359"/>
      <c r="AF254" s="1359"/>
      <c r="AG254" s="1359"/>
      <c r="AH254" s="1359"/>
      <c r="AI254" s="1359"/>
      <c r="AJ254" s="1359"/>
      <c r="AK254" s="1359"/>
      <c r="AL254" s="1359"/>
      <c r="AM254" s="1359"/>
      <c r="AN254" s="1359"/>
      <c r="AO254" s="1359"/>
      <c r="AP254" s="1359"/>
      <c r="AQ254" s="1359"/>
      <c r="AR254" s="1359"/>
      <c r="AS254" s="1359"/>
      <c r="AT254" s="1359"/>
      <c r="AU254" s="1359"/>
      <c r="AV254" s="1359"/>
      <c r="AW254" s="1359"/>
      <c r="AX254" s="1359"/>
      <c r="AY254" s="1359"/>
      <c r="AZ254" s="1359"/>
      <c r="BA254" s="1359"/>
      <c r="BB254" s="1359"/>
      <c r="BC254" s="1359"/>
      <c r="BD254" s="1359"/>
    </row>
    <row r="255" spans="4:56" ht="12" customHeight="1">
      <c r="D255" s="1359" t="s">
        <v>764</v>
      </c>
      <c r="E255" s="1359"/>
      <c r="F255" s="1359"/>
      <c r="G255" s="1359"/>
      <c r="H255" s="1359"/>
      <c r="I255" s="1359"/>
      <c r="J255" s="1359"/>
      <c r="K255" s="1359"/>
      <c r="L255" s="1359"/>
      <c r="M255" s="1359"/>
      <c r="N255" s="1359"/>
      <c r="S255" s="1359"/>
      <c r="T255" s="1359"/>
      <c r="U255" s="1359"/>
      <c r="V255" s="1359"/>
      <c r="W255" s="1359"/>
      <c r="X255" s="1359"/>
      <c r="Y255" s="1359"/>
      <c r="Z255" s="1359"/>
      <c r="AA255" s="1359"/>
      <c r="AB255" s="1359"/>
      <c r="AC255" s="1359"/>
      <c r="AD255" s="1359"/>
      <c r="AE255" s="1359"/>
      <c r="AF255" s="1359"/>
      <c r="AG255" s="1359"/>
      <c r="AH255" s="1359"/>
      <c r="AI255" s="1359"/>
      <c r="AJ255" s="1359"/>
      <c r="AK255" s="1359"/>
      <c r="AL255" s="1359"/>
      <c r="AM255" s="1359"/>
      <c r="AN255" s="1359"/>
      <c r="AO255" s="1359"/>
      <c r="AP255" s="1359"/>
      <c r="AQ255" s="1359"/>
      <c r="AR255" s="1359"/>
      <c r="AS255" s="1359"/>
      <c r="AT255" s="1359"/>
      <c r="AU255" s="1359"/>
      <c r="AV255" s="1359"/>
      <c r="AW255" s="1359"/>
      <c r="AX255" s="1359"/>
      <c r="AY255" s="1359"/>
      <c r="AZ255" s="1359"/>
      <c r="BA255" s="1359"/>
      <c r="BB255" s="1359"/>
      <c r="BC255" s="1359"/>
      <c r="BD255" s="1359"/>
    </row>
    <row r="256" spans="4:56" ht="12" customHeight="1">
      <c r="D256" s="1359"/>
      <c r="E256" s="1359"/>
      <c r="F256" s="1359"/>
      <c r="G256" s="1359"/>
      <c r="H256" s="1359"/>
      <c r="I256" s="1359"/>
      <c r="J256" s="1359"/>
      <c r="K256" s="1359"/>
      <c r="L256" s="1359"/>
      <c r="M256" s="1359"/>
      <c r="N256" s="1359"/>
      <c r="O256" s="1359"/>
      <c r="P256" s="1359"/>
      <c r="Q256" s="1359"/>
      <c r="R256" s="1359"/>
      <c r="S256" s="1359"/>
      <c r="T256" s="1359"/>
      <c r="U256" s="1359"/>
      <c r="V256" s="1359"/>
      <c r="W256" s="1359"/>
      <c r="X256" s="1359"/>
      <c r="Y256" s="1359"/>
      <c r="Z256" s="1359"/>
      <c r="AA256" s="1359"/>
      <c r="AB256" s="1359"/>
      <c r="AC256" s="1359"/>
      <c r="AD256" s="1359"/>
      <c r="AE256" s="1359"/>
      <c r="AF256" s="1359"/>
      <c r="AG256" s="1359"/>
      <c r="AH256" s="1359"/>
      <c r="AI256" s="1359"/>
      <c r="AJ256" s="1359"/>
      <c r="AK256" s="1359"/>
      <c r="AL256" s="1359"/>
      <c r="AM256" s="1359"/>
      <c r="AN256" s="1359"/>
      <c r="AO256" s="1359"/>
      <c r="AP256" s="1359"/>
      <c r="AQ256" s="1359"/>
      <c r="AR256" s="1359"/>
      <c r="AS256" s="1359"/>
      <c r="AT256" s="1359"/>
      <c r="AU256" s="1359"/>
      <c r="AV256" s="1359"/>
      <c r="AW256" s="1359"/>
      <c r="AX256" s="1359"/>
      <c r="AY256" s="1359"/>
      <c r="AZ256" s="1359"/>
      <c r="BA256" s="1359"/>
      <c r="BB256" s="1359"/>
      <c r="BC256" s="1359"/>
      <c r="BD256" s="1359"/>
    </row>
    <row r="257" spans="4:56" ht="12" customHeight="1">
      <c r="D257" s="1359"/>
      <c r="E257" s="1359"/>
      <c r="F257" s="1359"/>
      <c r="G257" s="1359"/>
      <c r="H257" s="1359"/>
      <c r="I257" s="1359"/>
      <c r="J257" s="1359"/>
      <c r="K257" s="1359"/>
      <c r="L257" s="1359"/>
      <c r="M257" s="1359"/>
      <c r="N257" s="1359"/>
      <c r="O257" s="1359"/>
      <c r="P257" s="1359"/>
      <c r="Q257" s="1359"/>
      <c r="R257" s="1359"/>
      <c r="S257" s="1359"/>
      <c r="T257" s="1359"/>
      <c r="U257" s="1359"/>
      <c r="V257" s="1359"/>
      <c r="W257" s="1359"/>
      <c r="X257" s="1359"/>
      <c r="Y257" s="1359"/>
      <c r="Z257" s="1359"/>
      <c r="AA257" s="1359"/>
      <c r="AB257" s="1359"/>
      <c r="AC257" s="1359"/>
      <c r="AD257" s="1359"/>
      <c r="AE257" s="1359"/>
      <c r="AF257" s="1359"/>
      <c r="AG257" s="1359"/>
      <c r="AH257" s="1359"/>
      <c r="AI257" s="1359"/>
      <c r="AJ257" s="1359"/>
      <c r="AK257" s="1359"/>
      <c r="AL257" s="1359"/>
      <c r="AM257" s="1359"/>
      <c r="AN257" s="1359"/>
      <c r="AO257" s="1359"/>
      <c r="AP257" s="1359"/>
      <c r="AQ257" s="1359"/>
      <c r="AR257" s="1359"/>
      <c r="AS257" s="1359"/>
      <c r="AT257" s="1359"/>
      <c r="AU257" s="1359"/>
      <c r="AV257" s="1359"/>
      <c r="AW257" s="1359"/>
      <c r="AX257" s="1359"/>
      <c r="AY257" s="1359"/>
      <c r="AZ257" s="1359"/>
      <c r="BA257" s="1359"/>
      <c r="BB257" s="1359"/>
      <c r="BC257" s="1359"/>
      <c r="BD257" s="1359"/>
    </row>
    <row r="258" spans="4:56" ht="12" customHeight="1">
      <c r="D258" s="1359"/>
      <c r="E258" s="1359"/>
      <c r="F258" s="1359"/>
      <c r="G258" s="1359"/>
      <c r="H258" s="1359"/>
      <c r="I258" s="1359"/>
      <c r="J258" s="1359"/>
      <c r="K258" s="1359"/>
      <c r="L258" s="1359"/>
      <c r="M258" s="1359"/>
      <c r="N258" s="1359"/>
      <c r="O258" s="1359"/>
      <c r="P258" s="1359"/>
      <c r="Q258" s="1359"/>
      <c r="R258" s="1359"/>
      <c r="S258" s="1359"/>
      <c r="T258" s="1359"/>
      <c r="U258" s="1359"/>
      <c r="V258" s="1359"/>
      <c r="W258" s="1359"/>
      <c r="X258" s="1359"/>
      <c r="Y258" s="1359"/>
      <c r="Z258" s="1359"/>
      <c r="AA258" s="1359"/>
      <c r="AB258" s="1359"/>
      <c r="AC258" s="1359"/>
      <c r="AD258" s="1359"/>
      <c r="AE258" s="1359"/>
      <c r="AF258" s="1359"/>
      <c r="AG258" s="1359"/>
      <c r="AH258" s="1359"/>
      <c r="AI258" s="1359"/>
      <c r="AJ258" s="1359"/>
      <c r="AK258" s="1359"/>
      <c r="AL258" s="1359"/>
      <c r="AM258" s="1359"/>
      <c r="AN258" s="1359"/>
      <c r="AO258" s="1359"/>
      <c r="AP258" s="1359"/>
      <c r="AQ258" s="1359"/>
      <c r="AR258" s="1359"/>
      <c r="AS258" s="1359"/>
      <c r="AT258" s="1359"/>
      <c r="AU258" s="1359"/>
      <c r="AV258" s="1359"/>
      <c r="AW258" s="1359"/>
      <c r="AX258" s="1359"/>
      <c r="AY258" s="1359"/>
      <c r="AZ258" s="1359"/>
      <c r="BA258" s="1359"/>
      <c r="BB258" s="1359"/>
      <c r="BC258" s="1359"/>
      <c r="BD258" s="1359"/>
    </row>
    <row r="259" spans="4:56" ht="12" customHeight="1">
      <c r="D259" s="1359"/>
      <c r="E259" s="1359"/>
      <c r="F259" s="1359"/>
      <c r="G259" s="1359"/>
      <c r="H259" s="1359"/>
      <c r="I259" s="1359"/>
      <c r="J259" s="1359"/>
      <c r="K259" s="1359"/>
      <c r="L259" s="1359"/>
      <c r="M259" s="1359"/>
      <c r="N259" s="1359"/>
      <c r="O259" s="1359"/>
      <c r="P259" s="1359"/>
      <c r="Q259" s="1359"/>
      <c r="R259" s="1359"/>
      <c r="S259" s="1359"/>
      <c r="T259" s="1359"/>
      <c r="U259" s="1359"/>
      <c r="V259" s="1359"/>
      <c r="W259" s="1359"/>
      <c r="X259" s="1359"/>
      <c r="Y259" s="1359"/>
      <c r="Z259" s="1359"/>
      <c r="AA259" s="1359"/>
      <c r="AB259" s="1359"/>
      <c r="AC259" s="1359"/>
      <c r="AD259" s="1359"/>
      <c r="AE259" s="1359"/>
      <c r="AF259" s="1359"/>
      <c r="AG259" s="1359"/>
      <c r="AH259" s="1359"/>
      <c r="AI259" s="1359"/>
      <c r="AJ259" s="1359"/>
      <c r="AK259" s="1359"/>
      <c r="AL259" s="1359"/>
      <c r="AM259" s="1359"/>
      <c r="AN259" s="1359"/>
      <c r="AO259" s="1359"/>
      <c r="AP259" s="1359"/>
      <c r="AQ259" s="1359"/>
      <c r="AR259" s="1359"/>
      <c r="AS259" s="1359"/>
      <c r="AT259" s="1359"/>
      <c r="AU259" s="1359"/>
      <c r="AV259" s="1359"/>
      <c r="AW259" s="1359"/>
      <c r="AX259" s="1359"/>
      <c r="AY259" s="1359"/>
      <c r="AZ259" s="1359"/>
      <c r="BA259" s="1359"/>
      <c r="BB259" s="1359"/>
      <c r="BC259" s="1359"/>
      <c r="BD259" s="1359"/>
    </row>
    <row r="260" spans="4:56" ht="12" customHeight="1">
      <c r="D260" s="1359"/>
      <c r="E260" s="1359"/>
      <c r="F260" s="1359"/>
      <c r="G260" s="1359"/>
      <c r="H260" s="1359"/>
      <c r="I260" s="1359"/>
      <c r="J260" s="1359"/>
      <c r="K260" s="1359"/>
      <c r="L260" s="1359"/>
      <c r="M260" s="1359"/>
      <c r="N260" s="1359"/>
      <c r="O260" s="1359"/>
      <c r="P260" s="1359"/>
      <c r="Q260" s="1359"/>
      <c r="R260" s="1359"/>
      <c r="S260" s="1359"/>
      <c r="T260" s="1359"/>
      <c r="U260" s="1359"/>
      <c r="V260" s="1359"/>
      <c r="W260" s="1359"/>
      <c r="X260" s="1359"/>
      <c r="Y260" s="1359"/>
      <c r="Z260" s="1359"/>
      <c r="AA260" s="1359"/>
      <c r="AB260" s="1359"/>
      <c r="AC260" s="1359"/>
      <c r="AD260" s="1359"/>
      <c r="AE260" s="1359"/>
      <c r="AF260" s="1359"/>
      <c r="AG260" s="1359"/>
      <c r="AH260" s="1359"/>
      <c r="AI260" s="1359"/>
      <c r="AJ260" s="1359"/>
      <c r="AK260" s="1359"/>
      <c r="AL260" s="1359"/>
      <c r="AM260" s="1359"/>
      <c r="AN260" s="1359"/>
      <c r="AO260" s="1359"/>
      <c r="AP260" s="1359"/>
      <c r="AQ260" s="1359"/>
      <c r="AR260" s="1359"/>
      <c r="AS260" s="1359"/>
      <c r="AT260" s="1359"/>
      <c r="AU260" s="1359"/>
      <c r="AV260" s="1359"/>
      <c r="AW260" s="1359"/>
      <c r="AX260" s="1359"/>
      <c r="AY260" s="1359"/>
      <c r="AZ260" s="1359"/>
      <c r="BA260" s="1359"/>
      <c r="BB260" s="1359"/>
      <c r="BC260" s="1359"/>
      <c r="BD260" s="1359"/>
    </row>
    <row r="261" spans="4:56" ht="12" customHeight="1">
      <c r="D261" s="1359"/>
      <c r="E261" s="1359"/>
      <c r="F261" s="1359"/>
      <c r="G261" s="1359"/>
      <c r="H261" s="1359"/>
      <c r="I261" s="1359"/>
      <c r="J261" s="1359"/>
      <c r="K261" s="1359"/>
      <c r="L261" s="1359"/>
      <c r="M261" s="1359"/>
      <c r="N261" s="1359"/>
      <c r="O261" s="1359"/>
      <c r="P261" s="1359"/>
      <c r="Q261" s="1359"/>
      <c r="R261" s="1359"/>
      <c r="S261" s="1359"/>
      <c r="T261" s="1359"/>
      <c r="U261" s="1359"/>
      <c r="V261" s="1359"/>
      <c r="W261" s="1359"/>
      <c r="X261" s="1359"/>
      <c r="Y261" s="1359"/>
      <c r="Z261" s="1359"/>
      <c r="AA261" s="1359"/>
      <c r="AB261" s="1359"/>
      <c r="AC261" s="1359"/>
      <c r="AD261" s="1359"/>
      <c r="AE261" s="1359"/>
      <c r="AF261" s="1359"/>
      <c r="AG261" s="1359"/>
      <c r="AH261" s="1359"/>
      <c r="AI261" s="1359"/>
      <c r="AJ261" s="1359"/>
      <c r="AK261" s="1359"/>
      <c r="AL261" s="1359"/>
      <c r="AM261" s="1359"/>
      <c r="AN261" s="1359"/>
      <c r="AO261" s="1359"/>
      <c r="AP261" s="1359"/>
      <c r="AQ261" s="1359"/>
      <c r="AR261" s="1359"/>
      <c r="AS261" s="1359"/>
      <c r="AT261" s="1359"/>
      <c r="AU261" s="1359"/>
      <c r="AV261" s="1359"/>
      <c r="AW261" s="1359"/>
      <c r="AX261" s="1359"/>
      <c r="AY261" s="1359"/>
      <c r="AZ261" s="1359"/>
      <c r="BA261" s="1359"/>
      <c r="BB261" s="1359"/>
      <c r="BC261" s="1359"/>
      <c r="BD261" s="1359"/>
    </row>
    <row r="262" spans="4:56" ht="12" customHeight="1">
      <c r="D262" s="1359"/>
      <c r="E262" s="1359"/>
      <c r="F262" s="1359"/>
      <c r="G262" s="1359"/>
      <c r="H262" s="1359"/>
      <c r="I262" s="1359"/>
      <c r="J262" s="1359"/>
      <c r="K262" s="1359"/>
      <c r="L262" s="1359"/>
      <c r="M262" s="1359"/>
      <c r="N262" s="1359"/>
      <c r="O262" s="1359"/>
      <c r="P262" s="1359"/>
      <c r="Q262" s="1359"/>
      <c r="R262" s="1359"/>
      <c r="S262" s="1359"/>
      <c r="T262" s="1359"/>
      <c r="U262" s="1359"/>
      <c r="V262" s="1359"/>
      <c r="W262" s="1359"/>
      <c r="X262" s="1359"/>
      <c r="Y262" s="1359"/>
      <c r="Z262" s="1359"/>
      <c r="AA262" s="1359"/>
      <c r="AB262" s="1359"/>
      <c r="AC262" s="1359"/>
      <c r="AD262" s="1359"/>
      <c r="AE262" s="1359"/>
      <c r="AF262" s="1359"/>
      <c r="AG262" s="1359"/>
      <c r="AH262" s="1359"/>
      <c r="AI262" s="1359"/>
      <c r="AJ262" s="1359"/>
      <c r="AK262" s="1359"/>
      <c r="AL262" s="1359"/>
      <c r="AM262" s="1359"/>
      <c r="AN262" s="1359"/>
      <c r="AO262" s="1359"/>
      <c r="AP262" s="1359"/>
      <c r="AQ262" s="1359"/>
      <c r="AR262" s="1359"/>
      <c r="AS262" s="1359"/>
      <c r="AT262" s="1359"/>
      <c r="AU262" s="1359"/>
      <c r="AV262" s="1359"/>
      <c r="AW262" s="1359"/>
      <c r="AX262" s="1359"/>
      <c r="AY262" s="1359"/>
      <c r="AZ262" s="1359"/>
      <c r="BA262" s="1359"/>
      <c r="BB262" s="1359"/>
      <c r="BC262" s="1359"/>
      <c r="BD262" s="1359"/>
    </row>
    <row r="263" spans="4:56" ht="12" customHeight="1">
      <c r="D263" s="1359"/>
      <c r="E263" s="1359"/>
      <c r="F263" s="1359"/>
      <c r="G263" s="1359"/>
      <c r="H263" s="1359"/>
      <c r="I263" s="1359"/>
      <c r="J263" s="1359"/>
      <c r="K263" s="1359"/>
      <c r="L263" s="1359"/>
      <c r="M263" s="1359"/>
      <c r="N263" s="1359"/>
      <c r="O263" s="1359"/>
      <c r="P263" s="1359"/>
      <c r="Q263" s="1359"/>
      <c r="R263" s="1359"/>
      <c r="S263" s="1359"/>
      <c r="T263" s="1359"/>
      <c r="U263" s="1359"/>
      <c r="V263" s="1359"/>
      <c r="W263" s="1359"/>
      <c r="X263" s="1359"/>
      <c r="Y263" s="1359"/>
      <c r="Z263" s="1359"/>
      <c r="AA263" s="1359"/>
      <c r="AB263" s="1359"/>
      <c r="AC263" s="1359"/>
      <c r="AD263" s="1359"/>
      <c r="AE263" s="1359"/>
      <c r="AF263" s="1359"/>
      <c r="AG263" s="1359"/>
      <c r="AH263" s="1359"/>
      <c r="AI263" s="1359"/>
      <c r="AJ263" s="1359"/>
      <c r="AK263" s="1359"/>
      <c r="AL263" s="1359"/>
      <c r="AM263" s="1359"/>
      <c r="AN263" s="1359"/>
      <c r="AO263" s="1359"/>
      <c r="AP263" s="1359"/>
      <c r="AQ263" s="1359"/>
      <c r="AR263" s="1359"/>
      <c r="AS263" s="1359"/>
      <c r="AT263" s="1359"/>
      <c r="AU263" s="1359"/>
      <c r="AV263" s="1359"/>
      <c r="AW263" s="1359"/>
      <c r="AX263" s="1359"/>
      <c r="AY263" s="1359"/>
      <c r="AZ263" s="1359"/>
      <c r="BA263" s="1359"/>
      <c r="BB263" s="1359"/>
      <c r="BC263" s="1359"/>
      <c r="BD263" s="1359"/>
    </row>
    <row r="264" spans="4:56" ht="12" customHeight="1">
      <c r="D264" s="1359"/>
      <c r="E264" s="1359"/>
      <c r="F264" s="1359"/>
      <c r="G264" s="1359"/>
      <c r="H264" s="1359"/>
      <c r="I264" s="1359"/>
      <c r="J264" s="1359"/>
      <c r="K264" s="1359"/>
      <c r="L264" s="1359"/>
      <c r="M264" s="1359"/>
      <c r="N264" s="1359"/>
      <c r="O264" s="1359"/>
      <c r="P264" s="1359"/>
      <c r="Q264" s="1359"/>
      <c r="R264" s="1359"/>
      <c r="S264" s="1359"/>
      <c r="T264" s="1359"/>
      <c r="U264" s="1359"/>
      <c r="V264" s="1359"/>
      <c r="W264" s="1359"/>
      <c r="X264" s="1359"/>
      <c r="Y264" s="1359"/>
      <c r="Z264" s="1359"/>
      <c r="AA264" s="1359"/>
      <c r="AB264" s="1359"/>
      <c r="AC264" s="1359"/>
      <c r="AD264" s="1359"/>
      <c r="AE264" s="1359"/>
      <c r="AF264" s="1359"/>
      <c r="AG264" s="1359"/>
      <c r="AH264" s="1359"/>
      <c r="AI264" s="1359"/>
      <c r="AJ264" s="1359"/>
      <c r="AK264" s="1359"/>
      <c r="AL264" s="1359"/>
      <c r="AM264" s="1359"/>
      <c r="AN264" s="1359"/>
      <c r="AO264" s="1359"/>
      <c r="AP264" s="1359"/>
      <c r="AQ264" s="1359"/>
      <c r="AR264" s="1359"/>
      <c r="AS264" s="1359"/>
      <c r="AT264" s="1359"/>
      <c r="AU264" s="1359"/>
      <c r="AV264" s="1359"/>
      <c r="AW264" s="1359"/>
      <c r="AX264" s="1359"/>
      <c r="AY264" s="1359"/>
      <c r="AZ264" s="1359"/>
      <c r="BA264" s="1359"/>
      <c r="BB264" s="1359"/>
      <c r="BC264" s="1359"/>
      <c r="BD264" s="1359"/>
    </row>
    <row r="265" spans="4:56" ht="12" customHeight="1">
      <c r="D265" s="1359"/>
      <c r="E265" s="1359"/>
      <c r="F265" s="1359"/>
      <c r="G265" s="1359"/>
      <c r="H265" s="1359"/>
      <c r="I265" s="1359"/>
      <c r="J265" s="1359"/>
      <c r="K265" s="1359"/>
      <c r="L265" s="1359"/>
      <c r="M265" s="1359"/>
      <c r="N265" s="1359"/>
      <c r="O265" s="1359"/>
      <c r="P265" s="1359"/>
      <c r="Q265" s="1359"/>
      <c r="R265" s="1359"/>
      <c r="S265" s="1359"/>
      <c r="T265" s="1359"/>
      <c r="U265" s="1359"/>
      <c r="V265" s="1359"/>
      <c r="W265" s="1359"/>
      <c r="X265" s="1359"/>
      <c r="Y265" s="1359"/>
      <c r="Z265" s="1359"/>
      <c r="AA265" s="1359"/>
      <c r="AB265" s="1359"/>
      <c r="AC265" s="1359"/>
      <c r="AD265" s="1359"/>
      <c r="AE265" s="1359"/>
      <c r="AF265" s="1359"/>
      <c r="AG265" s="1359"/>
      <c r="AH265" s="1359"/>
      <c r="AI265" s="1359"/>
      <c r="AJ265" s="1359"/>
      <c r="AK265" s="1359"/>
      <c r="AL265" s="1359"/>
      <c r="AM265" s="1359"/>
      <c r="AN265" s="1359"/>
      <c r="AO265" s="1359"/>
      <c r="AP265" s="1359"/>
      <c r="AQ265" s="1359"/>
      <c r="AR265" s="1359"/>
      <c r="AS265" s="1359"/>
      <c r="AT265" s="1359"/>
      <c r="AU265" s="1359"/>
      <c r="AV265" s="1359"/>
      <c r="AW265" s="1359"/>
      <c r="AX265" s="1359"/>
      <c r="AY265" s="1359"/>
      <c r="AZ265" s="1359"/>
      <c r="BA265" s="1359"/>
      <c r="BB265" s="1359"/>
      <c r="BC265" s="1359"/>
      <c r="BD265" s="1359"/>
    </row>
    <row r="266" spans="4:56" ht="12" customHeight="1">
      <c r="D266" s="1359"/>
      <c r="E266" s="1359"/>
      <c r="F266" s="1359"/>
      <c r="G266" s="1359"/>
      <c r="H266" s="1359"/>
      <c r="I266" s="1359"/>
      <c r="J266" s="1359"/>
      <c r="K266" s="1359"/>
      <c r="L266" s="1359"/>
      <c r="M266" s="1359"/>
      <c r="N266" s="1359"/>
      <c r="O266" s="1359"/>
      <c r="P266" s="1359"/>
      <c r="Q266" s="1359"/>
      <c r="R266" s="1359"/>
      <c r="S266" s="1359"/>
      <c r="T266" s="1359"/>
      <c r="U266" s="1359"/>
      <c r="V266" s="1359"/>
      <c r="W266" s="1359"/>
      <c r="X266" s="1359"/>
      <c r="Y266" s="1359"/>
      <c r="Z266" s="1359"/>
      <c r="AA266" s="1359"/>
      <c r="AB266" s="1359"/>
      <c r="AC266" s="1359"/>
      <c r="AD266" s="1359"/>
      <c r="AE266" s="1359"/>
      <c r="AF266" s="1359"/>
      <c r="AG266" s="1359"/>
      <c r="AH266" s="1359"/>
      <c r="AI266" s="1359"/>
      <c r="AJ266" s="1359"/>
      <c r="AK266" s="1359"/>
      <c r="AL266" s="1359"/>
      <c r="AM266" s="1359"/>
      <c r="AN266" s="1359"/>
      <c r="AO266" s="1359"/>
      <c r="AP266" s="1359"/>
      <c r="AQ266" s="1359"/>
      <c r="AR266" s="1359"/>
      <c r="AS266" s="1359"/>
      <c r="AT266" s="1359"/>
      <c r="AU266" s="1359"/>
      <c r="AV266" s="1359"/>
      <c r="AW266" s="1359"/>
      <c r="AX266" s="1359"/>
      <c r="AY266" s="1359"/>
      <c r="AZ266" s="1359"/>
      <c r="BA266" s="1359"/>
      <c r="BB266" s="1359"/>
      <c r="BC266" s="1359"/>
      <c r="BD266" s="1359"/>
    </row>
    <row r="267" spans="4:56" ht="12" customHeight="1">
      <c r="D267" s="1359"/>
      <c r="E267" s="1359"/>
      <c r="F267" s="1359"/>
      <c r="G267" s="1359"/>
      <c r="H267" s="1359"/>
      <c r="I267" s="1359"/>
      <c r="J267" s="1359"/>
      <c r="K267" s="1359"/>
      <c r="L267" s="1359"/>
      <c r="M267" s="1359"/>
      <c r="N267" s="1359"/>
      <c r="O267" s="1359"/>
      <c r="P267" s="1359"/>
      <c r="Q267" s="1359"/>
      <c r="R267" s="1359"/>
      <c r="S267" s="1359"/>
      <c r="T267" s="1359"/>
      <c r="U267" s="1359"/>
      <c r="V267" s="1359"/>
      <c r="W267" s="1359"/>
      <c r="X267" s="1359"/>
      <c r="Y267" s="1359"/>
      <c r="Z267" s="1359"/>
      <c r="AA267" s="1359"/>
      <c r="AB267" s="1359"/>
      <c r="AC267" s="1359"/>
      <c r="AD267" s="1359"/>
      <c r="AE267" s="1359"/>
      <c r="AF267" s="1359"/>
      <c r="AG267" s="1359"/>
      <c r="AH267" s="1359"/>
      <c r="AI267" s="1359"/>
      <c r="AJ267" s="1359"/>
      <c r="AK267" s="1359"/>
      <c r="AL267" s="1359"/>
      <c r="AM267" s="1359"/>
      <c r="AN267" s="1359"/>
      <c r="AO267" s="1359"/>
      <c r="AP267" s="1359"/>
      <c r="AQ267" s="1359"/>
      <c r="AR267" s="1359"/>
      <c r="AS267" s="1359"/>
      <c r="AT267" s="1359"/>
      <c r="AU267" s="1359"/>
      <c r="AV267" s="1359"/>
      <c r="AW267" s="1359"/>
      <c r="AX267" s="1359"/>
      <c r="AY267" s="1359"/>
      <c r="AZ267" s="1359"/>
      <c r="BA267" s="1359"/>
      <c r="BB267" s="1359"/>
      <c r="BC267" s="1359"/>
      <c r="BD267" s="1359"/>
    </row>
    <row r="268" spans="4:56" ht="12" customHeight="1">
      <c r="D268" s="1359"/>
      <c r="E268" s="1359"/>
      <c r="F268" s="1359"/>
      <c r="G268" s="1359"/>
      <c r="H268" s="1359"/>
      <c r="I268" s="1359"/>
      <c r="J268" s="1359"/>
      <c r="K268" s="1359"/>
      <c r="L268" s="1359"/>
      <c r="M268" s="1359"/>
      <c r="N268" s="1359"/>
      <c r="O268" s="1359"/>
      <c r="P268" s="1359"/>
      <c r="Q268" s="1359"/>
      <c r="R268" s="1359"/>
      <c r="S268" s="1359"/>
      <c r="T268" s="1359"/>
      <c r="U268" s="1359"/>
      <c r="V268" s="1359"/>
      <c r="W268" s="1359"/>
      <c r="X268" s="1359"/>
      <c r="Y268" s="1359"/>
      <c r="Z268" s="1359"/>
      <c r="AA268" s="1359"/>
      <c r="AB268" s="1359"/>
      <c r="AC268" s="1359"/>
      <c r="AD268" s="1359"/>
      <c r="AE268" s="1359"/>
      <c r="AF268" s="1359"/>
      <c r="AG268" s="1359"/>
      <c r="AH268" s="1359"/>
      <c r="AI268" s="1359"/>
      <c r="AJ268" s="1359"/>
      <c r="AK268" s="1359"/>
      <c r="AL268" s="1359"/>
      <c r="AM268" s="1359"/>
      <c r="AN268" s="1359"/>
      <c r="AO268" s="1359"/>
      <c r="AP268" s="1359"/>
      <c r="AQ268" s="1359"/>
      <c r="AR268" s="1359"/>
      <c r="AS268" s="1359"/>
      <c r="AT268" s="1359"/>
      <c r="AU268" s="1359"/>
      <c r="AV268" s="1359"/>
      <c r="AW268" s="1359"/>
      <c r="AX268" s="1359"/>
      <c r="AY268" s="1359"/>
      <c r="AZ268" s="1359"/>
      <c r="BA268" s="1359"/>
      <c r="BB268" s="1359"/>
      <c r="BC268" s="1359"/>
      <c r="BD268" s="1359"/>
    </row>
    <row r="269" spans="4:56" ht="12" customHeight="1">
      <c r="D269" s="1359"/>
      <c r="E269" s="1359"/>
      <c r="F269" s="1359"/>
      <c r="G269" s="1359"/>
      <c r="H269" s="1359"/>
      <c r="I269" s="1359"/>
      <c r="J269" s="1359"/>
      <c r="K269" s="1359"/>
      <c r="L269" s="1359"/>
      <c r="M269" s="1359"/>
      <c r="N269" s="1359"/>
      <c r="O269" s="1359"/>
      <c r="P269" s="1359"/>
      <c r="Q269" s="1359"/>
      <c r="R269" s="1359"/>
      <c r="S269" s="1359"/>
      <c r="T269" s="1359"/>
      <c r="U269" s="1359"/>
      <c r="V269" s="1359"/>
      <c r="W269" s="1359"/>
      <c r="X269" s="1359"/>
      <c r="Y269" s="1359"/>
      <c r="Z269" s="1359"/>
      <c r="AA269" s="1359"/>
      <c r="AB269" s="1359"/>
      <c r="AC269" s="1359"/>
      <c r="AD269" s="1359"/>
      <c r="AE269" s="1359"/>
      <c r="AF269" s="1359"/>
      <c r="AG269" s="1359"/>
      <c r="AH269" s="1359"/>
      <c r="AI269" s="1359"/>
      <c r="AJ269" s="1359"/>
      <c r="AK269" s="1359"/>
      <c r="AL269" s="1359"/>
      <c r="AM269" s="1359"/>
      <c r="AN269" s="1359"/>
      <c r="AO269" s="1359"/>
      <c r="AP269" s="1359"/>
      <c r="AQ269" s="1359"/>
      <c r="AR269" s="1359"/>
      <c r="AS269" s="1359"/>
      <c r="AT269" s="1359"/>
      <c r="AU269" s="1359"/>
      <c r="AV269" s="1359"/>
      <c r="AW269" s="1359"/>
      <c r="AX269" s="1359"/>
      <c r="AY269" s="1359"/>
      <c r="AZ269" s="1359"/>
      <c r="BA269" s="1359"/>
      <c r="BB269" s="1359"/>
      <c r="BC269" s="1359"/>
      <c r="BD269" s="1359"/>
    </row>
    <row r="270" spans="4:56" ht="12" customHeight="1">
      <c r="D270" s="1359"/>
      <c r="E270" s="1359"/>
      <c r="F270" s="1359"/>
      <c r="G270" s="1359"/>
      <c r="H270" s="1359"/>
      <c r="I270" s="1359"/>
      <c r="J270" s="1359"/>
      <c r="K270" s="1359"/>
      <c r="L270" s="1359"/>
      <c r="M270" s="1359"/>
      <c r="N270" s="1359"/>
      <c r="O270" s="1359"/>
      <c r="P270" s="1359"/>
      <c r="Q270" s="1359"/>
      <c r="R270" s="1359"/>
      <c r="S270" s="1359"/>
      <c r="T270" s="1359"/>
      <c r="U270" s="1359"/>
      <c r="V270" s="1359"/>
      <c r="W270" s="1359"/>
      <c r="X270" s="1359"/>
      <c r="Y270" s="1359"/>
      <c r="Z270" s="1359"/>
      <c r="AA270" s="1359"/>
      <c r="AB270" s="1359"/>
      <c r="AC270" s="1359"/>
      <c r="AD270" s="1359"/>
      <c r="AE270" s="1359"/>
      <c r="AF270" s="1359"/>
      <c r="AG270" s="1359"/>
      <c r="AH270" s="1359"/>
      <c r="AI270" s="1359"/>
      <c r="AJ270" s="1359"/>
      <c r="AK270" s="1359"/>
      <c r="AL270" s="1359"/>
      <c r="AM270" s="1359"/>
      <c r="AN270" s="1359"/>
      <c r="AO270" s="1359"/>
      <c r="AP270" s="1359"/>
      <c r="AQ270" s="1359"/>
      <c r="AR270" s="1359"/>
      <c r="AS270" s="1359"/>
      <c r="AT270" s="1359"/>
      <c r="AU270" s="1359"/>
      <c r="AV270" s="1359"/>
      <c r="AW270" s="1359"/>
      <c r="AX270" s="1359"/>
      <c r="AY270" s="1359"/>
      <c r="AZ270" s="1359"/>
      <c r="BA270" s="1359"/>
      <c r="BB270" s="1359"/>
      <c r="BC270" s="1359"/>
      <c r="BD270" s="1359"/>
    </row>
    <row r="271" spans="4:56" ht="12" customHeight="1">
      <c r="D271" s="1359"/>
      <c r="E271" s="1359"/>
      <c r="F271" s="1359"/>
      <c r="G271" s="1359"/>
      <c r="H271" s="1359"/>
      <c r="I271" s="1359"/>
      <c r="J271" s="1359"/>
      <c r="K271" s="1359"/>
      <c r="L271" s="1359"/>
      <c r="M271" s="1359"/>
      <c r="N271" s="1359"/>
      <c r="O271" s="1359"/>
      <c r="P271" s="1359"/>
      <c r="Q271" s="1359"/>
      <c r="R271" s="1359"/>
      <c r="S271" s="1359"/>
      <c r="T271" s="1359"/>
      <c r="U271" s="1359"/>
      <c r="V271" s="1359"/>
      <c r="W271" s="1359"/>
      <c r="X271" s="1359"/>
      <c r="Y271" s="1359"/>
      <c r="Z271" s="1359"/>
      <c r="AA271" s="1359"/>
      <c r="AB271" s="1359"/>
      <c r="AC271" s="1359"/>
      <c r="AD271" s="1359"/>
      <c r="AE271" s="1359"/>
      <c r="AF271" s="1359"/>
      <c r="AG271" s="1359"/>
      <c r="AH271" s="1361"/>
      <c r="AI271" s="1359"/>
      <c r="AJ271" s="1359"/>
      <c r="AK271" s="1359"/>
      <c r="AL271" s="1359"/>
      <c r="AM271" s="1359"/>
      <c r="AN271" s="1359"/>
      <c r="AO271" s="1359"/>
      <c r="AP271" s="1359"/>
      <c r="AQ271" s="1359"/>
      <c r="AR271" s="1359"/>
      <c r="AS271" s="1359"/>
      <c r="AT271" s="1359"/>
      <c r="AU271" s="1359"/>
      <c r="AV271" s="1359"/>
      <c r="AW271" s="1359"/>
      <c r="AX271" s="1359"/>
      <c r="AY271" s="1359"/>
      <c r="AZ271" s="1359"/>
      <c r="BA271" s="1359"/>
      <c r="BB271" s="1359"/>
      <c r="BC271" s="1359"/>
      <c r="BD271" s="1359"/>
    </row>
    <row r="272" spans="4:56" ht="12" customHeight="1">
      <c r="D272" s="1359"/>
      <c r="E272" s="1359"/>
      <c r="F272" s="1359"/>
      <c r="G272" s="1359"/>
      <c r="H272" s="1359"/>
      <c r="I272" s="1359"/>
      <c r="J272" s="1359"/>
      <c r="K272" s="1359"/>
      <c r="L272" s="1359"/>
      <c r="M272" s="1359"/>
      <c r="N272" s="1359"/>
      <c r="O272" s="1359"/>
      <c r="P272" s="1359"/>
      <c r="Q272" s="1359"/>
      <c r="R272" s="1359"/>
      <c r="S272" s="1359"/>
      <c r="T272" s="1359"/>
      <c r="U272" s="1359"/>
      <c r="V272" s="1359"/>
      <c r="W272" s="1359"/>
      <c r="X272" s="1359"/>
      <c r="Y272" s="1359"/>
      <c r="Z272" s="1359"/>
      <c r="AA272" s="1359"/>
      <c r="AB272" s="1359"/>
      <c r="AC272" s="1359"/>
      <c r="AD272" s="1359"/>
      <c r="AE272" s="1359"/>
      <c r="AF272" s="1359"/>
      <c r="AG272" s="1359"/>
      <c r="AH272" s="1361"/>
      <c r="AI272" s="1359"/>
      <c r="AJ272" s="1359"/>
      <c r="AK272" s="1359"/>
      <c r="AL272" s="1359"/>
      <c r="AM272" s="1359"/>
      <c r="AN272" s="1359"/>
      <c r="AO272" s="1359"/>
      <c r="AP272" s="1359"/>
      <c r="AQ272" s="1359"/>
      <c r="AR272" s="1359"/>
      <c r="AS272" s="1359"/>
      <c r="AT272" s="1359"/>
      <c r="AU272" s="1359"/>
      <c r="AV272" s="1359"/>
      <c r="AW272" s="1359"/>
      <c r="AX272" s="1359"/>
      <c r="AY272" s="1359"/>
      <c r="AZ272" s="1359"/>
      <c r="BA272" s="1359"/>
      <c r="BB272" s="1359"/>
      <c r="BC272" s="1359"/>
      <c r="BD272" s="1359"/>
    </row>
    <row r="273" spans="4:56" ht="12" customHeight="1">
      <c r="D273" s="1359"/>
      <c r="E273" s="1359"/>
      <c r="F273" s="1359"/>
      <c r="G273" s="1359"/>
      <c r="H273" s="1359"/>
      <c r="I273" s="1359"/>
      <c r="J273" s="1359"/>
      <c r="K273" s="1359"/>
      <c r="L273" s="1359"/>
      <c r="M273" s="1359"/>
      <c r="N273" s="1359"/>
      <c r="O273" s="1359"/>
      <c r="P273" s="1359"/>
      <c r="Q273" s="1359"/>
      <c r="R273" s="1359"/>
      <c r="S273" s="1359"/>
      <c r="T273" s="1359"/>
      <c r="U273" s="1359"/>
      <c r="V273" s="1359"/>
      <c r="W273" s="1359"/>
      <c r="X273" s="1359"/>
      <c r="Y273" s="1359"/>
      <c r="Z273" s="1359"/>
      <c r="AA273" s="1359"/>
      <c r="AB273" s="1359"/>
      <c r="AC273" s="1359"/>
      <c r="AD273" s="1359"/>
      <c r="AE273" s="1359"/>
      <c r="AF273" s="1359"/>
      <c r="AG273" s="1359"/>
      <c r="AH273" s="1361"/>
      <c r="AI273" s="1359"/>
      <c r="AJ273" s="1359"/>
      <c r="AK273" s="1359"/>
      <c r="AL273" s="1359"/>
      <c r="AM273" s="1359"/>
      <c r="AN273" s="1359"/>
      <c r="AO273" s="1359"/>
      <c r="AP273" s="1359"/>
      <c r="AQ273" s="1359"/>
      <c r="AR273" s="1359"/>
      <c r="AS273" s="1359"/>
      <c r="AT273" s="1359"/>
      <c r="AU273" s="1359"/>
      <c r="AV273" s="1359"/>
      <c r="AW273" s="1359"/>
      <c r="AX273" s="1359"/>
      <c r="AY273" s="1359"/>
      <c r="AZ273" s="1359"/>
      <c r="BA273" s="1359"/>
      <c r="BB273" s="1359"/>
      <c r="BC273" s="1359"/>
      <c r="BD273" s="1359"/>
    </row>
    <row r="274" spans="4:56" ht="12" customHeight="1">
      <c r="D274" s="1359"/>
      <c r="E274" s="1359"/>
      <c r="F274" s="1359"/>
      <c r="G274" s="1359"/>
      <c r="H274" s="1359"/>
      <c r="I274" s="1359"/>
      <c r="J274" s="1359"/>
      <c r="K274" s="1359"/>
      <c r="L274" s="1359"/>
      <c r="M274" s="1359"/>
      <c r="N274" s="1359"/>
      <c r="O274" s="1359"/>
      <c r="P274" s="1359"/>
      <c r="Q274" s="1359"/>
      <c r="R274" s="1359"/>
      <c r="S274" s="1359"/>
      <c r="T274" s="1359"/>
      <c r="U274" s="1359"/>
      <c r="V274" s="1359"/>
      <c r="W274" s="1359"/>
      <c r="X274" s="1359"/>
      <c r="Y274" s="1359"/>
      <c r="Z274" s="1359"/>
      <c r="AA274" s="1359"/>
      <c r="AB274" s="1359"/>
      <c r="AC274" s="1359"/>
      <c r="AD274" s="1359"/>
      <c r="AE274" s="1359"/>
      <c r="AF274" s="1359"/>
      <c r="AG274" s="1359"/>
      <c r="AH274" s="1361"/>
      <c r="AI274" s="1359"/>
      <c r="AJ274" s="1359"/>
      <c r="AK274" s="1359"/>
      <c r="AL274" s="1359"/>
      <c r="AM274" s="1359"/>
      <c r="AN274" s="1359"/>
      <c r="AO274" s="1359"/>
      <c r="AP274" s="1359"/>
      <c r="AQ274" s="1359"/>
      <c r="AR274" s="1359"/>
      <c r="AS274" s="1359"/>
      <c r="AT274" s="1359"/>
      <c r="AU274" s="1359"/>
      <c r="AV274" s="1359"/>
      <c r="AW274" s="1359"/>
      <c r="AX274" s="1359"/>
      <c r="AY274" s="1359"/>
      <c r="AZ274" s="1359"/>
      <c r="BA274" s="1359"/>
      <c r="BB274" s="1359"/>
      <c r="BC274" s="1359"/>
      <c r="BD274" s="1359"/>
    </row>
    <row r="275" spans="4:56" ht="12" customHeight="1">
      <c r="D275" s="1359"/>
      <c r="E275" s="1359"/>
      <c r="F275" s="1359"/>
      <c r="G275" s="1359"/>
      <c r="H275" s="1359"/>
      <c r="I275" s="1359"/>
      <c r="J275" s="1359"/>
      <c r="K275" s="1359"/>
      <c r="L275" s="1359"/>
      <c r="M275" s="1359"/>
      <c r="N275" s="1359"/>
      <c r="O275" s="1359"/>
      <c r="P275" s="1359"/>
      <c r="Q275" s="1359"/>
      <c r="R275" s="1359"/>
      <c r="S275" s="1359"/>
      <c r="T275" s="1359"/>
      <c r="U275" s="1359"/>
      <c r="V275" s="1359"/>
      <c r="W275" s="1359"/>
      <c r="X275" s="1359"/>
      <c r="Y275" s="1359"/>
      <c r="Z275" s="1359"/>
      <c r="AA275" s="1359"/>
      <c r="AB275" s="1359"/>
      <c r="AC275" s="1359"/>
      <c r="AD275" s="1359"/>
      <c r="AE275" s="1359"/>
      <c r="AF275" s="1359"/>
      <c r="AG275" s="1359"/>
      <c r="AH275" s="1361"/>
      <c r="AI275" s="1359"/>
      <c r="AJ275" s="1359"/>
      <c r="AK275" s="1359"/>
      <c r="AL275" s="1359"/>
      <c r="AM275" s="1359"/>
      <c r="AN275" s="1359"/>
      <c r="AO275" s="1359"/>
      <c r="AP275" s="1359"/>
      <c r="AQ275" s="1359"/>
      <c r="AR275" s="1359"/>
      <c r="AS275" s="1359"/>
      <c r="AT275" s="1359"/>
      <c r="AU275" s="1359"/>
      <c r="AV275" s="1359"/>
      <c r="AW275" s="1359"/>
      <c r="AX275" s="1359"/>
      <c r="AY275" s="1359"/>
      <c r="AZ275" s="1359"/>
      <c r="BA275" s="1359"/>
      <c r="BB275" s="1359"/>
      <c r="BC275" s="1359"/>
      <c r="BD275" s="1359"/>
    </row>
    <row r="276" spans="4:56" ht="12" customHeight="1">
      <c r="D276" s="1359"/>
      <c r="E276" s="1359"/>
      <c r="F276" s="1359"/>
      <c r="G276" s="1359"/>
      <c r="H276" s="1359"/>
      <c r="I276" s="1359"/>
      <c r="J276" s="1359"/>
      <c r="K276" s="1359"/>
      <c r="L276" s="1359"/>
      <c r="M276" s="1359"/>
      <c r="N276" s="1359"/>
      <c r="O276" s="1359"/>
      <c r="P276" s="1359"/>
      <c r="Q276" s="1359"/>
      <c r="R276" s="1359"/>
      <c r="S276" s="1359"/>
      <c r="T276" s="1359"/>
      <c r="U276" s="1359"/>
      <c r="V276" s="1359"/>
      <c r="W276" s="1359"/>
      <c r="X276" s="1359"/>
      <c r="Y276" s="1359"/>
      <c r="Z276" s="1359"/>
      <c r="AA276" s="1359"/>
      <c r="AB276" s="1359"/>
      <c r="AC276" s="1359"/>
      <c r="AD276" s="1359"/>
      <c r="AE276" s="1359"/>
      <c r="AF276" s="1359"/>
      <c r="AG276" s="1359"/>
      <c r="AH276" s="1361"/>
      <c r="AI276" s="1359"/>
      <c r="AJ276" s="1359"/>
      <c r="AK276" s="1359"/>
      <c r="AL276" s="1359"/>
      <c r="AM276" s="1359"/>
      <c r="AN276" s="1359"/>
      <c r="AO276" s="1359"/>
      <c r="AP276" s="1359"/>
      <c r="AQ276" s="1359"/>
      <c r="AR276" s="1359"/>
      <c r="AS276" s="1359"/>
      <c r="AT276" s="1359"/>
      <c r="AU276" s="1359"/>
      <c r="AV276" s="1359"/>
      <c r="AW276" s="1359"/>
      <c r="AX276" s="1359"/>
      <c r="AY276" s="1359"/>
      <c r="AZ276" s="1359"/>
      <c r="BA276" s="1359"/>
      <c r="BB276" s="1359"/>
      <c r="BC276" s="1359"/>
      <c r="BD276" s="1359"/>
    </row>
    <row r="277" spans="4:56" ht="12" customHeight="1">
      <c r="D277" s="1359"/>
      <c r="E277" s="1359"/>
      <c r="F277" s="1359"/>
      <c r="G277" s="1359"/>
      <c r="H277" s="1359"/>
      <c r="I277" s="1359"/>
      <c r="J277" s="1359"/>
      <c r="K277" s="1359"/>
      <c r="L277" s="1359"/>
      <c r="M277" s="1359"/>
      <c r="N277" s="1359"/>
      <c r="O277" s="1359"/>
      <c r="P277" s="1359"/>
      <c r="Q277" s="1359"/>
      <c r="R277" s="1359"/>
      <c r="S277" s="1359"/>
      <c r="T277" s="1359"/>
      <c r="U277" s="1359"/>
      <c r="V277" s="1359"/>
      <c r="W277" s="1359"/>
      <c r="X277" s="1359"/>
      <c r="Y277" s="1359"/>
      <c r="Z277" s="1359"/>
      <c r="AA277" s="1359"/>
      <c r="AB277" s="1359"/>
      <c r="AC277" s="1359"/>
      <c r="AD277" s="1359"/>
      <c r="AE277" s="1359"/>
      <c r="AF277" s="1359"/>
      <c r="AG277" s="1359"/>
      <c r="AH277" s="1361"/>
      <c r="AI277" s="1359"/>
      <c r="AJ277" s="1359"/>
      <c r="AK277" s="1359"/>
      <c r="AL277" s="1359"/>
      <c r="AM277" s="1359"/>
      <c r="AN277" s="1359"/>
      <c r="AO277" s="1359"/>
      <c r="AP277" s="1359"/>
      <c r="AQ277" s="1359"/>
      <c r="AR277" s="1359"/>
      <c r="AS277" s="1359"/>
      <c r="AT277" s="1359"/>
      <c r="AU277" s="1359"/>
      <c r="AV277" s="1359"/>
      <c r="AW277" s="1359"/>
      <c r="AX277" s="1359"/>
      <c r="AY277" s="1359"/>
      <c r="AZ277" s="1359"/>
      <c r="BA277" s="1359"/>
      <c r="BB277" s="1359"/>
      <c r="BC277" s="1359"/>
      <c r="BD277" s="1359"/>
    </row>
    <row r="278" spans="4:56" ht="12" customHeight="1">
      <c r="D278" s="1359"/>
      <c r="E278" s="1359"/>
      <c r="F278" s="1359"/>
      <c r="G278" s="1359"/>
      <c r="H278" s="1359"/>
      <c r="I278" s="1359"/>
      <c r="J278" s="1359"/>
      <c r="K278" s="1359"/>
      <c r="L278" s="1359"/>
      <c r="M278" s="1359"/>
      <c r="N278" s="1359"/>
      <c r="O278" s="1359"/>
      <c r="P278" s="1359"/>
      <c r="Q278" s="1359"/>
      <c r="R278" s="1359"/>
      <c r="S278" s="1359"/>
      <c r="T278" s="1359"/>
      <c r="U278" s="1359"/>
      <c r="V278" s="1359"/>
      <c r="W278" s="1359"/>
      <c r="X278" s="1359"/>
      <c r="Y278" s="1359"/>
      <c r="Z278" s="1359"/>
      <c r="AA278" s="1359"/>
      <c r="AB278" s="1359"/>
      <c r="AC278" s="1359"/>
      <c r="AD278" s="1359"/>
      <c r="AE278" s="1359"/>
      <c r="AF278" s="1359"/>
      <c r="AG278" s="1359"/>
      <c r="AH278" s="1359"/>
      <c r="AI278" s="1359"/>
      <c r="AJ278" s="1359"/>
      <c r="AK278" s="1359"/>
      <c r="AL278" s="1359"/>
      <c r="AM278" s="1359"/>
      <c r="AN278" s="1359"/>
      <c r="AO278" s="1359"/>
      <c r="AP278" s="1359"/>
      <c r="AQ278" s="1359"/>
      <c r="AR278" s="1359"/>
      <c r="AS278" s="1359"/>
      <c r="AT278" s="1359"/>
      <c r="AU278" s="1359"/>
      <c r="AV278" s="1359"/>
      <c r="AW278" s="1359"/>
      <c r="AX278" s="1359"/>
      <c r="AY278" s="1359"/>
      <c r="AZ278" s="1359"/>
      <c r="BA278" s="1359"/>
      <c r="BB278" s="1359"/>
      <c r="BC278" s="1359"/>
      <c r="BD278" s="1359"/>
    </row>
    <row r="279" spans="4:56" ht="12" customHeight="1">
      <c r="D279" s="1359"/>
      <c r="E279" s="1359"/>
      <c r="F279" s="1359"/>
      <c r="G279" s="1359"/>
      <c r="H279" s="1359"/>
      <c r="I279" s="1359"/>
      <c r="J279" s="1359"/>
      <c r="K279" s="1359"/>
      <c r="L279" s="1359"/>
      <c r="M279" s="1359"/>
      <c r="N279" s="1359"/>
      <c r="O279" s="1359"/>
      <c r="P279" s="1359"/>
      <c r="Q279" s="1359"/>
      <c r="R279" s="1359"/>
      <c r="S279" s="1359"/>
      <c r="T279" s="1359"/>
      <c r="U279" s="1359"/>
      <c r="V279" s="1359"/>
      <c r="W279" s="1359"/>
      <c r="X279" s="1359"/>
      <c r="Y279" s="1359"/>
      <c r="Z279" s="1359"/>
      <c r="AA279" s="1359"/>
      <c r="AB279" s="1359"/>
      <c r="AC279" s="1359"/>
      <c r="AD279" s="1359"/>
      <c r="AE279" s="1359"/>
      <c r="AF279" s="1359"/>
      <c r="AG279" s="1359"/>
      <c r="AH279" s="1359"/>
      <c r="AI279" s="1359"/>
      <c r="AJ279" s="1359"/>
      <c r="AK279" s="1359"/>
      <c r="AL279" s="1359"/>
      <c r="AM279" s="1359"/>
      <c r="AN279" s="1359"/>
      <c r="AO279" s="1359"/>
      <c r="AP279" s="1359"/>
      <c r="AQ279" s="1359"/>
      <c r="AR279" s="1359"/>
      <c r="AS279" s="1359"/>
      <c r="AT279" s="1359"/>
      <c r="AU279" s="1359"/>
      <c r="AV279" s="1359"/>
      <c r="AW279" s="1359"/>
      <c r="AX279" s="1359"/>
      <c r="AY279" s="1359"/>
      <c r="AZ279" s="1359"/>
      <c r="BA279" s="1359"/>
      <c r="BB279" s="1359"/>
      <c r="BC279" s="1359"/>
      <c r="BD279" s="1359"/>
    </row>
    <row r="280" spans="4:56" ht="12" customHeight="1">
      <c r="D280" s="1359"/>
      <c r="E280" s="1359"/>
      <c r="F280" s="1359"/>
      <c r="G280" s="1359"/>
      <c r="H280" s="1359"/>
      <c r="I280" s="1359"/>
      <c r="J280" s="1359"/>
      <c r="K280" s="1359"/>
      <c r="L280" s="1359"/>
      <c r="M280" s="1359"/>
      <c r="N280" s="1359"/>
      <c r="O280" s="1359"/>
      <c r="P280" s="1359"/>
      <c r="Q280" s="1359"/>
      <c r="R280" s="1359"/>
      <c r="S280" s="1359"/>
      <c r="T280" s="1359"/>
      <c r="U280" s="1359"/>
      <c r="V280" s="1359"/>
      <c r="W280" s="1359"/>
      <c r="X280" s="1359"/>
      <c r="Y280" s="1359"/>
      <c r="Z280" s="1359"/>
      <c r="AA280" s="1359"/>
      <c r="AB280" s="1359"/>
      <c r="AC280" s="1359"/>
      <c r="AD280" s="1359"/>
      <c r="AE280" s="1359"/>
      <c r="AF280" s="1359"/>
      <c r="AG280" s="1359"/>
      <c r="AH280" s="1359"/>
      <c r="AI280" s="1359"/>
      <c r="AJ280" s="1359"/>
      <c r="AK280" s="1359"/>
      <c r="AL280" s="1359"/>
      <c r="AM280" s="1359"/>
      <c r="AN280" s="1359"/>
      <c r="AO280" s="1359"/>
      <c r="AP280" s="1359"/>
      <c r="AQ280" s="1359"/>
      <c r="AR280" s="1359"/>
      <c r="AS280" s="1359"/>
      <c r="AT280" s="1359"/>
      <c r="AU280" s="1359"/>
      <c r="AV280" s="1359"/>
      <c r="AW280" s="1359"/>
      <c r="AX280" s="1359"/>
      <c r="AY280" s="1359"/>
      <c r="AZ280" s="1359"/>
      <c r="BA280" s="1359"/>
      <c r="BB280" s="1359"/>
      <c r="BC280" s="1359"/>
      <c r="BD280" s="1359"/>
    </row>
    <row r="281" spans="4:56" ht="12" customHeight="1">
      <c r="D281" s="1359"/>
      <c r="E281" s="1359"/>
      <c r="F281" s="1359"/>
      <c r="G281" s="1359"/>
      <c r="H281" s="1359"/>
      <c r="I281" s="1359"/>
      <c r="J281" s="1359"/>
      <c r="K281" s="1359"/>
      <c r="L281" s="1359"/>
      <c r="M281" s="1359"/>
      <c r="N281" s="1359"/>
      <c r="O281" s="1359"/>
      <c r="P281" s="1359"/>
      <c r="Q281" s="1359"/>
      <c r="R281" s="1359"/>
      <c r="S281" s="1359"/>
      <c r="T281" s="1359"/>
      <c r="U281" s="1359"/>
      <c r="V281" s="1359"/>
      <c r="W281" s="1359"/>
      <c r="X281" s="1359"/>
      <c r="Y281" s="1359"/>
      <c r="Z281" s="1359"/>
      <c r="AA281" s="1359"/>
      <c r="AB281" s="1359"/>
      <c r="AC281" s="1359"/>
      <c r="AD281" s="1359"/>
      <c r="AE281" s="1359"/>
      <c r="AF281" s="1359"/>
      <c r="AG281" s="1359"/>
      <c r="AH281" s="1359"/>
      <c r="AI281" s="1359"/>
      <c r="AJ281" s="1359"/>
      <c r="AK281" s="1359"/>
      <c r="AL281" s="1359"/>
      <c r="AM281" s="1359"/>
      <c r="AN281" s="1359"/>
      <c r="AO281" s="1359"/>
      <c r="AP281" s="1359"/>
      <c r="AQ281" s="1359"/>
      <c r="AR281" s="1359"/>
      <c r="AS281" s="1359"/>
      <c r="AT281" s="1359"/>
      <c r="AU281" s="1359"/>
      <c r="AV281" s="1359"/>
      <c r="AW281" s="1359"/>
      <c r="AX281" s="1359"/>
      <c r="AY281" s="1359"/>
      <c r="AZ281" s="1359"/>
      <c r="BA281" s="1359"/>
      <c r="BB281" s="1359"/>
      <c r="BC281" s="1359"/>
      <c r="BD281" s="1359"/>
    </row>
    <row r="282" spans="4:56" ht="12" customHeight="1">
      <c r="D282" s="1359"/>
      <c r="E282" s="1359"/>
      <c r="F282" s="1359"/>
      <c r="G282" s="1359"/>
      <c r="H282" s="1359"/>
      <c r="I282" s="1359"/>
      <c r="J282" s="1359"/>
      <c r="K282" s="1359"/>
      <c r="L282" s="1359"/>
      <c r="M282" s="1359"/>
      <c r="N282" s="1359"/>
      <c r="O282" s="1359"/>
      <c r="P282" s="1359"/>
      <c r="Q282" s="1359"/>
      <c r="R282" s="1359"/>
      <c r="S282" s="1359"/>
      <c r="T282" s="1359"/>
      <c r="U282" s="1359"/>
      <c r="V282" s="1359"/>
      <c r="W282" s="1359"/>
      <c r="X282" s="1359"/>
      <c r="Y282" s="1359"/>
      <c r="Z282" s="1359"/>
      <c r="AA282" s="1359"/>
      <c r="AB282" s="1359"/>
      <c r="AC282" s="1359"/>
      <c r="AD282" s="1359"/>
      <c r="AE282" s="1359"/>
      <c r="AF282" s="1359"/>
      <c r="AG282" s="1359"/>
      <c r="AH282" s="1359"/>
      <c r="AI282" s="1359"/>
      <c r="AJ282" s="1359"/>
      <c r="AK282" s="1359"/>
      <c r="AL282" s="1359"/>
      <c r="AM282" s="1359"/>
      <c r="AN282" s="1359"/>
      <c r="AO282" s="1359"/>
      <c r="AP282" s="1359"/>
      <c r="AQ282" s="1359"/>
      <c r="AR282" s="1359"/>
      <c r="AS282" s="1359"/>
      <c r="AT282" s="1359"/>
      <c r="AU282" s="1359"/>
      <c r="AV282" s="1359"/>
      <c r="AW282" s="1359"/>
      <c r="AX282" s="1359"/>
      <c r="AY282" s="1359"/>
      <c r="AZ282" s="1359"/>
      <c r="BA282" s="1359"/>
      <c r="BB282" s="1359"/>
      <c r="BC282" s="1359"/>
      <c r="BD282" s="1359"/>
    </row>
    <row r="283" spans="4:56" ht="12" customHeight="1">
      <c r="D283" s="1359"/>
      <c r="E283" s="1359"/>
      <c r="F283" s="1359"/>
      <c r="G283" s="1359"/>
      <c r="H283" s="1359"/>
      <c r="I283" s="1359"/>
      <c r="J283" s="1359"/>
      <c r="K283" s="1359"/>
      <c r="L283" s="1359"/>
      <c r="M283" s="1359"/>
      <c r="N283" s="1359"/>
      <c r="O283" s="1359"/>
      <c r="P283" s="1359"/>
      <c r="Q283" s="1359"/>
      <c r="R283" s="1359"/>
      <c r="S283" s="1359"/>
      <c r="T283" s="1359"/>
      <c r="U283" s="1359"/>
      <c r="V283" s="1359"/>
      <c r="W283" s="1359"/>
      <c r="X283" s="1359"/>
      <c r="Y283" s="1359"/>
      <c r="Z283" s="1359"/>
      <c r="AA283" s="1359"/>
      <c r="AB283" s="1359"/>
      <c r="AC283" s="1359"/>
      <c r="AD283" s="1359"/>
      <c r="AE283" s="1359"/>
      <c r="AF283" s="1359"/>
      <c r="AG283" s="1359"/>
      <c r="AH283" s="1359"/>
      <c r="AI283" s="1359"/>
      <c r="AJ283" s="1359"/>
      <c r="AK283" s="1359"/>
      <c r="AL283" s="1359"/>
      <c r="AM283" s="1359"/>
      <c r="AN283" s="1359"/>
      <c r="AO283" s="1359"/>
      <c r="AP283" s="1359"/>
      <c r="AQ283" s="1359"/>
      <c r="AR283" s="1359"/>
      <c r="AS283" s="1359"/>
      <c r="AT283" s="1359"/>
      <c r="AU283" s="1359"/>
      <c r="AV283" s="1359"/>
      <c r="AW283" s="1359"/>
      <c r="AX283" s="1359"/>
      <c r="AY283" s="1359"/>
      <c r="AZ283" s="1359"/>
      <c r="BA283" s="1359"/>
      <c r="BB283" s="1359"/>
      <c r="BC283" s="1359"/>
      <c r="BD283" s="1359"/>
    </row>
    <row r="284" spans="4:56" ht="12" customHeight="1">
      <c r="D284" s="1359"/>
      <c r="E284" s="1359"/>
      <c r="F284" s="1359"/>
      <c r="G284" s="1359"/>
      <c r="H284" s="1359"/>
      <c r="I284" s="1359"/>
      <c r="J284" s="1359"/>
      <c r="K284" s="1359"/>
      <c r="L284" s="1359"/>
      <c r="M284" s="1359"/>
      <c r="N284" s="1359"/>
      <c r="O284" s="1359"/>
      <c r="P284" s="1359"/>
      <c r="Q284" s="1359"/>
      <c r="R284" s="1359"/>
      <c r="S284" s="1359"/>
      <c r="T284" s="1359"/>
      <c r="U284" s="1359"/>
      <c r="V284" s="1359"/>
      <c r="W284" s="1359"/>
      <c r="X284" s="1359"/>
      <c r="Y284" s="1359"/>
      <c r="Z284" s="1359"/>
      <c r="AA284" s="1359"/>
      <c r="AB284" s="1359"/>
      <c r="AC284" s="1359"/>
      <c r="AD284" s="1359"/>
      <c r="AE284" s="1359"/>
      <c r="AF284" s="1359"/>
      <c r="AG284" s="1359"/>
      <c r="AH284" s="1359"/>
      <c r="AI284" s="1359"/>
      <c r="AJ284" s="1359"/>
      <c r="AK284" s="1359"/>
      <c r="AL284" s="1359"/>
      <c r="AM284" s="1359"/>
      <c r="AN284" s="1359"/>
      <c r="AO284" s="1359"/>
      <c r="AP284" s="1359"/>
      <c r="AQ284" s="1359"/>
      <c r="AR284" s="1359"/>
      <c r="AS284" s="1359"/>
      <c r="AT284" s="1359"/>
      <c r="AU284" s="1359"/>
      <c r="AV284" s="1359"/>
      <c r="AW284" s="1359"/>
      <c r="AX284" s="1359"/>
      <c r="AY284" s="1359"/>
      <c r="AZ284" s="1359"/>
      <c r="BA284" s="1359"/>
      <c r="BB284" s="1359"/>
      <c r="BC284" s="1359"/>
      <c r="BD284" s="1359"/>
    </row>
    <row r="285" spans="4:56" ht="12" customHeight="1">
      <c r="D285" s="1359"/>
      <c r="E285" s="1359"/>
      <c r="F285" s="1359"/>
      <c r="G285" s="1359"/>
      <c r="H285" s="1359"/>
      <c r="I285" s="1359"/>
      <c r="J285" s="1359"/>
      <c r="K285" s="1359"/>
      <c r="L285" s="1359"/>
      <c r="M285" s="1359"/>
      <c r="N285" s="1359"/>
      <c r="O285" s="1359"/>
      <c r="P285" s="1359"/>
      <c r="Q285" s="1359"/>
      <c r="R285" s="1359"/>
      <c r="S285" s="1359"/>
      <c r="T285" s="1359"/>
      <c r="U285" s="1359"/>
      <c r="V285" s="1359"/>
      <c r="W285" s="1359"/>
      <c r="X285" s="1359"/>
      <c r="Y285" s="1359"/>
      <c r="Z285" s="1359"/>
      <c r="AA285" s="1359"/>
      <c r="AB285" s="1359"/>
      <c r="AC285" s="1359"/>
      <c r="AD285" s="1359"/>
      <c r="AE285" s="1359"/>
      <c r="AF285" s="1359"/>
      <c r="AG285" s="1359"/>
      <c r="AH285" s="1359"/>
      <c r="AI285" s="1359"/>
      <c r="AJ285" s="1359"/>
      <c r="AK285" s="1359"/>
      <c r="AL285" s="1359"/>
      <c r="AM285" s="1359"/>
      <c r="AN285" s="1359"/>
      <c r="AO285" s="1359"/>
      <c r="AP285" s="1359"/>
      <c r="AQ285" s="1359"/>
      <c r="AR285" s="1359"/>
      <c r="AS285" s="1359"/>
      <c r="AT285" s="1359"/>
      <c r="AU285" s="1359"/>
      <c r="AV285" s="1359"/>
      <c r="AW285" s="1359"/>
      <c r="AX285" s="1359"/>
      <c r="AY285" s="1359"/>
      <c r="AZ285" s="1359"/>
      <c r="BA285" s="1359"/>
      <c r="BB285" s="1359"/>
      <c r="BC285" s="1359"/>
      <c r="BD285" s="1359"/>
    </row>
    <row r="286" spans="4:56" ht="12" customHeight="1">
      <c r="D286" s="1359"/>
      <c r="E286" s="1359"/>
      <c r="F286" s="1359"/>
      <c r="G286" s="1359"/>
      <c r="H286" s="1359"/>
      <c r="I286" s="1359"/>
      <c r="J286" s="1359"/>
      <c r="K286" s="1359"/>
      <c r="L286" s="1359"/>
      <c r="M286" s="1359"/>
      <c r="N286" s="1359"/>
      <c r="O286" s="1359"/>
      <c r="P286" s="1359"/>
      <c r="Q286" s="1359"/>
      <c r="R286" s="1359"/>
      <c r="S286" s="1359"/>
      <c r="T286" s="1359"/>
      <c r="U286" s="1359"/>
      <c r="V286" s="1359"/>
      <c r="W286" s="1359"/>
      <c r="X286" s="1359"/>
      <c r="Y286" s="1359"/>
      <c r="Z286" s="1359"/>
      <c r="AA286" s="1359"/>
      <c r="AB286" s="1359"/>
      <c r="AC286" s="1359"/>
      <c r="AD286" s="1359"/>
      <c r="AE286" s="1359"/>
      <c r="AF286" s="1359"/>
      <c r="AG286" s="1359"/>
      <c r="AH286" s="1359"/>
      <c r="AI286" s="1359"/>
      <c r="AJ286" s="1359"/>
      <c r="AK286" s="1359"/>
      <c r="AL286" s="1359"/>
      <c r="AM286" s="1359"/>
      <c r="AN286" s="1359"/>
      <c r="AO286" s="1359"/>
      <c r="AP286" s="1359"/>
      <c r="AQ286" s="1359"/>
      <c r="AR286" s="1359"/>
      <c r="AS286" s="1359"/>
      <c r="AT286" s="1359"/>
      <c r="AU286" s="1359"/>
      <c r="AV286" s="1359"/>
      <c r="AW286" s="1359"/>
      <c r="AX286" s="1359"/>
      <c r="AY286" s="1359"/>
      <c r="AZ286" s="1359"/>
      <c r="BA286" s="1359"/>
      <c r="BB286" s="1359"/>
      <c r="BC286" s="1359"/>
      <c r="BD286" s="1359"/>
    </row>
    <row r="287" spans="4:56" ht="12" customHeight="1">
      <c r="D287" s="1359"/>
      <c r="E287" s="1359"/>
      <c r="F287" s="1359"/>
      <c r="G287" s="1359"/>
      <c r="H287" s="1359"/>
      <c r="I287" s="1359"/>
      <c r="J287" s="1359"/>
      <c r="K287" s="1359"/>
      <c r="L287" s="1359"/>
      <c r="M287" s="1359"/>
      <c r="N287" s="1359"/>
      <c r="O287" s="1359"/>
      <c r="P287" s="1359"/>
      <c r="Q287" s="1359"/>
      <c r="R287" s="1359"/>
      <c r="S287" s="1359"/>
      <c r="T287" s="1359"/>
      <c r="U287" s="1359"/>
      <c r="V287" s="1359"/>
      <c r="W287" s="1359"/>
      <c r="X287" s="1359"/>
      <c r="Y287" s="1359"/>
      <c r="Z287" s="1359"/>
      <c r="AA287" s="1359"/>
      <c r="AB287" s="1359"/>
      <c r="AC287" s="1359"/>
      <c r="AD287" s="1359"/>
      <c r="AE287" s="1359"/>
      <c r="AF287" s="1359"/>
      <c r="AG287" s="1359"/>
      <c r="AH287" s="1359"/>
      <c r="AI287" s="1359"/>
      <c r="AJ287" s="1359"/>
      <c r="AK287" s="1359"/>
      <c r="AL287" s="1359"/>
      <c r="AM287" s="1359"/>
      <c r="AN287" s="1359"/>
      <c r="AO287" s="1359"/>
      <c r="AP287" s="1359"/>
      <c r="AQ287" s="1359"/>
      <c r="AR287" s="1359"/>
      <c r="AS287" s="1359"/>
      <c r="AT287" s="1359"/>
      <c r="AU287" s="1359"/>
      <c r="AV287" s="1359"/>
      <c r="AW287" s="1359"/>
      <c r="AX287" s="1359"/>
      <c r="AY287" s="1359"/>
      <c r="AZ287" s="1359"/>
      <c r="BA287" s="1359"/>
      <c r="BB287" s="1359"/>
      <c r="BC287" s="1359"/>
      <c r="BD287" s="1359"/>
    </row>
    <row r="288" spans="4:56" ht="12" customHeight="1">
      <c r="D288" s="1359"/>
      <c r="E288" s="1359"/>
      <c r="F288" s="1359"/>
      <c r="G288" s="1359"/>
      <c r="H288" s="1359"/>
      <c r="I288" s="1359"/>
      <c r="J288" s="1359"/>
      <c r="K288" s="1359"/>
      <c r="L288" s="1359"/>
      <c r="M288" s="1359"/>
      <c r="N288" s="1359"/>
      <c r="O288" s="1359"/>
      <c r="P288" s="1359"/>
      <c r="Q288" s="1359"/>
      <c r="R288" s="1359"/>
      <c r="S288" s="1359"/>
      <c r="T288" s="1359"/>
      <c r="U288" s="1359"/>
      <c r="V288" s="1359"/>
      <c r="W288" s="1359"/>
      <c r="X288" s="1359"/>
      <c r="Y288" s="1359"/>
      <c r="Z288" s="1359"/>
      <c r="AA288" s="1359"/>
      <c r="AB288" s="1359"/>
      <c r="AC288" s="1359"/>
      <c r="AD288" s="1359"/>
      <c r="AE288" s="1359"/>
      <c r="AF288" s="1359"/>
      <c r="AG288" s="1359"/>
      <c r="AH288" s="1359"/>
      <c r="AI288" s="1359"/>
      <c r="AJ288" s="1359"/>
      <c r="AK288" s="1359"/>
      <c r="AL288" s="1359"/>
      <c r="AM288" s="1359"/>
      <c r="AN288" s="1359"/>
      <c r="AO288" s="1359"/>
      <c r="AP288" s="1359"/>
      <c r="AQ288" s="1359"/>
      <c r="AR288" s="1359"/>
      <c r="AS288" s="1359"/>
      <c r="AT288" s="1359"/>
      <c r="AU288" s="1359"/>
      <c r="AV288" s="1359"/>
      <c r="AW288" s="1359"/>
      <c r="AX288" s="1359"/>
      <c r="AY288" s="1359"/>
      <c r="AZ288" s="1359"/>
      <c r="BA288" s="1359"/>
      <c r="BB288" s="1359"/>
      <c r="BC288" s="1359"/>
      <c r="BD288" s="1359"/>
    </row>
    <row r="289" spans="4:56" ht="12" customHeight="1">
      <c r="D289" s="1359"/>
      <c r="E289" s="1359"/>
      <c r="F289" s="1359"/>
      <c r="G289" s="1359"/>
      <c r="H289" s="1359"/>
      <c r="I289" s="1359"/>
      <c r="J289" s="1359"/>
      <c r="K289" s="1359"/>
      <c r="L289" s="1359"/>
      <c r="M289" s="1359"/>
      <c r="N289" s="1359"/>
      <c r="O289" s="1359"/>
      <c r="P289" s="1359"/>
      <c r="Q289" s="1359"/>
      <c r="R289" s="1359"/>
      <c r="S289" s="1359"/>
      <c r="T289" s="1359"/>
      <c r="U289" s="1359"/>
      <c r="V289" s="1359"/>
      <c r="W289" s="1359"/>
      <c r="X289" s="1359"/>
      <c r="Y289" s="1359"/>
      <c r="Z289" s="1359"/>
      <c r="AA289" s="1359"/>
      <c r="AB289" s="1359"/>
      <c r="AC289" s="1359"/>
      <c r="AD289" s="1359"/>
      <c r="AE289" s="1359"/>
      <c r="AF289" s="1359"/>
      <c r="AG289" s="1359"/>
      <c r="AH289" s="1359"/>
      <c r="AI289" s="1359"/>
      <c r="AJ289" s="1359"/>
      <c r="AK289" s="1359"/>
      <c r="AL289" s="1359"/>
      <c r="AM289" s="1359"/>
      <c r="AN289" s="1359"/>
      <c r="AO289" s="1359"/>
      <c r="AP289" s="1359"/>
      <c r="AQ289" s="1359"/>
      <c r="AR289" s="1359"/>
      <c r="AS289" s="1359"/>
      <c r="AT289" s="1359"/>
      <c r="AU289" s="1359"/>
      <c r="AV289" s="1359"/>
      <c r="AW289" s="1359"/>
      <c r="AX289" s="1359"/>
      <c r="AY289" s="1359"/>
      <c r="AZ289" s="1359"/>
      <c r="BA289" s="1359"/>
      <c r="BB289" s="1359"/>
      <c r="BC289" s="1359"/>
      <c r="BD289" s="1359"/>
    </row>
    <row r="290" spans="4:56" ht="12" customHeight="1">
      <c r="D290" s="1359"/>
      <c r="E290" s="1359"/>
      <c r="F290" s="1359"/>
      <c r="G290" s="1359"/>
      <c r="H290" s="1359"/>
      <c r="I290" s="1359"/>
      <c r="J290" s="1359"/>
      <c r="K290" s="1359"/>
      <c r="L290" s="1359"/>
      <c r="M290" s="1359"/>
      <c r="N290" s="1359"/>
      <c r="O290" s="1359"/>
      <c r="P290" s="1359"/>
      <c r="Q290" s="1359"/>
      <c r="R290" s="1359"/>
      <c r="S290" s="1359"/>
      <c r="T290" s="1359"/>
      <c r="U290" s="1359"/>
      <c r="V290" s="1359"/>
      <c r="W290" s="1359"/>
      <c r="X290" s="1359"/>
      <c r="Y290" s="1359"/>
      <c r="Z290" s="1359"/>
      <c r="AA290" s="1359"/>
      <c r="AB290" s="1359"/>
      <c r="AC290" s="1359"/>
      <c r="AD290" s="1359"/>
      <c r="AE290" s="1359"/>
      <c r="AF290" s="1359"/>
      <c r="AG290" s="1359"/>
      <c r="AH290" s="1359"/>
      <c r="AI290" s="1359"/>
      <c r="AJ290" s="1359"/>
      <c r="AK290" s="1359"/>
      <c r="AL290" s="1359"/>
      <c r="AM290" s="1359"/>
      <c r="AN290" s="1359"/>
      <c r="AO290" s="1359"/>
      <c r="AP290" s="1359"/>
      <c r="AQ290" s="1359"/>
      <c r="AR290" s="1359"/>
      <c r="AS290" s="1359"/>
      <c r="AT290" s="1359"/>
      <c r="AU290" s="1359"/>
      <c r="AV290" s="1359"/>
      <c r="AW290" s="1359"/>
      <c r="AX290" s="1359"/>
      <c r="AY290" s="1359"/>
      <c r="AZ290" s="1359"/>
      <c r="BA290" s="1359"/>
      <c r="BB290" s="1359"/>
      <c r="BC290" s="1359"/>
      <c r="BD290" s="1359"/>
    </row>
    <row r="291" spans="4:56" ht="12" customHeight="1">
      <c r="D291" s="1359"/>
      <c r="E291" s="1359"/>
      <c r="F291" s="1359"/>
      <c r="G291" s="1359"/>
      <c r="H291" s="1359"/>
      <c r="I291" s="1359"/>
      <c r="J291" s="1359"/>
      <c r="K291" s="1359"/>
      <c r="L291" s="1359"/>
      <c r="M291" s="1359"/>
      <c r="N291" s="1359"/>
      <c r="O291" s="1359"/>
      <c r="P291" s="1359"/>
      <c r="Q291" s="1359"/>
      <c r="R291" s="1359"/>
      <c r="S291" s="1359"/>
      <c r="T291" s="1359"/>
      <c r="U291" s="1359"/>
      <c r="V291" s="1359"/>
      <c r="W291" s="1359"/>
      <c r="X291" s="1359"/>
      <c r="Y291" s="1359"/>
      <c r="Z291" s="1359"/>
      <c r="AA291" s="1359"/>
      <c r="AB291" s="1359"/>
      <c r="AC291" s="1359"/>
      <c r="AD291" s="1359"/>
      <c r="AE291" s="1359"/>
      <c r="AF291" s="1359"/>
      <c r="AG291" s="1359"/>
      <c r="AH291" s="1359"/>
      <c r="AI291" s="1359"/>
      <c r="AJ291" s="1359"/>
      <c r="AK291" s="1359"/>
      <c r="AL291" s="1359"/>
      <c r="AM291" s="1359"/>
      <c r="AN291" s="1359"/>
      <c r="AO291" s="1359"/>
      <c r="AP291" s="1359"/>
      <c r="AQ291" s="1359"/>
      <c r="AR291" s="1359"/>
      <c r="AS291" s="1359"/>
      <c r="AT291" s="1359"/>
      <c r="AU291" s="1359"/>
      <c r="AV291" s="1359"/>
      <c r="AW291" s="1359"/>
      <c r="AX291" s="1359"/>
      <c r="AY291" s="1359"/>
      <c r="AZ291" s="1359"/>
      <c r="BA291" s="1359"/>
      <c r="BB291" s="1359"/>
      <c r="BC291" s="1359"/>
      <c r="BD291" s="1359"/>
    </row>
    <row r="292" spans="4:56" ht="12" customHeight="1">
      <c r="D292" s="1359"/>
      <c r="E292" s="1359"/>
      <c r="F292" s="1359"/>
      <c r="G292" s="1359"/>
      <c r="H292" s="1359"/>
      <c r="I292" s="1359"/>
      <c r="J292" s="1359"/>
      <c r="K292" s="1359"/>
      <c r="L292" s="1359"/>
      <c r="M292" s="1359"/>
      <c r="N292" s="1359"/>
      <c r="O292" s="1359"/>
      <c r="P292" s="1359"/>
      <c r="Q292" s="1359"/>
      <c r="R292" s="1359"/>
      <c r="S292" s="1359"/>
      <c r="T292" s="1359"/>
      <c r="U292" s="1359"/>
      <c r="V292" s="1359"/>
      <c r="W292" s="1359"/>
      <c r="X292" s="1359"/>
      <c r="Y292" s="1359"/>
      <c r="Z292" s="1359"/>
      <c r="AA292" s="1359"/>
      <c r="AB292" s="1359"/>
      <c r="AC292" s="1359"/>
      <c r="AD292" s="1359"/>
      <c r="AE292" s="1359"/>
      <c r="AF292" s="1359"/>
      <c r="AG292" s="1359"/>
      <c r="AH292" s="1359"/>
      <c r="AI292" s="1359"/>
      <c r="AJ292" s="1359"/>
      <c r="AK292" s="1359"/>
      <c r="AL292" s="1359"/>
      <c r="AM292" s="1359"/>
      <c r="AN292" s="1359"/>
      <c r="AO292" s="1359"/>
      <c r="AP292" s="1359"/>
      <c r="AQ292" s="1359"/>
      <c r="AR292" s="1359"/>
      <c r="AS292" s="1359"/>
      <c r="AT292" s="1359"/>
      <c r="AU292" s="1359"/>
      <c r="AV292" s="1359"/>
      <c r="AW292" s="1359"/>
      <c r="AX292" s="1359"/>
      <c r="AY292" s="1359"/>
      <c r="AZ292" s="1359"/>
      <c r="BA292" s="1359"/>
      <c r="BB292" s="1359"/>
      <c r="BC292" s="1359"/>
      <c r="BD292" s="1359"/>
    </row>
    <row r="293" spans="4:56" ht="12" customHeight="1">
      <c r="D293" s="1359"/>
      <c r="E293" s="1359"/>
      <c r="F293" s="1359"/>
      <c r="G293" s="1359"/>
      <c r="H293" s="1359"/>
      <c r="I293" s="1359"/>
      <c r="J293" s="1359"/>
      <c r="K293" s="1359"/>
      <c r="L293" s="1359"/>
      <c r="M293" s="1359"/>
      <c r="N293" s="1359"/>
      <c r="O293" s="1359"/>
      <c r="P293" s="1359"/>
      <c r="Q293" s="1359"/>
      <c r="R293" s="1359"/>
      <c r="S293" s="1359"/>
      <c r="T293" s="1359"/>
      <c r="U293" s="1359"/>
      <c r="V293" s="1359"/>
      <c r="W293" s="1359"/>
      <c r="X293" s="1359"/>
      <c r="Y293" s="1359"/>
      <c r="Z293" s="1359"/>
      <c r="AA293" s="1359"/>
      <c r="AB293" s="1359"/>
      <c r="AC293" s="1359"/>
      <c r="AD293" s="1359"/>
      <c r="AE293" s="1359"/>
      <c r="AF293" s="1359"/>
      <c r="AG293" s="1359"/>
      <c r="AH293" s="1359"/>
      <c r="AI293" s="1359"/>
      <c r="AJ293" s="1359"/>
      <c r="AK293" s="1359"/>
      <c r="AL293" s="1359"/>
      <c r="AM293" s="1359"/>
      <c r="AN293" s="1359"/>
      <c r="AO293" s="1359"/>
      <c r="AP293" s="1359"/>
      <c r="AQ293" s="1359"/>
      <c r="AR293" s="1359"/>
      <c r="AS293" s="1359"/>
      <c r="AT293" s="1359"/>
      <c r="AU293" s="1359"/>
      <c r="AV293" s="1359"/>
      <c r="AW293" s="1359"/>
      <c r="AX293" s="1359"/>
      <c r="AY293" s="1359"/>
      <c r="AZ293" s="1359"/>
      <c r="BA293" s="1359"/>
      <c r="BB293" s="1359"/>
      <c r="BC293" s="1359"/>
      <c r="BD293" s="1359"/>
    </row>
    <row r="294" spans="4:56" ht="12" customHeight="1">
      <c r="D294" s="1359"/>
      <c r="E294" s="1359"/>
      <c r="F294" s="1359"/>
      <c r="G294" s="1359"/>
      <c r="H294" s="1359"/>
      <c r="I294" s="1359"/>
      <c r="J294" s="1359"/>
      <c r="K294" s="1359"/>
      <c r="L294" s="1359"/>
      <c r="M294" s="1359"/>
      <c r="N294" s="1359"/>
      <c r="O294" s="1359"/>
      <c r="P294" s="1359"/>
      <c r="Q294" s="1359"/>
      <c r="R294" s="1359"/>
      <c r="S294" s="1359"/>
      <c r="T294" s="1359"/>
      <c r="U294" s="1359"/>
      <c r="V294" s="1359"/>
      <c r="W294" s="1359"/>
      <c r="X294" s="1359"/>
      <c r="Y294" s="1359"/>
      <c r="Z294" s="1359"/>
      <c r="AA294" s="1359"/>
      <c r="AB294" s="1359"/>
      <c r="AC294" s="1359"/>
      <c r="AD294" s="1359"/>
      <c r="AE294" s="1359"/>
      <c r="AF294" s="1359"/>
      <c r="AG294" s="1359"/>
      <c r="AH294" s="1359"/>
      <c r="AI294" s="1359"/>
      <c r="AJ294" s="1359"/>
      <c r="AK294" s="1359"/>
      <c r="AL294" s="1359"/>
      <c r="AM294" s="1359"/>
      <c r="AN294" s="1359"/>
      <c r="AO294" s="1359"/>
      <c r="AP294" s="1359"/>
      <c r="AQ294" s="1359"/>
      <c r="AR294" s="1359"/>
      <c r="AS294" s="1359"/>
      <c r="AT294" s="1359"/>
      <c r="AU294" s="1359"/>
      <c r="AV294" s="1359"/>
      <c r="AW294" s="1359"/>
      <c r="AX294" s="1359"/>
      <c r="AY294" s="1359"/>
      <c r="AZ294" s="1359"/>
      <c r="BA294" s="1359"/>
      <c r="BB294" s="1359"/>
      <c r="BC294" s="1359"/>
      <c r="BD294" s="1359"/>
    </row>
    <row r="295" spans="4:56" ht="12" customHeight="1">
      <c r="D295" s="1359"/>
      <c r="E295" s="1359"/>
      <c r="F295" s="1359"/>
      <c r="G295" s="1359"/>
      <c r="H295" s="1359"/>
      <c r="I295" s="1359"/>
      <c r="J295" s="1359"/>
      <c r="K295" s="1359"/>
      <c r="L295" s="1359"/>
      <c r="M295" s="1359"/>
      <c r="N295" s="1359"/>
      <c r="O295" s="1359"/>
      <c r="P295" s="1359"/>
      <c r="Q295" s="1359"/>
      <c r="R295" s="1359"/>
      <c r="S295" s="1359"/>
      <c r="T295" s="1359"/>
      <c r="U295" s="1359"/>
      <c r="V295" s="1359"/>
      <c r="W295" s="1359"/>
      <c r="X295" s="1359"/>
      <c r="Y295" s="1359"/>
      <c r="Z295" s="1359"/>
      <c r="AA295" s="1359"/>
      <c r="AB295" s="1359"/>
      <c r="AC295" s="1359"/>
      <c r="AD295" s="1359"/>
      <c r="AE295" s="1359"/>
      <c r="AF295" s="1359"/>
      <c r="AG295" s="1359"/>
      <c r="AH295" s="1359"/>
      <c r="AI295" s="1359"/>
      <c r="AJ295" s="1359"/>
      <c r="AK295" s="1359"/>
      <c r="AL295" s="1359"/>
      <c r="AM295" s="1359"/>
      <c r="AN295" s="1359"/>
      <c r="AO295" s="1359"/>
      <c r="AP295" s="1359"/>
      <c r="AQ295" s="1359"/>
      <c r="AR295" s="1359"/>
      <c r="AS295" s="1359"/>
      <c r="AT295" s="1359"/>
      <c r="AU295" s="1359"/>
      <c r="AV295" s="1359"/>
      <c r="AW295" s="1359"/>
      <c r="AX295" s="1359"/>
      <c r="AY295" s="1359"/>
      <c r="AZ295" s="1359"/>
      <c r="BA295" s="1359"/>
      <c r="BB295" s="1359"/>
      <c r="BC295" s="1359"/>
      <c r="BD295" s="1359"/>
    </row>
    <row r="296" spans="4:56" ht="12" customHeight="1">
      <c r="D296" s="1359"/>
      <c r="E296" s="1359"/>
      <c r="F296" s="1359"/>
      <c r="G296" s="1359"/>
      <c r="H296" s="1359"/>
      <c r="I296" s="1359"/>
      <c r="J296" s="1359"/>
      <c r="K296" s="1359"/>
      <c r="L296" s="1359"/>
      <c r="M296" s="1359"/>
      <c r="N296" s="1359"/>
      <c r="O296" s="1359"/>
      <c r="P296" s="1359"/>
      <c r="Q296" s="1359"/>
      <c r="R296" s="1359"/>
      <c r="S296" s="1359"/>
      <c r="T296" s="1359"/>
      <c r="U296" s="1359"/>
      <c r="V296" s="1359"/>
      <c r="W296" s="1359"/>
      <c r="X296" s="1359"/>
      <c r="Y296" s="1359"/>
      <c r="Z296" s="1359"/>
      <c r="AA296" s="1359"/>
      <c r="AB296" s="1359"/>
      <c r="AC296" s="1359"/>
      <c r="AD296" s="1359"/>
      <c r="AE296" s="1359"/>
      <c r="AF296" s="1359"/>
      <c r="AG296" s="1359"/>
      <c r="AH296" s="1359"/>
      <c r="AI296" s="1359"/>
      <c r="AJ296" s="1359"/>
      <c r="AK296" s="1359"/>
      <c r="AL296" s="1359"/>
      <c r="AM296" s="1359"/>
      <c r="AN296" s="1359"/>
      <c r="AO296" s="1359"/>
      <c r="AP296" s="1359"/>
      <c r="AQ296" s="1359"/>
      <c r="AR296" s="1359"/>
      <c r="AS296" s="1359"/>
      <c r="AT296" s="1359"/>
      <c r="AU296" s="1359"/>
      <c r="AV296" s="1359"/>
      <c r="AW296" s="1359"/>
      <c r="AX296" s="1359"/>
      <c r="AY296" s="1359"/>
      <c r="AZ296" s="1359"/>
      <c r="BA296" s="1359"/>
      <c r="BB296" s="1359"/>
      <c r="BC296" s="1359"/>
      <c r="BD296" s="1359"/>
    </row>
    <row r="297" spans="4:56" ht="12" customHeight="1">
      <c r="D297" s="1359"/>
      <c r="E297" s="1359"/>
      <c r="F297" s="1359"/>
      <c r="G297" s="1359"/>
      <c r="H297" s="1359"/>
      <c r="I297" s="1359"/>
      <c r="J297" s="1359"/>
      <c r="K297" s="1359"/>
      <c r="L297" s="1359"/>
      <c r="M297" s="1359"/>
      <c r="N297" s="1359"/>
      <c r="O297" s="1359"/>
      <c r="P297" s="1359"/>
      <c r="Q297" s="1359"/>
      <c r="R297" s="1359"/>
      <c r="S297" s="1359"/>
      <c r="T297" s="1359"/>
      <c r="U297" s="1359"/>
      <c r="V297" s="1359"/>
      <c r="W297" s="1359"/>
      <c r="X297" s="1359"/>
      <c r="Y297" s="1359"/>
      <c r="Z297" s="1359"/>
      <c r="AA297" s="1359"/>
      <c r="AB297" s="1359"/>
      <c r="AC297" s="1359"/>
      <c r="AD297" s="1359"/>
      <c r="AE297" s="1359"/>
      <c r="AF297" s="1359"/>
      <c r="AG297" s="1359"/>
      <c r="AH297" s="1359"/>
      <c r="AI297" s="1359"/>
      <c r="AJ297" s="1359"/>
      <c r="AK297" s="1359"/>
      <c r="AL297" s="1359"/>
      <c r="AM297" s="1359"/>
      <c r="AN297" s="1359"/>
      <c r="AO297" s="1359"/>
      <c r="AP297" s="1359"/>
      <c r="AQ297" s="1359"/>
      <c r="AR297" s="1359"/>
      <c r="AS297" s="1359"/>
      <c r="AT297" s="1359"/>
      <c r="AU297" s="1359"/>
      <c r="AV297" s="1359"/>
      <c r="AW297" s="1359"/>
      <c r="AX297" s="1359"/>
      <c r="AY297" s="1359"/>
      <c r="AZ297" s="1359"/>
      <c r="BA297" s="1359"/>
      <c r="BB297" s="1359"/>
      <c r="BC297" s="1359"/>
      <c r="BD297" s="1359"/>
    </row>
    <row r="298" spans="4:56" ht="12" customHeight="1">
      <c r="D298" s="1359"/>
      <c r="E298" s="1359"/>
      <c r="F298" s="1359"/>
      <c r="G298" s="1359"/>
      <c r="H298" s="1359"/>
      <c r="I298" s="1359"/>
      <c r="J298" s="1359"/>
      <c r="K298" s="1359"/>
      <c r="L298" s="1359"/>
      <c r="M298" s="1359"/>
      <c r="N298" s="1359"/>
      <c r="O298" s="1359"/>
      <c r="P298" s="1359"/>
      <c r="Q298" s="1359"/>
      <c r="R298" s="1359"/>
      <c r="S298" s="1359"/>
      <c r="T298" s="1359"/>
      <c r="U298" s="1359"/>
      <c r="V298" s="1359"/>
      <c r="W298" s="1359"/>
      <c r="X298" s="1359"/>
      <c r="Y298" s="1359"/>
      <c r="Z298" s="1359"/>
      <c r="AA298" s="1359"/>
      <c r="AB298" s="1359"/>
      <c r="AC298" s="1359"/>
      <c r="AD298" s="1359"/>
      <c r="AE298" s="1359"/>
      <c r="AF298" s="1359"/>
      <c r="AG298" s="1359"/>
      <c r="AH298" s="1359"/>
      <c r="AI298" s="1359"/>
      <c r="AJ298" s="1359"/>
      <c r="AK298" s="1359"/>
      <c r="AL298" s="1359"/>
      <c r="AM298" s="1359"/>
      <c r="AN298" s="1359"/>
      <c r="AO298" s="1359"/>
      <c r="AP298" s="1359"/>
      <c r="AQ298" s="1359"/>
      <c r="AR298" s="1359"/>
      <c r="AS298" s="1359"/>
      <c r="AT298" s="1359"/>
      <c r="AU298" s="1359"/>
      <c r="AV298" s="1359"/>
      <c r="AW298" s="1359"/>
      <c r="AX298" s="1359"/>
      <c r="AY298" s="1359"/>
      <c r="AZ298" s="1359"/>
      <c r="BA298" s="1359"/>
      <c r="BB298" s="1359"/>
      <c r="BC298" s="1359"/>
      <c r="BD298" s="1359"/>
    </row>
    <row r="299" spans="4:56" ht="12" customHeight="1">
      <c r="D299" s="1359"/>
      <c r="E299" s="1359"/>
      <c r="F299" s="1359"/>
      <c r="G299" s="1359"/>
      <c r="H299" s="1359"/>
      <c r="I299" s="1359"/>
      <c r="J299" s="1359"/>
      <c r="K299" s="1359"/>
      <c r="L299" s="1359"/>
      <c r="M299" s="1359"/>
      <c r="N299" s="1359"/>
      <c r="O299" s="1359"/>
      <c r="P299" s="1359"/>
      <c r="Q299" s="1359"/>
      <c r="R299" s="1359"/>
      <c r="S299" s="1359"/>
      <c r="T299" s="1359"/>
      <c r="U299" s="1359"/>
      <c r="V299" s="1359"/>
      <c r="W299" s="1359"/>
      <c r="X299" s="1359"/>
      <c r="Y299" s="1359"/>
      <c r="Z299" s="1359"/>
      <c r="AA299" s="1359"/>
      <c r="AB299" s="1359"/>
      <c r="AC299" s="1359"/>
      <c r="AD299" s="1359"/>
      <c r="AE299" s="1359"/>
      <c r="AF299" s="1359"/>
      <c r="AG299" s="1359"/>
      <c r="AH299" s="1359"/>
      <c r="AI299" s="1359"/>
      <c r="AJ299" s="1359"/>
      <c r="AK299" s="1359"/>
      <c r="AL299" s="1359"/>
      <c r="AM299" s="1359"/>
      <c r="AN299" s="1359"/>
      <c r="AO299" s="1359"/>
      <c r="AP299" s="1359"/>
      <c r="AQ299" s="1359"/>
      <c r="AR299" s="1359"/>
      <c r="AS299" s="1359"/>
      <c r="AT299" s="1359"/>
      <c r="AU299" s="1359"/>
      <c r="AV299" s="1359"/>
      <c r="AW299" s="1359"/>
      <c r="AX299" s="1359"/>
      <c r="AY299" s="1359"/>
      <c r="AZ299" s="1359"/>
      <c r="BA299" s="1359"/>
      <c r="BB299" s="1359"/>
      <c r="BC299" s="1359"/>
      <c r="BD299" s="1359"/>
    </row>
    <row r="300" spans="4:56" ht="12" customHeight="1">
      <c r="D300" s="1359"/>
      <c r="E300" s="1359"/>
      <c r="F300" s="1359"/>
      <c r="G300" s="1359"/>
      <c r="H300" s="1359"/>
      <c r="I300" s="1359"/>
      <c r="J300" s="1359"/>
      <c r="K300" s="1359"/>
      <c r="L300" s="1359"/>
      <c r="M300" s="1359"/>
      <c r="N300" s="1359"/>
      <c r="O300" s="1359"/>
      <c r="P300" s="1359"/>
      <c r="Q300" s="1359"/>
      <c r="R300" s="1359"/>
      <c r="S300" s="1359"/>
      <c r="T300" s="1359"/>
      <c r="U300" s="1359"/>
      <c r="V300" s="1359"/>
      <c r="W300" s="1359"/>
      <c r="X300" s="1359"/>
      <c r="Y300" s="1359"/>
      <c r="Z300" s="1359"/>
      <c r="AA300" s="1359"/>
      <c r="AB300" s="1359"/>
      <c r="AC300" s="1359"/>
      <c r="AD300" s="1359"/>
      <c r="AE300" s="1359"/>
      <c r="AF300" s="1359"/>
      <c r="AG300" s="1359"/>
      <c r="AH300" s="1359"/>
      <c r="AI300" s="1359"/>
      <c r="AJ300" s="1359"/>
      <c r="AK300" s="1359"/>
      <c r="AL300" s="1359"/>
      <c r="AM300" s="1359"/>
      <c r="AN300" s="1359"/>
      <c r="AO300" s="1359"/>
      <c r="AP300" s="1359"/>
      <c r="AQ300" s="1359"/>
      <c r="AR300" s="1359"/>
      <c r="AS300" s="1359"/>
      <c r="AT300" s="1359"/>
      <c r="AU300" s="1359"/>
      <c r="AV300" s="1359"/>
      <c r="AW300" s="1359"/>
      <c r="AX300" s="1359"/>
      <c r="AY300" s="1359"/>
      <c r="AZ300" s="1359"/>
      <c r="BA300" s="1359"/>
      <c r="BB300" s="1359"/>
      <c r="BC300" s="1359"/>
      <c r="BD300" s="1359"/>
    </row>
    <row r="301" spans="4:56" ht="12" customHeight="1">
      <c r="D301" s="1359"/>
      <c r="E301" s="1359"/>
      <c r="F301" s="1359"/>
      <c r="G301" s="1359"/>
      <c r="H301" s="1359"/>
      <c r="I301" s="1359"/>
      <c r="J301" s="1359"/>
      <c r="K301" s="1359"/>
      <c r="L301" s="1359"/>
      <c r="M301" s="1359"/>
      <c r="N301" s="1359"/>
      <c r="O301" s="1359"/>
      <c r="P301" s="1359"/>
      <c r="Q301" s="1359"/>
      <c r="R301" s="1359"/>
      <c r="S301" s="1359"/>
      <c r="T301" s="1359"/>
      <c r="U301" s="1359"/>
      <c r="V301" s="1359"/>
      <c r="W301" s="1359"/>
      <c r="X301" s="1359"/>
      <c r="Y301" s="1359"/>
      <c r="Z301" s="1359"/>
      <c r="AA301" s="1359"/>
      <c r="AB301" s="1359"/>
      <c r="AC301" s="1359"/>
      <c r="AD301" s="1359"/>
      <c r="AE301" s="1359"/>
      <c r="AF301" s="1359"/>
      <c r="AG301" s="1359"/>
      <c r="AH301" s="1359"/>
      <c r="AI301" s="1359"/>
      <c r="AJ301" s="1359"/>
      <c r="AK301" s="1359"/>
      <c r="AL301" s="1359"/>
      <c r="AM301" s="1359"/>
      <c r="AN301" s="1359"/>
      <c r="AO301" s="1359"/>
      <c r="AP301" s="1359"/>
      <c r="AQ301" s="1359"/>
      <c r="AR301" s="1359"/>
      <c r="AS301" s="1359"/>
      <c r="AT301" s="1359"/>
      <c r="AU301" s="1359"/>
      <c r="AV301" s="1359"/>
      <c r="AW301" s="1359"/>
      <c r="AX301" s="1359"/>
      <c r="AY301" s="1359"/>
      <c r="AZ301" s="1359"/>
      <c r="BA301" s="1359"/>
      <c r="BB301" s="1359"/>
      <c r="BC301" s="1359"/>
      <c r="BD301" s="1359"/>
    </row>
    <row r="302" spans="4:56" ht="12" customHeight="1">
      <c r="D302" s="1359"/>
      <c r="E302" s="1359"/>
      <c r="F302" s="1359"/>
      <c r="G302" s="1359"/>
      <c r="H302" s="1359"/>
      <c r="I302" s="1359"/>
      <c r="J302" s="1359"/>
      <c r="K302" s="1359"/>
      <c r="L302" s="1359"/>
      <c r="M302" s="1359"/>
      <c r="N302" s="1359"/>
      <c r="O302" s="1359"/>
      <c r="P302" s="1359"/>
      <c r="Q302" s="1359"/>
      <c r="R302" s="1359"/>
      <c r="S302" s="1359"/>
      <c r="T302" s="1359"/>
      <c r="U302" s="1359"/>
      <c r="V302" s="1359"/>
      <c r="W302" s="1359"/>
      <c r="X302" s="1359"/>
      <c r="Y302" s="1359"/>
      <c r="Z302" s="1359"/>
      <c r="AA302" s="1359"/>
      <c r="AB302" s="1359"/>
      <c r="AC302" s="1359"/>
      <c r="AD302" s="1359"/>
      <c r="AE302" s="1359"/>
      <c r="AF302" s="1359"/>
      <c r="AG302" s="1359"/>
      <c r="AH302" s="1359"/>
      <c r="AI302" s="1359"/>
      <c r="AJ302" s="1359"/>
      <c r="AK302" s="1359"/>
      <c r="AL302" s="1359"/>
      <c r="AM302" s="1359"/>
      <c r="AN302" s="1359"/>
      <c r="AO302" s="1359"/>
      <c r="AP302" s="1359"/>
      <c r="AQ302" s="1359"/>
      <c r="AR302" s="1359"/>
      <c r="AS302" s="1359"/>
      <c r="AT302" s="1359"/>
      <c r="AU302" s="1359"/>
      <c r="AV302" s="1359"/>
      <c r="AW302" s="1359"/>
      <c r="AX302" s="1359"/>
      <c r="AY302" s="1359"/>
      <c r="AZ302" s="1359"/>
      <c r="BA302" s="1359"/>
      <c r="BB302" s="1359"/>
      <c r="BC302" s="1359"/>
      <c r="BD302" s="1359"/>
    </row>
    <row r="303" spans="4:56" ht="12" customHeight="1">
      <c r="D303" s="1359"/>
      <c r="E303" s="1359"/>
      <c r="F303" s="1359"/>
      <c r="G303" s="1359"/>
      <c r="H303" s="1359"/>
      <c r="I303" s="1359"/>
      <c r="J303" s="1359"/>
      <c r="K303" s="1359"/>
      <c r="L303" s="1359"/>
      <c r="M303" s="1359"/>
      <c r="N303" s="1359"/>
      <c r="O303" s="1359"/>
      <c r="P303" s="1359"/>
      <c r="Q303" s="1359"/>
      <c r="R303" s="1359"/>
      <c r="S303" s="1359"/>
      <c r="T303" s="1359"/>
      <c r="U303" s="1359"/>
      <c r="V303" s="1359"/>
      <c r="W303" s="1359"/>
      <c r="X303" s="1359"/>
      <c r="Y303" s="1359"/>
      <c r="Z303" s="1359"/>
      <c r="AA303" s="1359"/>
      <c r="AB303" s="1359"/>
      <c r="AC303" s="1359"/>
      <c r="AD303" s="1359"/>
      <c r="AE303" s="1359"/>
      <c r="AF303" s="1359"/>
      <c r="AG303" s="1359"/>
      <c r="AH303" s="1359"/>
      <c r="AI303" s="1359"/>
      <c r="AJ303" s="1359"/>
      <c r="AK303" s="1359"/>
      <c r="AL303" s="1359"/>
      <c r="AM303" s="1359"/>
      <c r="AN303" s="1359"/>
      <c r="AO303" s="1359"/>
      <c r="AP303" s="1359"/>
      <c r="AQ303" s="1359"/>
      <c r="AR303" s="1359"/>
      <c r="AS303" s="1359"/>
      <c r="AT303" s="1359"/>
      <c r="AU303" s="1359"/>
      <c r="AV303" s="1359"/>
      <c r="AW303" s="1359"/>
      <c r="AX303" s="1359"/>
      <c r="AY303" s="1359"/>
      <c r="AZ303" s="1359"/>
      <c r="BA303" s="1359"/>
      <c r="BB303" s="1359"/>
      <c r="BC303" s="1359"/>
      <c r="BD303" s="1359"/>
    </row>
    <row r="304" spans="4:56" ht="12" customHeight="1">
      <c r="D304" s="1359"/>
      <c r="E304" s="1359"/>
      <c r="F304" s="1359"/>
      <c r="G304" s="1359"/>
      <c r="H304" s="1359"/>
      <c r="I304" s="1359"/>
      <c r="J304" s="1359"/>
      <c r="K304" s="1359"/>
      <c r="L304" s="1359"/>
      <c r="M304" s="1359"/>
      <c r="N304" s="1359"/>
      <c r="O304" s="1359"/>
      <c r="P304" s="1359"/>
      <c r="Q304" s="1359"/>
      <c r="R304" s="1359"/>
      <c r="S304" s="1359"/>
      <c r="T304" s="1359"/>
      <c r="U304" s="1359"/>
      <c r="V304" s="1359"/>
      <c r="W304" s="1359"/>
      <c r="X304" s="1359"/>
      <c r="Y304" s="1359"/>
      <c r="Z304" s="1359"/>
      <c r="AA304" s="1359"/>
      <c r="AB304" s="1359"/>
      <c r="AC304" s="1359"/>
      <c r="AD304" s="1359"/>
      <c r="AE304" s="1359"/>
      <c r="AF304" s="1359"/>
      <c r="AG304" s="1359"/>
      <c r="AH304" s="1359"/>
      <c r="AI304" s="1359"/>
      <c r="AJ304" s="1359"/>
      <c r="AK304" s="1359"/>
      <c r="AL304" s="1359"/>
      <c r="AM304" s="1359"/>
      <c r="AN304" s="1359"/>
      <c r="AO304" s="1359"/>
      <c r="AP304" s="1359"/>
      <c r="AQ304" s="1359"/>
      <c r="AR304" s="1359"/>
      <c r="AS304" s="1359"/>
      <c r="AT304" s="1359"/>
      <c r="AU304" s="1359"/>
      <c r="AV304" s="1359"/>
      <c r="AW304" s="1359"/>
      <c r="AX304" s="1359"/>
      <c r="AY304" s="1359"/>
      <c r="AZ304" s="1359"/>
      <c r="BA304" s="1359"/>
      <c r="BB304" s="1359"/>
      <c r="BC304" s="1359"/>
      <c r="BD304" s="1359"/>
    </row>
    <row r="305" spans="4:56" ht="12" customHeight="1">
      <c r="D305" s="1359"/>
      <c r="E305" s="1359"/>
      <c r="F305" s="1359"/>
      <c r="G305" s="1359"/>
      <c r="H305" s="1359"/>
      <c r="I305" s="1359"/>
      <c r="J305" s="1359"/>
      <c r="K305" s="1359"/>
      <c r="L305" s="1359"/>
      <c r="M305" s="1359"/>
      <c r="N305" s="1359"/>
      <c r="O305" s="1359"/>
      <c r="P305" s="1359"/>
      <c r="Q305" s="1359"/>
      <c r="R305" s="1359"/>
      <c r="S305" s="1359"/>
      <c r="T305" s="1359"/>
      <c r="U305" s="1359"/>
      <c r="V305" s="1359"/>
      <c r="W305" s="1359"/>
      <c r="X305" s="1359"/>
      <c r="Y305" s="1359"/>
      <c r="Z305" s="1359"/>
      <c r="AA305" s="1359"/>
      <c r="AB305" s="1359"/>
      <c r="AC305" s="1359"/>
      <c r="AD305" s="1359"/>
      <c r="AE305" s="1359"/>
      <c r="AF305" s="1359"/>
      <c r="AG305" s="1359"/>
      <c r="AH305" s="1359"/>
      <c r="AI305" s="1359"/>
      <c r="AJ305" s="1359"/>
      <c r="AK305" s="1359"/>
      <c r="AL305" s="1359"/>
      <c r="AM305" s="1359"/>
      <c r="AN305" s="1359"/>
      <c r="AO305" s="1359"/>
      <c r="AP305" s="1359"/>
      <c r="AQ305" s="1359"/>
      <c r="AR305" s="1359"/>
      <c r="AS305" s="1359"/>
      <c r="AT305" s="1359"/>
      <c r="AU305" s="1359"/>
      <c r="AV305" s="1359"/>
      <c r="AW305" s="1359"/>
      <c r="AX305" s="1359"/>
      <c r="AY305" s="1359"/>
      <c r="AZ305" s="1359"/>
      <c r="BA305" s="1359"/>
      <c r="BB305" s="1359"/>
      <c r="BC305" s="1359"/>
      <c r="BD305" s="1359"/>
    </row>
    <row r="306" spans="4:56" ht="12" customHeight="1">
      <c r="D306" s="1359"/>
      <c r="E306" s="1359"/>
      <c r="F306" s="1359"/>
      <c r="G306" s="1359"/>
      <c r="H306" s="1359"/>
      <c r="I306" s="1359"/>
      <c r="J306" s="1359"/>
      <c r="K306" s="1359"/>
      <c r="L306" s="1359"/>
      <c r="M306" s="1359"/>
      <c r="N306" s="1359"/>
      <c r="O306" s="1359"/>
      <c r="P306" s="1359"/>
      <c r="Q306" s="1359"/>
      <c r="R306" s="1359"/>
      <c r="S306" s="1359"/>
      <c r="T306" s="1359"/>
      <c r="U306" s="1359"/>
      <c r="V306" s="1359"/>
      <c r="W306" s="1359"/>
      <c r="X306" s="1359"/>
      <c r="Y306" s="1359"/>
      <c r="Z306" s="1359"/>
      <c r="AA306" s="1359"/>
      <c r="AB306" s="1359"/>
      <c r="AC306" s="1359"/>
      <c r="AD306" s="1359"/>
      <c r="AE306" s="1359"/>
      <c r="AF306" s="1359"/>
      <c r="AG306" s="1359"/>
      <c r="AH306" s="1359"/>
      <c r="AI306" s="1359"/>
      <c r="AJ306" s="1359"/>
      <c r="AK306" s="1359"/>
      <c r="AL306" s="1359"/>
      <c r="AM306" s="1359"/>
      <c r="AN306" s="1359"/>
      <c r="AO306" s="1359"/>
      <c r="AP306" s="1359"/>
      <c r="AQ306" s="1359"/>
      <c r="AR306" s="1359"/>
      <c r="AS306" s="1359"/>
      <c r="AT306" s="1359"/>
      <c r="AU306" s="1359"/>
      <c r="AV306" s="1359"/>
      <c r="AW306" s="1359"/>
      <c r="AX306" s="1359"/>
      <c r="AY306" s="1359"/>
      <c r="AZ306" s="1359"/>
      <c r="BA306" s="1359"/>
      <c r="BB306" s="1359"/>
      <c r="BC306" s="1359"/>
      <c r="BD306" s="1359"/>
    </row>
    <row r="307" spans="4:56" ht="12" customHeight="1">
      <c r="D307" s="1359"/>
      <c r="E307" s="1359"/>
      <c r="F307" s="1359"/>
      <c r="G307" s="1359"/>
      <c r="H307" s="1359"/>
      <c r="I307" s="1359"/>
      <c r="J307" s="1359"/>
      <c r="K307" s="1359"/>
      <c r="L307" s="1359"/>
      <c r="M307" s="1359"/>
      <c r="N307" s="1359"/>
      <c r="O307" s="1359"/>
      <c r="P307" s="1359"/>
      <c r="Q307" s="1359"/>
      <c r="R307" s="1359"/>
      <c r="S307" s="1359"/>
      <c r="T307" s="1359"/>
      <c r="U307" s="1359"/>
      <c r="V307" s="1359"/>
      <c r="W307" s="1359"/>
      <c r="X307" s="1359"/>
      <c r="Y307" s="1359"/>
      <c r="Z307" s="1359"/>
      <c r="AA307" s="1359"/>
      <c r="AB307" s="1359"/>
      <c r="AC307" s="1359"/>
      <c r="AD307" s="1359"/>
      <c r="AE307" s="1359"/>
      <c r="AF307" s="1359"/>
      <c r="AG307" s="1359"/>
      <c r="AH307" s="1359"/>
      <c r="AI307" s="1359"/>
      <c r="AJ307" s="1359"/>
      <c r="AK307" s="1359"/>
      <c r="AL307" s="1359"/>
      <c r="AM307" s="1359"/>
      <c r="AN307" s="1359"/>
      <c r="AO307" s="1359"/>
      <c r="AP307" s="1359"/>
      <c r="AQ307" s="1359"/>
      <c r="AR307" s="1359"/>
      <c r="AS307" s="1359"/>
      <c r="AT307" s="1359"/>
      <c r="AU307" s="1359"/>
      <c r="AV307" s="1359"/>
      <c r="AW307" s="1359"/>
      <c r="AX307" s="1359"/>
      <c r="AY307" s="1359"/>
      <c r="AZ307" s="1359"/>
      <c r="BA307" s="1359"/>
      <c r="BB307" s="1359"/>
      <c r="BC307" s="1359"/>
      <c r="BD307" s="1359"/>
    </row>
    <row r="308" spans="4:56" ht="12" customHeight="1">
      <c r="D308" s="1359"/>
      <c r="E308" s="1359"/>
      <c r="F308" s="1359"/>
      <c r="G308" s="1359"/>
      <c r="H308" s="1359"/>
      <c r="I308" s="1359"/>
      <c r="J308" s="1359"/>
      <c r="K308" s="1359"/>
      <c r="L308" s="1359"/>
      <c r="M308" s="1359"/>
      <c r="N308" s="1359"/>
      <c r="O308" s="1359"/>
      <c r="P308" s="1359"/>
      <c r="Q308" s="1359"/>
      <c r="R308" s="1359"/>
      <c r="S308" s="1359"/>
      <c r="T308" s="1359"/>
      <c r="U308" s="1359"/>
      <c r="V308" s="1359"/>
      <c r="W308" s="1359"/>
      <c r="X308" s="1359"/>
      <c r="Y308" s="1359"/>
      <c r="Z308" s="1359"/>
      <c r="AA308" s="1359"/>
      <c r="AB308" s="1359"/>
      <c r="AC308" s="1359"/>
      <c r="AD308" s="1359"/>
      <c r="AE308" s="1359"/>
      <c r="AF308" s="1359"/>
      <c r="AG308" s="1359"/>
      <c r="AH308" s="1359"/>
      <c r="AI308" s="1359"/>
      <c r="AJ308" s="1359"/>
      <c r="AK308" s="1359"/>
      <c r="AL308" s="1359"/>
      <c r="AM308" s="1359"/>
      <c r="AN308" s="1359"/>
      <c r="AO308" s="1359"/>
      <c r="AP308" s="1359"/>
      <c r="AQ308" s="1359"/>
      <c r="AR308" s="1359"/>
      <c r="AS308" s="1359"/>
      <c r="AT308" s="1359"/>
      <c r="AU308" s="1359"/>
      <c r="AV308" s="1359"/>
      <c r="AW308" s="1359"/>
      <c r="AX308" s="1359"/>
      <c r="AY308" s="1359"/>
      <c r="AZ308" s="1359"/>
      <c r="BA308" s="1359"/>
      <c r="BB308" s="1359"/>
      <c r="BC308" s="1359"/>
      <c r="BD308" s="1359"/>
    </row>
    <row r="309" spans="4:56" ht="12" customHeight="1">
      <c r="D309" s="1359"/>
      <c r="E309" s="1359"/>
      <c r="F309" s="1359"/>
      <c r="G309" s="1359"/>
      <c r="H309" s="1359"/>
      <c r="I309" s="1359"/>
      <c r="J309" s="1359"/>
      <c r="K309" s="1359"/>
      <c r="L309" s="1359"/>
      <c r="M309" s="1359"/>
      <c r="N309" s="1362" t="s">
        <v>765</v>
      </c>
      <c r="O309" s="1363">
        <v>59203</v>
      </c>
      <c r="P309" s="1362" t="s">
        <v>766</v>
      </c>
      <c r="Q309" s="1362" t="s">
        <v>767</v>
      </c>
      <c r="R309" s="1362" t="s">
        <v>768</v>
      </c>
      <c r="S309" s="1362" t="s">
        <v>769</v>
      </c>
      <c r="T309" s="1362" t="s">
        <v>773</v>
      </c>
      <c r="U309" s="1359" t="s">
        <v>770</v>
      </c>
      <c r="V309" s="1359" t="s">
        <v>771</v>
      </c>
      <c r="W309" s="1359" t="s">
        <v>772</v>
      </c>
      <c r="X309" s="1359"/>
      <c r="Y309" s="1362" t="s">
        <v>765</v>
      </c>
      <c r="Z309" s="1363">
        <v>59302</v>
      </c>
      <c r="AA309" s="1362" t="s">
        <v>766</v>
      </c>
      <c r="AB309" s="1362" t="s">
        <v>767</v>
      </c>
      <c r="AC309" s="1362" t="s">
        <v>768</v>
      </c>
      <c r="AD309" s="1362" t="s">
        <v>769</v>
      </c>
      <c r="AE309" s="1362" t="s">
        <v>773</v>
      </c>
      <c r="AF309" s="1359" t="s">
        <v>770</v>
      </c>
      <c r="AG309" s="1359" t="s">
        <v>771</v>
      </c>
      <c r="AH309" s="1359" t="s">
        <v>772</v>
      </c>
      <c r="AI309" s="1359"/>
      <c r="AJ309" s="1359"/>
      <c r="AK309" s="1359"/>
      <c r="AL309" s="1359"/>
      <c r="AM309" s="1359"/>
      <c r="AN309" s="1359"/>
      <c r="AO309" s="1359"/>
      <c r="AP309" s="1359"/>
      <c r="AQ309" s="1359"/>
      <c r="AR309" s="1359"/>
      <c r="AS309" s="1359"/>
      <c r="AT309" s="1359"/>
      <c r="AU309" s="1359"/>
      <c r="AV309" s="1359"/>
      <c r="AW309" s="1359"/>
      <c r="AX309" s="1359"/>
      <c r="AY309" s="1359"/>
      <c r="AZ309" s="1359"/>
      <c r="BA309" s="1359"/>
      <c r="BB309" s="1359"/>
      <c r="BC309" s="1359"/>
      <c r="BD309" s="1359"/>
    </row>
    <row r="310" spans="4:56" ht="12" customHeight="1">
      <c r="D310" s="1359"/>
      <c r="E310" s="1359"/>
      <c r="F310" s="1359"/>
      <c r="G310" s="1359"/>
      <c r="H310" s="1359"/>
      <c r="I310" s="1359"/>
      <c r="J310" s="1359"/>
      <c r="K310" s="1359"/>
      <c r="L310" s="1359"/>
      <c r="M310" s="1359"/>
      <c r="N310" s="1359" t="s">
        <v>774</v>
      </c>
      <c r="O310" s="1361">
        <v>100</v>
      </c>
      <c r="P310" s="1361">
        <v>13.55</v>
      </c>
      <c r="Q310" s="1361">
        <v>22.81</v>
      </c>
      <c r="R310" s="1361">
        <v>12.02</v>
      </c>
      <c r="S310" s="1361">
        <v>43.07</v>
      </c>
      <c r="T310" s="1361">
        <v>8.3000000000000007</v>
      </c>
      <c r="U310" s="1361">
        <v>99.75</v>
      </c>
      <c r="V310" s="1361">
        <v>0.25</v>
      </c>
      <c r="W310" s="1359"/>
      <c r="X310" s="1359"/>
      <c r="Y310" s="1359" t="s">
        <v>774</v>
      </c>
      <c r="Z310" s="1361">
        <v>100</v>
      </c>
      <c r="AA310" s="1361">
        <v>13.25</v>
      </c>
      <c r="AB310" s="1361">
        <v>23.04</v>
      </c>
      <c r="AC310" s="1361">
        <v>13.15</v>
      </c>
      <c r="AD310" s="1361">
        <v>42.96</v>
      </c>
      <c r="AE310" s="1361">
        <v>7.08</v>
      </c>
      <c r="AF310" s="1361">
        <v>99.48</v>
      </c>
      <c r="AG310" s="1361">
        <v>0.52</v>
      </c>
      <c r="AH310" s="1359"/>
      <c r="AI310" s="1359"/>
      <c r="AJ310" s="1359"/>
      <c r="AK310" s="1359"/>
      <c r="AL310" s="1359"/>
      <c r="AM310" s="1359"/>
      <c r="AN310" s="1359"/>
      <c r="AO310" s="1359"/>
      <c r="AP310" s="1359"/>
      <c r="AQ310" s="1359"/>
      <c r="AR310" s="1359"/>
      <c r="AS310" s="1359"/>
      <c r="AT310" s="1359"/>
      <c r="AU310" s="1359"/>
      <c r="AV310" s="1359"/>
      <c r="AW310" s="1359"/>
      <c r="AX310" s="1359"/>
      <c r="AY310" s="1359"/>
      <c r="AZ310" s="1359"/>
      <c r="BA310" s="1359"/>
      <c r="BB310" s="1359"/>
      <c r="BC310" s="1359"/>
      <c r="BD310" s="1359"/>
    </row>
    <row r="311" spans="4:56" ht="12" customHeight="1">
      <c r="D311" s="1359"/>
      <c r="E311" s="1359"/>
      <c r="F311" s="1359"/>
      <c r="G311" s="1359"/>
      <c r="H311" s="1359"/>
      <c r="I311" s="1359"/>
      <c r="J311" s="1359"/>
      <c r="K311" s="1359"/>
      <c r="L311" s="1359"/>
      <c r="M311" s="1359"/>
      <c r="N311" s="1364" t="s">
        <v>775</v>
      </c>
      <c r="O311" s="1365">
        <v>4</v>
      </c>
      <c r="P311" s="1365">
        <v>0.5</v>
      </c>
      <c r="Q311" s="1365">
        <v>1</v>
      </c>
      <c r="R311" s="1365">
        <v>0.5</v>
      </c>
      <c r="S311" s="1365">
        <v>1.5</v>
      </c>
      <c r="T311" s="1365">
        <v>0.5</v>
      </c>
      <c r="U311" s="1361">
        <v>4</v>
      </c>
      <c r="V311" s="1361">
        <v>0</v>
      </c>
      <c r="W311" s="1361">
        <v>0.12280000000000001</v>
      </c>
      <c r="X311" s="1359"/>
      <c r="Y311" s="1364" t="s">
        <v>775</v>
      </c>
      <c r="Z311" s="1365">
        <v>4</v>
      </c>
      <c r="AA311" s="1365">
        <v>0.5</v>
      </c>
      <c r="AB311" s="1365">
        <v>1</v>
      </c>
      <c r="AC311" s="1365">
        <v>0.5</v>
      </c>
      <c r="AD311" s="1365">
        <v>2</v>
      </c>
      <c r="AE311" s="1365">
        <v>0.5</v>
      </c>
      <c r="AF311" s="1361">
        <v>4.5</v>
      </c>
      <c r="AG311" s="1361">
        <v>-0.5</v>
      </c>
      <c r="AH311" s="1361">
        <v>0.2288</v>
      </c>
      <c r="AI311" s="1359"/>
      <c r="AJ311" s="1359"/>
      <c r="AK311" s="1359"/>
      <c r="AL311" s="1359"/>
      <c r="AM311" s="1359"/>
      <c r="AN311" s="1359"/>
      <c r="AO311" s="1359"/>
      <c r="AP311" s="1359"/>
      <c r="AQ311" s="1359"/>
      <c r="AR311" s="1359"/>
      <c r="AS311" s="1359"/>
      <c r="AT311" s="1359"/>
      <c r="AU311" s="1359"/>
      <c r="AV311" s="1359"/>
      <c r="AW311" s="1359"/>
      <c r="AX311" s="1359"/>
      <c r="AY311" s="1359"/>
      <c r="AZ311" s="1359"/>
      <c r="BA311" s="1359"/>
      <c r="BB311" s="1359"/>
      <c r="BC311" s="1359"/>
      <c r="BD311" s="1359"/>
    </row>
    <row r="312" spans="4:56" ht="12" customHeight="1">
      <c r="D312" s="1359"/>
      <c r="E312" s="1359"/>
      <c r="F312" s="1359"/>
      <c r="G312" s="1359"/>
      <c r="H312" s="1359"/>
      <c r="I312" s="1359"/>
      <c r="J312" s="1359"/>
      <c r="K312" s="1359"/>
      <c r="L312" s="1359"/>
      <c r="M312" s="1359"/>
      <c r="N312" s="1359" t="s">
        <v>776</v>
      </c>
      <c r="O312" s="1361">
        <v>5</v>
      </c>
      <c r="P312" s="1361">
        <v>0.5</v>
      </c>
      <c r="Q312" s="1361">
        <v>1.5</v>
      </c>
      <c r="R312" s="1361">
        <v>0.5</v>
      </c>
      <c r="S312" s="1361">
        <v>2</v>
      </c>
      <c r="T312" s="1361">
        <v>0.5</v>
      </c>
      <c r="U312" s="1361">
        <v>5</v>
      </c>
      <c r="V312" s="1361">
        <v>0.5</v>
      </c>
      <c r="W312" s="1361">
        <v>0.20399999999999999</v>
      </c>
      <c r="X312" s="1359"/>
      <c r="Y312" s="1359" t="s">
        <v>776</v>
      </c>
      <c r="Z312" s="1361">
        <v>5</v>
      </c>
      <c r="AA312" s="1361">
        <v>0.5</v>
      </c>
      <c r="AB312" s="1361">
        <v>1</v>
      </c>
      <c r="AC312" s="1361">
        <v>0.5</v>
      </c>
      <c r="AD312" s="1361">
        <v>2</v>
      </c>
      <c r="AE312" s="1361">
        <v>0.5</v>
      </c>
      <c r="AF312" s="1361">
        <v>4.5</v>
      </c>
      <c r="AG312" s="1361">
        <v>0.5</v>
      </c>
      <c r="AH312" s="1361">
        <v>0.214</v>
      </c>
      <c r="AI312" s="1359"/>
      <c r="AJ312" s="1359"/>
      <c r="AK312" s="1359"/>
      <c r="AL312" s="1359"/>
      <c r="AM312" s="1359"/>
      <c r="AN312" s="1359"/>
      <c r="AO312" s="1359"/>
      <c r="AP312" s="1359"/>
      <c r="AQ312" s="1359"/>
      <c r="AR312" s="1359"/>
      <c r="AS312" s="1359"/>
      <c r="AT312" s="1359"/>
      <c r="AU312" s="1359"/>
      <c r="AV312" s="1359"/>
      <c r="AW312" s="1359"/>
      <c r="AX312" s="1359"/>
      <c r="AY312" s="1359"/>
      <c r="AZ312" s="1359"/>
      <c r="BA312" s="1359"/>
      <c r="BB312" s="1359"/>
      <c r="BC312" s="1359"/>
      <c r="BD312" s="1359"/>
    </row>
    <row r="313" spans="4:56" ht="12" customHeight="1">
      <c r="D313" s="1359"/>
      <c r="E313" s="1359"/>
      <c r="F313" s="1359"/>
      <c r="G313" s="1359"/>
      <c r="H313" s="1359"/>
      <c r="I313" s="1359"/>
      <c r="J313" s="1359"/>
      <c r="K313" s="1359"/>
      <c r="L313" s="1359"/>
      <c r="M313" s="1359"/>
      <c r="N313" s="1364" t="s">
        <v>777</v>
      </c>
      <c r="O313" s="1365">
        <v>6</v>
      </c>
      <c r="P313" s="1365">
        <v>1</v>
      </c>
      <c r="Q313" s="1365">
        <v>1.5</v>
      </c>
      <c r="R313" s="1365">
        <v>0.5</v>
      </c>
      <c r="S313" s="1365">
        <v>2.5</v>
      </c>
      <c r="T313" s="1365">
        <v>0.5</v>
      </c>
      <c r="U313" s="1361">
        <v>6</v>
      </c>
      <c r="V313" s="1361">
        <v>-0.5</v>
      </c>
      <c r="W313" s="1361">
        <v>0.23080000000000001</v>
      </c>
      <c r="X313" s="1359"/>
      <c r="Y313" s="1364" t="s">
        <v>777</v>
      </c>
      <c r="Z313" s="1365">
        <v>6</v>
      </c>
      <c r="AA313" s="1365">
        <v>1</v>
      </c>
      <c r="AB313" s="1365">
        <v>1.5</v>
      </c>
      <c r="AC313" s="1365">
        <v>1</v>
      </c>
      <c r="AD313" s="1365">
        <v>2.5</v>
      </c>
      <c r="AE313" s="1365">
        <v>0.5</v>
      </c>
      <c r="AF313" s="1361">
        <v>6.5</v>
      </c>
      <c r="AG313" s="1361">
        <v>-0.5</v>
      </c>
      <c r="AH313" s="1361">
        <v>0.24759999999999999</v>
      </c>
      <c r="AI313" s="1359"/>
      <c r="AJ313" s="1359"/>
      <c r="AK313" s="1359"/>
      <c r="AL313" s="1359"/>
      <c r="AM313" s="1359"/>
      <c r="AN313" s="1359"/>
      <c r="AO313" s="1359"/>
      <c r="AP313" s="1359"/>
      <c r="AQ313" s="1359"/>
      <c r="AR313" s="1359"/>
      <c r="AS313" s="1359"/>
      <c r="AT313" s="1359"/>
      <c r="AU313" s="1359"/>
      <c r="AV313" s="1359"/>
      <c r="AW313" s="1359"/>
      <c r="AX313" s="1359"/>
      <c r="AY313" s="1359"/>
      <c r="AZ313" s="1359"/>
      <c r="BA313" s="1359"/>
      <c r="BB313" s="1359"/>
      <c r="BC313" s="1359"/>
      <c r="BD313" s="1359"/>
    </row>
    <row r="314" spans="4:56" ht="12" customHeight="1">
      <c r="D314" s="1359"/>
      <c r="E314" s="1359"/>
      <c r="F314" s="1359"/>
      <c r="G314" s="1359"/>
      <c r="H314" s="1359"/>
      <c r="I314" s="1359"/>
      <c r="J314" s="1359"/>
      <c r="K314" s="1359"/>
      <c r="L314" s="1359"/>
      <c r="M314" s="1359"/>
      <c r="N314" s="1359" t="s">
        <v>778</v>
      </c>
      <c r="O314" s="1361">
        <v>7</v>
      </c>
      <c r="P314" s="1361">
        <v>1</v>
      </c>
      <c r="Q314" s="1361">
        <v>1.5</v>
      </c>
      <c r="R314" s="1361">
        <v>1</v>
      </c>
      <c r="S314" s="1361">
        <v>3</v>
      </c>
      <c r="T314" s="1361">
        <v>0.5</v>
      </c>
      <c r="U314" s="1361">
        <v>7</v>
      </c>
      <c r="V314" s="1361">
        <v>0</v>
      </c>
      <c r="W314" s="1361">
        <v>0.19089999999999999</v>
      </c>
      <c r="X314" s="1359"/>
      <c r="Y314" s="1359" t="s">
        <v>778</v>
      </c>
      <c r="Z314" s="1361">
        <v>7</v>
      </c>
      <c r="AA314" s="1361">
        <v>1</v>
      </c>
      <c r="AB314" s="1361">
        <v>1.5</v>
      </c>
      <c r="AC314" s="1361">
        <v>1</v>
      </c>
      <c r="AD314" s="1361">
        <v>3</v>
      </c>
      <c r="AE314" s="1361">
        <v>0.5</v>
      </c>
      <c r="AF314" s="1361">
        <v>7</v>
      </c>
      <c r="AG314" s="1361">
        <v>0</v>
      </c>
      <c r="AH314" s="1361">
        <v>0.1222</v>
      </c>
      <c r="AI314" s="1359"/>
      <c r="AJ314" s="1359"/>
      <c r="AK314" s="1359"/>
      <c r="AL314" s="1359"/>
      <c r="AM314" s="1359"/>
      <c r="AN314" s="1359"/>
      <c r="AO314" s="1359"/>
      <c r="AP314" s="1359"/>
      <c r="AQ314" s="1359"/>
      <c r="AR314" s="1359"/>
      <c r="AS314" s="1359"/>
      <c r="AT314" s="1359"/>
      <c r="AU314" s="1359"/>
      <c r="AV314" s="1359"/>
      <c r="AW314" s="1359"/>
      <c r="AX314" s="1359"/>
      <c r="AY314" s="1359"/>
      <c r="AZ314" s="1359"/>
      <c r="BA314" s="1359"/>
      <c r="BB314" s="1359"/>
      <c r="BC314" s="1359"/>
      <c r="BD314" s="1359"/>
    </row>
    <row r="315" spans="4:56" ht="12" customHeight="1">
      <c r="D315" s="1359"/>
      <c r="E315" s="1359"/>
      <c r="F315" s="1359"/>
      <c r="G315" s="1359"/>
      <c r="H315" s="1359"/>
      <c r="I315" s="1359"/>
      <c r="J315" s="1359"/>
      <c r="K315" s="1359"/>
      <c r="L315" s="1359"/>
      <c r="M315" s="1359"/>
      <c r="N315" s="1364" t="s">
        <v>779</v>
      </c>
      <c r="O315" s="1365">
        <v>8</v>
      </c>
      <c r="P315" s="1365">
        <v>1</v>
      </c>
      <c r="Q315" s="1365">
        <v>2</v>
      </c>
      <c r="R315" s="1365">
        <v>1</v>
      </c>
      <c r="S315" s="1365">
        <v>3</v>
      </c>
      <c r="T315" s="1365">
        <v>1</v>
      </c>
      <c r="U315" s="1361">
        <v>8</v>
      </c>
      <c r="V315" s="1361">
        <v>0</v>
      </c>
      <c r="W315" s="1361">
        <v>0.24560000000000001</v>
      </c>
      <c r="X315" s="1359"/>
      <c r="Y315" s="1364" t="s">
        <v>779</v>
      </c>
      <c r="Z315" s="1365">
        <v>8</v>
      </c>
      <c r="AA315" s="1365">
        <v>1</v>
      </c>
      <c r="AB315" s="1365">
        <v>2</v>
      </c>
      <c r="AC315" s="1365">
        <v>1</v>
      </c>
      <c r="AD315" s="1365">
        <v>3.5</v>
      </c>
      <c r="AE315" s="1365">
        <v>0.5</v>
      </c>
      <c r="AF315" s="1361">
        <v>8</v>
      </c>
      <c r="AG315" s="1361">
        <v>0</v>
      </c>
      <c r="AH315" s="1361">
        <v>0.22800000000000001</v>
      </c>
      <c r="AI315" s="1359"/>
      <c r="AJ315" s="1359"/>
      <c r="AK315" s="1359"/>
      <c r="AL315" s="1359"/>
      <c r="AM315" s="1359"/>
      <c r="AN315" s="1359"/>
      <c r="AO315" s="1359"/>
      <c r="AP315" s="1359"/>
      <c r="AQ315" s="1359"/>
      <c r="AR315" s="1359"/>
      <c r="AS315" s="1359"/>
      <c r="AT315" s="1359"/>
      <c r="AU315" s="1359"/>
      <c r="AV315" s="1359"/>
      <c r="AW315" s="1359"/>
      <c r="AX315" s="1359"/>
      <c r="AY315" s="1359"/>
      <c r="AZ315" s="1359"/>
      <c r="BA315" s="1359"/>
      <c r="BB315" s="1359"/>
      <c r="BC315" s="1359"/>
      <c r="BD315" s="1359"/>
    </row>
    <row r="316" spans="4:56" ht="12" customHeight="1">
      <c r="D316" s="1359"/>
      <c r="E316" s="1359"/>
      <c r="F316" s="1359"/>
      <c r="G316" s="1359"/>
      <c r="H316" s="1359"/>
      <c r="I316" s="1359"/>
      <c r="J316" s="1359"/>
      <c r="K316" s="1359"/>
      <c r="L316" s="1359"/>
      <c r="M316" s="1359"/>
      <c r="N316" s="1359" t="s">
        <v>780</v>
      </c>
      <c r="O316" s="1361">
        <v>9</v>
      </c>
      <c r="P316" s="1361">
        <v>1.5</v>
      </c>
      <c r="Q316" s="1361">
        <v>2</v>
      </c>
      <c r="R316" s="1361">
        <v>1</v>
      </c>
      <c r="S316" s="1361">
        <v>3.5</v>
      </c>
      <c r="T316" s="1361">
        <v>1</v>
      </c>
      <c r="U316" s="1361">
        <v>9</v>
      </c>
      <c r="V316" s="1361">
        <v>0.5</v>
      </c>
      <c r="W316" s="1361">
        <v>0.19520000000000001</v>
      </c>
      <c r="X316" s="1359"/>
      <c r="Y316" s="1359" t="s">
        <v>780</v>
      </c>
      <c r="Z316" s="1361">
        <v>9</v>
      </c>
      <c r="AA316" s="1361">
        <v>1</v>
      </c>
      <c r="AB316" s="1361">
        <v>2</v>
      </c>
      <c r="AC316" s="1361">
        <v>1</v>
      </c>
      <c r="AD316" s="1361">
        <v>4</v>
      </c>
      <c r="AE316" s="1361">
        <v>0.5</v>
      </c>
      <c r="AF316" s="1361">
        <v>8.5</v>
      </c>
      <c r="AG316" s="1361">
        <v>0.5</v>
      </c>
      <c r="AH316" s="1361">
        <v>0.22900000000000001</v>
      </c>
      <c r="AI316" s="1359"/>
      <c r="AJ316" s="1359"/>
      <c r="AK316" s="1359"/>
      <c r="AL316" s="1359"/>
      <c r="AM316" s="1359"/>
      <c r="AN316" s="1359"/>
      <c r="AO316" s="1359"/>
      <c r="AP316" s="1359"/>
      <c r="AQ316" s="1359"/>
      <c r="AR316" s="1359"/>
      <c r="AS316" s="1359"/>
      <c r="AT316" s="1359"/>
      <c r="AU316" s="1359"/>
      <c r="AV316" s="1359"/>
      <c r="AW316" s="1359"/>
      <c r="AX316" s="1359"/>
      <c r="AY316" s="1359"/>
      <c r="AZ316" s="1359"/>
      <c r="BA316" s="1359"/>
      <c r="BB316" s="1359"/>
      <c r="BC316" s="1359"/>
      <c r="BD316" s="1359"/>
    </row>
    <row r="317" spans="4:56" ht="12" customHeight="1">
      <c r="D317" s="1359"/>
      <c r="E317" s="1359"/>
      <c r="F317" s="1359"/>
      <c r="G317" s="1359"/>
      <c r="H317" s="1359"/>
      <c r="I317" s="1359"/>
      <c r="J317" s="1359"/>
      <c r="K317" s="1359"/>
      <c r="L317" s="1359"/>
      <c r="M317" s="1359"/>
      <c r="N317" s="1364" t="s">
        <v>781</v>
      </c>
      <c r="O317" s="1365">
        <v>10</v>
      </c>
      <c r="P317" s="1365">
        <v>1.5</v>
      </c>
      <c r="Q317" s="1365">
        <v>2.5</v>
      </c>
      <c r="R317" s="1365">
        <v>1</v>
      </c>
      <c r="S317" s="1365">
        <v>4</v>
      </c>
      <c r="T317" s="1365">
        <v>1</v>
      </c>
      <c r="U317" s="1361">
        <v>10</v>
      </c>
      <c r="V317" s="1361">
        <v>-0.5</v>
      </c>
      <c r="W317" s="1361">
        <v>0.218</v>
      </c>
      <c r="X317" s="1359"/>
      <c r="Y317" s="1364" t="s">
        <v>781</v>
      </c>
      <c r="Z317" s="1365">
        <v>10</v>
      </c>
      <c r="AA317" s="1365">
        <v>1.5</v>
      </c>
      <c r="AB317" s="1365">
        <v>2</v>
      </c>
      <c r="AC317" s="1365">
        <v>1.5</v>
      </c>
      <c r="AD317" s="1365">
        <v>4.5</v>
      </c>
      <c r="AE317" s="1365">
        <v>1</v>
      </c>
      <c r="AF317" s="1361">
        <v>10.5</v>
      </c>
      <c r="AG317" s="1361">
        <v>-0.5</v>
      </c>
      <c r="AH317" s="1361">
        <v>0.246</v>
      </c>
      <c r="AI317" s="1359"/>
      <c r="AJ317" s="1359"/>
      <c r="AK317" s="1359"/>
      <c r="AL317" s="1359"/>
      <c r="AM317" s="1359"/>
      <c r="AN317" s="1359"/>
      <c r="AO317" s="1359"/>
      <c r="AP317" s="1359"/>
      <c r="AQ317" s="1359"/>
      <c r="AR317" s="1359"/>
      <c r="AS317" s="1359"/>
      <c r="AT317" s="1359"/>
      <c r="AU317" s="1359"/>
      <c r="AV317" s="1359"/>
      <c r="AW317" s="1359"/>
      <c r="AX317" s="1359"/>
      <c r="AY317" s="1359"/>
      <c r="AZ317" s="1359"/>
      <c r="BA317" s="1359"/>
      <c r="BB317" s="1359"/>
      <c r="BC317" s="1359"/>
      <c r="BD317" s="1359"/>
    </row>
    <row r="318" spans="4:56" ht="12" customHeight="1">
      <c r="D318" s="1359"/>
      <c r="E318" s="1359"/>
      <c r="F318" s="1359"/>
      <c r="G318" s="1359"/>
      <c r="H318" s="1359"/>
      <c r="I318" s="1359"/>
      <c r="J318" s="1359"/>
      <c r="K318" s="1359"/>
      <c r="L318" s="1359"/>
      <c r="M318" s="1359"/>
      <c r="N318" s="1359"/>
      <c r="O318" s="1359"/>
      <c r="P318" s="1359"/>
      <c r="Q318" s="1359"/>
      <c r="R318" s="1359"/>
      <c r="S318" s="1359"/>
      <c r="T318" s="1359"/>
      <c r="U318" s="1359"/>
      <c r="V318" s="1359"/>
      <c r="W318" s="1359"/>
      <c r="X318" s="1359"/>
      <c r="Y318" s="1359"/>
      <c r="Z318" s="1359"/>
      <c r="AA318" s="1359"/>
      <c r="AB318" s="1359"/>
      <c r="AC318" s="1359"/>
      <c r="AD318" s="1359"/>
      <c r="AE318" s="1359"/>
      <c r="AF318" s="1359"/>
      <c r="AG318" s="1359"/>
      <c r="AH318" s="1359"/>
      <c r="AI318" s="1359"/>
      <c r="AJ318" s="1359"/>
      <c r="AK318" s="1359"/>
      <c r="AL318" s="1359"/>
      <c r="AM318" s="1359"/>
      <c r="AN318" s="1359"/>
      <c r="AO318" s="1359"/>
      <c r="AP318" s="1359"/>
      <c r="AQ318" s="1359"/>
      <c r="AR318" s="1359"/>
      <c r="AS318" s="1359"/>
      <c r="AT318" s="1359"/>
      <c r="AU318" s="1359"/>
      <c r="AV318" s="1359"/>
      <c r="AW318" s="1359"/>
      <c r="AX318" s="1359"/>
      <c r="AY318" s="1359"/>
      <c r="AZ318" s="1359"/>
      <c r="BA318" s="1359"/>
      <c r="BB318" s="1359"/>
      <c r="BC318" s="1359"/>
      <c r="BD318" s="1359"/>
    </row>
    <row r="319" spans="4:56" ht="12" customHeight="1">
      <c r="D319" s="1359"/>
      <c r="E319" s="1359"/>
      <c r="F319" s="1359"/>
      <c r="G319" s="1359"/>
      <c r="H319" s="1359"/>
      <c r="I319" s="1359"/>
      <c r="J319" s="1359"/>
      <c r="K319" s="1359"/>
      <c r="L319" s="1359"/>
      <c r="M319" s="1359"/>
      <c r="N319" s="1359"/>
      <c r="O319" s="1359"/>
      <c r="P319" s="1359"/>
      <c r="Q319" s="1359"/>
      <c r="R319" s="1359"/>
      <c r="S319" s="1359"/>
      <c r="T319" s="1359"/>
      <c r="U319" s="1359"/>
      <c r="V319" s="1359"/>
      <c r="W319" s="1359"/>
      <c r="X319" s="1359"/>
      <c r="Y319" s="1359"/>
      <c r="Z319" s="1359"/>
      <c r="AA319" s="1359"/>
      <c r="AB319" s="1359"/>
      <c r="AC319" s="1359"/>
      <c r="AD319" s="1359"/>
      <c r="AE319" s="1359"/>
      <c r="AF319" s="1359"/>
      <c r="AG319" s="1359"/>
      <c r="AH319" s="1359"/>
      <c r="AI319" s="1359"/>
      <c r="AJ319" s="1359"/>
      <c r="AK319" s="1359"/>
      <c r="AL319" s="1359"/>
      <c r="AM319" s="1359"/>
      <c r="AN319" s="1359"/>
      <c r="AO319" s="1359"/>
      <c r="AP319" s="1359"/>
      <c r="AQ319" s="1359"/>
      <c r="AR319" s="1359"/>
      <c r="AS319" s="1359"/>
      <c r="AT319" s="1359"/>
      <c r="AU319" s="1359"/>
      <c r="AV319" s="1359"/>
      <c r="AW319" s="1359"/>
      <c r="AX319" s="1359"/>
      <c r="AY319" s="1359"/>
      <c r="AZ319" s="1359"/>
      <c r="BA319" s="1359"/>
      <c r="BB319" s="1359"/>
      <c r="BC319" s="1359"/>
      <c r="BD319" s="1359"/>
    </row>
    <row r="320" spans="4:56" ht="12" customHeight="1">
      <c r="D320" s="1359"/>
      <c r="E320" s="1359"/>
      <c r="F320" s="1359"/>
      <c r="G320" s="1359"/>
      <c r="H320" s="1359"/>
      <c r="I320" s="1359"/>
      <c r="J320" s="1359"/>
      <c r="K320" s="1359"/>
      <c r="L320" s="1359"/>
      <c r="M320" s="1359"/>
      <c r="N320" s="1415" t="s">
        <v>794</v>
      </c>
      <c r="O320" s="1359" t="s">
        <v>802</v>
      </c>
      <c r="P320" s="1359" t="s">
        <v>803</v>
      </c>
      <c r="Q320" s="1416" t="s">
        <v>804</v>
      </c>
      <c r="R320" s="1359" t="s">
        <v>806</v>
      </c>
      <c r="S320" s="1359"/>
      <c r="T320" s="1359"/>
      <c r="U320" s="1359"/>
      <c r="V320" s="1359"/>
      <c r="W320" s="1359"/>
      <c r="X320" s="1359"/>
      <c r="Y320" s="1359"/>
      <c r="Z320" s="1359"/>
      <c r="AA320" s="1359"/>
      <c r="AB320" s="1359"/>
      <c r="AC320" s="1359"/>
      <c r="AD320" s="1359"/>
      <c r="AE320" s="1359"/>
      <c r="AF320" s="1359"/>
      <c r="AG320" s="1359"/>
      <c r="AH320" s="1359"/>
      <c r="AI320" s="1359"/>
      <c r="AJ320" s="1359"/>
      <c r="AK320" s="1359"/>
      <c r="AL320" s="1359"/>
      <c r="AM320" s="1359"/>
      <c r="AN320" s="1359"/>
      <c r="AO320" s="1359"/>
      <c r="AP320" s="1359"/>
      <c r="AQ320" s="1359"/>
      <c r="AR320" s="1359"/>
      <c r="AS320" s="1359"/>
      <c r="AT320" s="1359"/>
      <c r="AU320" s="1359"/>
      <c r="AV320" s="1359"/>
      <c r="AW320" s="1359"/>
      <c r="AX320" s="1359"/>
      <c r="AY320" s="1359"/>
      <c r="AZ320" s="1359"/>
      <c r="BA320" s="1359"/>
      <c r="BB320" s="1359"/>
      <c r="BC320" s="1359"/>
      <c r="BD320" s="1359"/>
    </row>
    <row r="321" spans="4:56" ht="12" customHeight="1">
      <c r="D321" s="1359"/>
      <c r="E321" s="1359"/>
      <c r="F321" s="1359"/>
      <c r="G321" s="1359"/>
      <c r="H321" s="1359"/>
      <c r="I321" s="1359"/>
      <c r="J321" s="1359"/>
      <c r="K321" s="1359"/>
      <c r="L321" s="1359"/>
      <c r="M321" s="1359"/>
      <c r="N321" s="1359" t="s">
        <v>795</v>
      </c>
      <c r="O321" s="1359">
        <v>307</v>
      </c>
      <c r="P321" s="1359">
        <v>316</v>
      </c>
      <c r="Q321" s="1416">
        <f>IF(SUM(P321)=0,"",O321/P321)</f>
        <v>0.97151898734177211</v>
      </c>
      <c r="R321" s="1417">
        <f>Q321/SUM(CP$9:CP$12)</f>
        <v>0.97151898734177222</v>
      </c>
      <c r="S321" s="1359"/>
      <c r="T321" s="1359"/>
      <c r="U321" s="1359"/>
      <c r="V321" s="1359"/>
      <c r="W321" s="1359"/>
      <c r="X321" s="1359"/>
      <c r="Y321" s="1359"/>
      <c r="Z321" s="1359"/>
      <c r="AA321" s="1359"/>
      <c r="AB321" s="1359"/>
      <c r="AC321" s="1359"/>
      <c r="AD321" s="1359"/>
      <c r="AE321" s="1359"/>
      <c r="AF321" s="1359"/>
      <c r="AG321" s="1359"/>
      <c r="AH321" s="1359"/>
      <c r="AI321" s="1359"/>
      <c r="AJ321" s="1359"/>
      <c r="AK321" s="1359"/>
      <c r="AL321" s="1359"/>
      <c r="AM321" s="1359"/>
      <c r="AN321" s="1359"/>
      <c r="AO321" s="1359"/>
      <c r="AP321" s="1359"/>
      <c r="AQ321" s="1359"/>
      <c r="AR321" s="1359"/>
      <c r="AS321" s="1359"/>
      <c r="AT321" s="1359"/>
      <c r="AU321" s="1359"/>
      <c r="AV321" s="1359"/>
      <c r="AW321" s="1359"/>
      <c r="AX321" s="1359"/>
      <c r="AY321" s="1359"/>
      <c r="AZ321" s="1359"/>
      <c r="BA321" s="1359"/>
      <c r="BB321" s="1359"/>
      <c r="BC321" s="1359"/>
      <c r="BD321" s="1359"/>
    </row>
    <row r="322" spans="4:56" ht="12" customHeight="1">
      <c r="D322" s="1359"/>
      <c r="E322" s="1359"/>
      <c r="F322" s="1359"/>
      <c r="G322" s="1359"/>
      <c r="H322" s="1359"/>
      <c r="I322" s="1359"/>
      <c r="J322" s="1359"/>
      <c r="K322" s="1359"/>
      <c r="L322" s="1359"/>
      <c r="M322" s="1359"/>
      <c r="N322" s="1359" t="s">
        <v>796</v>
      </c>
      <c r="O322" s="1359">
        <v>28</v>
      </c>
      <c r="P322" s="1359">
        <v>316</v>
      </c>
      <c r="Q322" s="1416">
        <f t="shared" ref="Q322:Q327" si="237">IF(SUM(P322)=0,"",O322/P322)</f>
        <v>8.8607594936708861E-2</v>
      </c>
      <c r="R322" s="1417">
        <f>Q322/SUM(CP$9:CP$10)</f>
        <v>0.11973999315771468</v>
      </c>
      <c r="S322" s="1359"/>
      <c r="T322" s="1359"/>
      <c r="U322" s="1359"/>
      <c r="V322" s="1359"/>
      <c r="W322" s="1359"/>
      <c r="X322" s="1359"/>
      <c r="Y322" s="1359"/>
      <c r="Z322" s="1359"/>
      <c r="AA322" s="1359"/>
      <c r="AB322" s="1359"/>
      <c r="AC322" s="1359"/>
      <c r="AD322" s="1359"/>
      <c r="AE322" s="1359"/>
      <c r="AF322" s="1359"/>
      <c r="AG322" s="1359"/>
      <c r="AH322" s="1359"/>
      <c r="AI322" s="1359"/>
      <c r="AJ322" s="1359"/>
      <c r="AK322" s="1359"/>
      <c r="AL322" s="1359"/>
      <c r="AM322" s="1359"/>
      <c r="AN322" s="1359"/>
      <c r="AO322" s="1359"/>
      <c r="AP322" s="1359"/>
      <c r="AQ322" s="1359"/>
      <c r="AR322" s="1359"/>
      <c r="AS322" s="1359"/>
      <c r="AT322" s="1359"/>
      <c r="AU322" s="1359"/>
      <c r="AV322" s="1359"/>
      <c r="AW322" s="1359"/>
      <c r="AX322" s="1359"/>
      <c r="AY322" s="1359"/>
      <c r="AZ322" s="1359"/>
      <c r="BA322" s="1359"/>
      <c r="BB322" s="1359"/>
      <c r="BC322" s="1359"/>
      <c r="BD322" s="1359"/>
    </row>
    <row r="323" spans="4:56" ht="12" customHeight="1">
      <c r="D323" s="1359"/>
      <c r="E323" s="1359"/>
      <c r="F323" s="1359"/>
      <c r="G323" s="1359"/>
      <c r="H323" s="1359"/>
      <c r="I323" s="1359"/>
      <c r="J323" s="1359"/>
      <c r="K323" s="1359"/>
      <c r="L323" s="1359"/>
      <c r="M323" s="1359"/>
      <c r="N323" s="1359" t="s">
        <v>797</v>
      </c>
      <c r="O323" s="1359">
        <v>198</v>
      </c>
      <c r="P323" s="1359">
        <v>316</v>
      </c>
      <c r="Q323" s="1416">
        <f t="shared" si="237"/>
        <v>0.62658227848101267</v>
      </c>
      <c r="R323" s="1417">
        <f>Q323/SUM(CP$9:CP$10)</f>
        <v>0.84673280875812529</v>
      </c>
      <c r="S323" s="1359"/>
      <c r="T323" s="1359"/>
      <c r="U323" s="1359"/>
      <c r="V323" s="1359"/>
      <c r="W323" s="1359"/>
      <c r="X323" s="1359"/>
      <c r="Y323" s="1359"/>
      <c r="Z323" s="1359"/>
      <c r="AA323" s="1359"/>
      <c r="AB323" s="1359"/>
      <c r="AC323" s="1359"/>
      <c r="AD323" s="1359"/>
      <c r="AE323" s="1359"/>
      <c r="AF323" s="1359"/>
      <c r="AG323" s="1359"/>
      <c r="AH323" s="1359"/>
      <c r="AI323" s="1359"/>
      <c r="AJ323" s="1359"/>
      <c r="AK323" s="1359"/>
      <c r="AL323" s="1359"/>
      <c r="AM323" s="1359"/>
      <c r="AN323" s="1359"/>
      <c r="AO323" s="1359"/>
      <c r="AP323" s="1359"/>
      <c r="AQ323" s="1359"/>
      <c r="AR323" s="1359"/>
      <c r="AS323" s="1359"/>
      <c r="AT323" s="1359"/>
      <c r="AU323" s="1359"/>
      <c r="AV323" s="1359"/>
      <c r="AW323" s="1359"/>
      <c r="AX323" s="1359"/>
      <c r="AY323" s="1359"/>
      <c r="AZ323" s="1359"/>
      <c r="BA323" s="1359"/>
      <c r="BB323" s="1359"/>
      <c r="BC323" s="1359"/>
      <c r="BD323" s="1359"/>
    </row>
    <row r="324" spans="4:56" ht="12" customHeight="1">
      <c r="N324" s="1359" t="s">
        <v>798</v>
      </c>
      <c r="O324" s="1359">
        <v>3</v>
      </c>
      <c r="P324" s="1359">
        <v>316</v>
      </c>
      <c r="Q324" s="1416">
        <f t="shared" si="237"/>
        <v>9.4936708860759497E-3</v>
      </c>
      <c r="R324" s="1417">
        <f>Q324/SUM(CP$9:CP$10)</f>
        <v>1.2829284981183716E-2</v>
      </c>
    </row>
    <row r="325" spans="4:56" ht="12" customHeight="1">
      <c r="N325" s="1359" t="s">
        <v>799</v>
      </c>
      <c r="O325" s="1359">
        <v>5</v>
      </c>
      <c r="P325" s="1359">
        <v>316</v>
      </c>
      <c r="Q325" s="1416">
        <f t="shared" si="237"/>
        <v>1.5822784810126583E-2</v>
      </c>
      <c r="R325" s="1417">
        <f>Q325/SUM(CP$9:CP$12)</f>
        <v>1.5822784810126587E-2</v>
      </c>
    </row>
    <row r="326" spans="4:56" ht="12" customHeight="1">
      <c r="N326" s="1359" t="s">
        <v>800</v>
      </c>
      <c r="O326" s="1359">
        <v>1</v>
      </c>
      <c r="P326" s="1359">
        <v>316</v>
      </c>
      <c r="Q326" s="1416">
        <f t="shared" si="237"/>
        <v>3.1645569620253164E-3</v>
      </c>
      <c r="R326" s="1417">
        <f>Q326/SUM(CP$9:CP$12)</f>
        <v>3.1645569620253168E-3</v>
      </c>
    </row>
    <row r="327" spans="4:56" ht="12" customHeight="1">
      <c r="N327" s="1359" t="s">
        <v>801</v>
      </c>
      <c r="O327" s="1359">
        <v>0</v>
      </c>
      <c r="P327" s="1359">
        <v>316</v>
      </c>
      <c r="Q327" s="1416">
        <f t="shared" si="237"/>
        <v>0</v>
      </c>
      <c r="R327" s="1417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SheetLayoutView="50" workbookViewId="0">
      <pane xSplit="1" ySplit="7" topLeftCell="BX19" activePane="bottomRight" state="frozen"/>
      <selection pane="topRight" activeCell="CQ1" sqref="CQ1"/>
      <selection pane="bottomLeft" activeCell="A716" sqref="A716"/>
      <selection pane="bottomRight" activeCell="CC31" sqref="CC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412" customWidth="1"/>
    <col min="87" max="87" width="7.6640625" style="1412" customWidth="1"/>
    <col min="88" max="88" width="7.83203125" style="1412" customWidth="1"/>
    <col min="89" max="89" width="7" style="1412" customWidth="1"/>
    <col min="90" max="90" width="6.83203125" style="1412" customWidth="1"/>
    <col min="91" max="92" width="7" style="1412" customWidth="1"/>
    <col min="93" max="93" width="7.6640625" style="1412" customWidth="1"/>
    <col min="94" max="94" width="9" style="1412" customWidth="1"/>
    <col min="95" max="95" width="8.83203125" style="1412" customWidth="1"/>
    <col min="96" max="96" width="8" style="1412" customWidth="1"/>
    <col min="97" max="97" width="7.83203125" style="1412" customWidth="1"/>
    <col min="98" max="98" width="8.5" style="1412" customWidth="1"/>
    <col min="99" max="99" width="7.33203125" style="1412" customWidth="1"/>
    <col min="100" max="100" width="6.6640625" style="1412" customWidth="1"/>
    <col min="101" max="101" width="7" style="1412" customWidth="1"/>
    <col min="102" max="102" width="7.83203125" style="1412" customWidth="1"/>
    <col min="103" max="103" width="7.1640625" style="1412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811</v>
      </c>
      <c r="E1" s="582"/>
      <c r="F1" s="582"/>
      <c r="G1" s="1419">
        <f>[1]ExpFactors!$C$1</f>
        <v>8800</v>
      </c>
      <c r="H1" s="1420" t="str">
        <f>[1]ExpFactors!$D$1</f>
        <v>kJ</v>
      </c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367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368"/>
      <c r="CU1" s="1368"/>
      <c r="CV1" s="1368"/>
      <c r="CW1" s="1368"/>
      <c r="CX1" s="1368"/>
      <c r="CY1" s="1369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367" t="s">
        <v>145</v>
      </c>
      <c r="CI2" s="1368"/>
      <c r="CJ2" s="1368"/>
      <c r="CK2" s="1368"/>
      <c r="CL2" s="1368"/>
      <c r="CM2" s="1368"/>
      <c r="CN2" s="1368"/>
      <c r="CO2" s="1368"/>
      <c r="CP2" s="1368"/>
      <c r="CQ2" s="1368"/>
      <c r="CR2" s="1368"/>
      <c r="CS2" s="1368"/>
      <c r="CT2" s="1368"/>
      <c r="CU2" s="1368"/>
      <c r="CV2" s="1368"/>
      <c r="CW2" s="1368"/>
      <c r="CX2" s="1368"/>
      <c r="CY2" s="1369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687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366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456" t="s">
        <v>63</v>
      </c>
      <c r="DX4" s="1456"/>
      <c r="DY4" s="1456"/>
      <c r="DZ4" s="1456"/>
      <c r="EA4" s="1456"/>
      <c r="EB4" s="1456"/>
      <c r="EC4" s="1456"/>
      <c r="ED4" s="485" t="s">
        <v>62</v>
      </c>
      <c r="EE4" s="610"/>
    </row>
    <row r="5" spans="1:135" s="611" customFormat="1" ht="24.5" customHeight="1">
      <c r="A5" s="612" t="s">
        <v>150</v>
      </c>
      <c r="B5" s="1348" t="str">
        <f>IF(WB!U5="","",WB!U5)</f>
        <v>Hlogot-lou</v>
      </c>
      <c r="C5" s="1348" t="str">
        <f>IF(WB!V5="","",WB!V5)</f>
        <v>Dikgalao-peng</v>
      </c>
      <c r="D5" s="1348" t="str">
        <f>IF(WB!W5="","",WB!W5)</f>
        <v>Manatol-waneng</v>
      </c>
      <c r="E5" s="1348" t="str">
        <f>IF(WB!X5="","",WB!X5)</f>
        <v>Ngwale-mong</v>
      </c>
      <c r="F5" s="1348" t="str">
        <f>IF(WB!Y5="","",WB!Y5)</f>
        <v>Manga-neng</v>
      </c>
      <c r="G5" s="1348" t="str">
        <f>IF(WB!Z5="","",WB!Z5)</f>
        <v>Masehla-neng</v>
      </c>
      <c r="H5" s="1348" t="str">
        <f>IF(WB!AA5="","",WB!AA5)</f>
        <v>Matla-katle</v>
      </c>
      <c r="I5" s="1348" t="str">
        <f>IF(WB!AB5="","",WB!AB5)</f>
        <v>Ga-Manyaka</v>
      </c>
      <c r="J5" s="1348" t="str">
        <f>IF(WB!AC5="","",WB!AC5)</f>
        <v>Kgau-tswana</v>
      </c>
      <c r="K5" s="1348" t="str">
        <f>IF(WB!AD5="","",WB!AD5)</f>
        <v>Ga-Malekana</v>
      </c>
      <c r="L5" s="1348" t="str">
        <f>IF(WB!AE5="","",WB!AE5)</f>
        <v>Mohla-letsi</v>
      </c>
      <c r="M5" s="493" t="str">
        <f>IF(WB!AF5="","",WB!AF5)</f>
        <v>Ga-Makgoba</v>
      </c>
      <c r="N5" s="1348" t="str">
        <f>IF(WB!AG5="","",WB!AG5)</f>
        <v>Kwaripe</v>
      </c>
      <c r="O5" s="1348" t="str">
        <f>IF(WB!AH5="","",WB!AH5)</f>
        <v>Ga-Thaba</v>
      </c>
      <c r="P5" s="1348" t="str">
        <f>IF(WB!AI5="","",WB!AI5)</f>
        <v>Finale</v>
      </c>
      <c r="Q5" s="1348" t="str">
        <f>IF(WB!AJ5="","",WB!AJ5)</f>
        <v>Hoveni</v>
      </c>
      <c r="R5" s="1348" t="str">
        <f>IF(WB!AK5="","",WB!AK5)</f>
        <v>Khuj-wana</v>
      </c>
      <c r="S5" s="1348" t="str">
        <f>IF(WB!AL5="","",WB!AL5)</f>
        <v>Jamela</v>
      </c>
      <c r="T5" s="507"/>
      <c r="U5" s="1348" t="str">
        <f>IF(WB!AM5="","",WB!AM5)</f>
        <v>Hlogot-lou</v>
      </c>
      <c r="V5" s="1348" t="str">
        <f>IF(WB!AN5="","",WB!AN5)</f>
        <v>Dikgalao-peng</v>
      </c>
      <c r="W5" s="493" t="str">
        <f>IF(WB!AO5="","",WB!AO5)</f>
        <v>Manatol-waneng</v>
      </c>
      <c r="X5" s="1348" t="str">
        <f>IF(WB!AP5="","",WB!AP5)</f>
        <v>Ngwale-mong</v>
      </c>
      <c r="Y5" s="1348" t="str">
        <f>IF(WB!AQ5="","",WB!AQ5)</f>
        <v>Manga-neng</v>
      </c>
      <c r="Z5" s="1348" t="str">
        <f>IF(WB!AR5="","",WB!AR5)</f>
        <v>Masehla-neng</v>
      </c>
      <c r="AA5" s="1348" t="str">
        <f>IF(WB!AS5="","",WB!AS5)</f>
        <v>Matla-katle</v>
      </c>
      <c r="AB5" s="1348" t="str">
        <f>IF(WB!AT5="","",WB!AT5)</f>
        <v>Ga-Manyaka</v>
      </c>
      <c r="AC5" s="1348" t="str">
        <f>IF(WB!AU5="","",WB!AU5)</f>
        <v>Kgau-tswana</v>
      </c>
      <c r="AD5" s="1348" t="str">
        <f>IF(WB!AV5="","",WB!AV5)</f>
        <v>Ga-Malekana</v>
      </c>
      <c r="AE5" s="1348" t="str">
        <f>IF(WB!AW5="","",WB!AW5)</f>
        <v>Mohla-letsi</v>
      </c>
      <c r="AF5" s="1348" t="str">
        <f>IF(WB!AX5="","",WB!AX5)</f>
        <v>Ga-Makgoba</v>
      </c>
      <c r="AG5" s="1348" t="str">
        <f>IF(WB!AY5="","",WB!AY5)</f>
        <v>Kwaripe</v>
      </c>
      <c r="AH5" s="1348" t="str">
        <f>IF(WB!AZ5="","",WB!AZ5)</f>
        <v>Ga-Thaba</v>
      </c>
      <c r="AI5" s="1348" t="str">
        <f>IF(WB!BA5="","",WB!BA5)</f>
        <v>Finale</v>
      </c>
      <c r="AJ5" s="1348" t="str">
        <f>IF(WB!BB5="","",WB!BB5)</f>
        <v>Hoveni</v>
      </c>
      <c r="AK5" s="1348" t="str">
        <f>IF(WB!BC5="","",WB!BC5)</f>
        <v>Khuj-wana</v>
      </c>
      <c r="AL5" s="1348" t="str">
        <f>IF(WB!BD5="","",WB!BD5)</f>
        <v>Jamela</v>
      </c>
      <c r="AM5" s="507"/>
      <c r="AN5" s="1348" t="str">
        <f>IF(WB!BE5="","",WB!BE5)</f>
        <v>Hlogot-lou</v>
      </c>
      <c r="AO5" s="1348" t="str">
        <f>IF(WB!BF5="","",WB!BF5)</f>
        <v>Dikgalao-peng</v>
      </c>
      <c r="AP5" s="1348" t="str">
        <f>IF(WB!BG5="","",WB!BG5)</f>
        <v>Manatol-waneng</v>
      </c>
      <c r="AQ5" s="1348" t="str">
        <f>IF(WB!BH5="","",WB!BH5)</f>
        <v>Ngwale-mong</v>
      </c>
      <c r="AR5" s="1348" t="str">
        <f>IF(WB!BI5="","",WB!BI5)</f>
        <v>Manga-neng</v>
      </c>
      <c r="AS5" s="1348" t="str">
        <f>IF(WB!BJ5="","",WB!BJ5)</f>
        <v>Masehla-neng</v>
      </c>
      <c r="AT5" s="1348" t="str">
        <f>IF(WB!BK5="","",WB!BK5)</f>
        <v>Matla-katle</v>
      </c>
      <c r="AU5" s="1348" t="str">
        <f>IF(WB!BL5="","",WB!BL5)</f>
        <v>Ga-Manyaka</v>
      </c>
      <c r="AV5" s="1348" t="str">
        <f>IF(WB!BM5="","",WB!BM5)</f>
        <v>Kgau-tswana</v>
      </c>
      <c r="AW5" s="1348" t="str">
        <f>IF(WB!BN5="","",WB!BN5)</f>
        <v>Ga-Malekana</v>
      </c>
      <c r="AX5" s="1348" t="str">
        <f>IF(WB!BO5="","",WB!BO5)</f>
        <v>Mohla-letsi</v>
      </c>
      <c r="AY5" s="1348" t="str">
        <f>IF(WB!BP5="","",WB!BP5)</f>
        <v>Ga-Makgoba</v>
      </c>
      <c r="AZ5" s="1348" t="str">
        <f>IF(WB!BQ5="","",WB!BQ5)</f>
        <v>Kwaripe</v>
      </c>
      <c r="BA5" s="1348" t="str">
        <f>IF(WB!BR5="","",WB!BR5)</f>
        <v>Ga-Thaba</v>
      </c>
      <c r="BB5" s="493" t="str">
        <f>IF(WB!BS5="","",WB!BS5)</f>
        <v>Finale</v>
      </c>
      <c r="BC5" s="1348" t="str">
        <f>IF(WB!BT5="","",WB!BT5)</f>
        <v>Hoveni</v>
      </c>
      <c r="BD5" s="1348" t="str">
        <f>IF(WB!BU5="","",WB!BU5)</f>
        <v>Khuj-wana</v>
      </c>
      <c r="BE5" s="1348" t="str">
        <f>IF(WB!BV5="","",WB!BV5)</f>
        <v>Jamela</v>
      </c>
      <c r="BF5" s="507"/>
      <c r="BG5" s="1348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348" t="str">
        <f>IF(WB!BZ5="","",WB!BZ5)</f>
        <v>Ngwale-mong</v>
      </c>
      <c r="BK5" s="1348" t="str">
        <f>IF(WB!CA5="","",WB!CA5)</f>
        <v>Manga-neng</v>
      </c>
      <c r="BL5" s="1348" t="str">
        <f>IF(WB!CB5="","",WB!CB5)</f>
        <v>Masehla-neng</v>
      </c>
      <c r="BM5" s="1348" t="str">
        <f>IF(WB!CC5="","",WB!CC5)</f>
        <v>Matla-katle</v>
      </c>
      <c r="BN5" s="1348" t="str">
        <f>IF(WB!CD5="","",WB!CD5)</f>
        <v>Ga-Manyaka</v>
      </c>
      <c r="BO5" s="1348" t="str">
        <f>IF(WB!CE5="","",WB!CE5)</f>
        <v>Kgau-tswana</v>
      </c>
      <c r="BP5" s="1348" t="str">
        <f>IF(WB!CF5="","",WB!CF5)</f>
        <v>Ga-Malekana</v>
      </c>
      <c r="BQ5" s="1348" t="str">
        <f>IF(WB!CG5="","",WB!CG5)</f>
        <v>Mohla-letsi</v>
      </c>
      <c r="BR5" s="1348" t="str">
        <f>IF(WB!CH5="","",WB!CH5)</f>
        <v>Ga-Makgoba</v>
      </c>
      <c r="BS5" s="493" t="str">
        <f>IF(WB!CI5="","",WB!CI5)</f>
        <v>Kwaripe</v>
      </c>
      <c r="BT5" s="1348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348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366"/>
      <c r="CJ5" s="1366"/>
      <c r="CK5" s="1366"/>
      <c r="CL5" s="1366"/>
      <c r="CM5" s="1366"/>
      <c r="CN5" s="1366"/>
      <c r="CO5" s="1366"/>
      <c r="CP5" s="1366"/>
      <c r="CQ5" s="1366"/>
      <c r="CR5" s="1366"/>
      <c r="CS5" s="1366"/>
      <c r="CT5" s="1366"/>
      <c r="CU5" s="1366"/>
      <c r="CV5" s="1366"/>
      <c r="CW5" s="1366"/>
      <c r="CX5" s="1366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370">
        <v>18</v>
      </c>
      <c r="CI7" s="1371">
        <v>17</v>
      </c>
      <c r="CJ7" s="1372">
        <v>16</v>
      </c>
      <c r="CK7" s="1372">
        <v>15</v>
      </c>
      <c r="CL7" s="1372">
        <v>14</v>
      </c>
      <c r="CM7" s="1372">
        <v>13</v>
      </c>
      <c r="CN7" s="1372">
        <v>12</v>
      </c>
      <c r="CO7" s="1373">
        <v>11</v>
      </c>
      <c r="CP7" s="1373">
        <v>10</v>
      </c>
      <c r="CQ7" s="1373">
        <v>9</v>
      </c>
      <c r="CR7" s="1373">
        <v>8</v>
      </c>
      <c r="CS7" s="1372">
        <v>7</v>
      </c>
      <c r="CT7" s="1372">
        <v>6</v>
      </c>
      <c r="CU7" s="1372">
        <v>5</v>
      </c>
      <c r="CV7" s="1372">
        <v>4</v>
      </c>
      <c r="CW7" s="1372">
        <v>3</v>
      </c>
      <c r="CX7" s="1371">
        <v>2</v>
      </c>
      <c r="CY7" s="1374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0.49193121611265445</v>
      </c>
      <c r="C10" s="635">
        <f t="shared" si="4"/>
        <v>0.63895055183686178</v>
      </c>
      <c r="D10" s="635">
        <f t="shared" si="4"/>
        <v>8.8637110834371095E-3</v>
      </c>
      <c r="E10" s="635">
        <f t="shared" si="4"/>
        <v>0.73713310216261141</v>
      </c>
      <c r="F10" s="635">
        <f t="shared" si="4"/>
        <v>0.78354494984716405</v>
      </c>
      <c r="G10" s="635">
        <f t="shared" si="4"/>
        <v>3.4981863325031129E-2</v>
      </c>
      <c r="H10" s="635">
        <f t="shared" si="4"/>
        <v>0.87549370852606301</v>
      </c>
      <c r="I10" s="635">
        <f t="shared" si="4"/>
        <v>1.6828166987487398</v>
      </c>
      <c r="J10" s="635">
        <f t="shared" si="4"/>
        <v>0.86393951965842386</v>
      </c>
      <c r="K10" s="635">
        <f t="shared" si="4"/>
        <v>0.84591476042222624</v>
      </c>
      <c r="L10" s="635">
        <f t="shared" si="4"/>
        <v>0.39082151992528019</v>
      </c>
      <c r="M10" s="635">
        <f t="shared" si="4"/>
        <v>0</v>
      </c>
      <c r="N10" s="635">
        <f t="shared" si="4"/>
        <v>0.88927918731627142</v>
      </c>
      <c r="O10" s="635">
        <f t="shared" si="4"/>
        <v>0.93753485941325454</v>
      </c>
      <c r="P10" s="635">
        <f t="shared" si="4"/>
        <v>0.68842244512923478</v>
      </c>
      <c r="Q10" s="635">
        <f t="shared" si="4"/>
        <v>0.86175819934916686</v>
      </c>
      <c r="R10" s="635">
        <f t="shared" si="4"/>
        <v>0.60120815309934683</v>
      </c>
      <c r="S10" s="635">
        <f t="shared" si="4"/>
        <v>0.88941350474081982</v>
      </c>
      <c r="T10" s="636"/>
      <c r="U10" s="635">
        <f t="shared" ref="U10:AL10" si="5">SUM(U11:U19)</f>
        <v>1.152706716094408</v>
      </c>
      <c r="V10" s="635">
        <f t="shared" si="5"/>
        <v>0.89201132503113312</v>
      </c>
      <c r="W10" s="635">
        <f t="shared" si="5"/>
        <v>1.2551637493254464</v>
      </c>
      <c r="X10" s="635">
        <f t="shared" si="5"/>
        <v>1.0012556446856038</v>
      </c>
      <c r="Y10" s="635">
        <f t="shared" si="5"/>
        <v>0.33338924346201743</v>
      </c>
      <c r="Z10" s="635">
        <f t="shared" si="5"/>
        <v>0.11944958592777086</v>
      </c>
      <c r="AA10" s="635">
        <f t="shared" si="5"/>
        <v>1.7353673723536737E-2</v>
      </c>
      <c r="AB10" s="635">
        <f t="shared" si="5"/>
        <v>1.9464508094645082E-2</v>
      </c>
      <c r="AC10" s="635">
        <f t="shared" si="5"/>
        <v>0.66301128002134857</v>
      </c>
      <c r="AD10" s="635">
        <f t="shared" si="5"/>
        <v>0.83412831388987718</v>
      </c>
      <c r="AE10" s="635">
        <f t="shared" si="5"/>
        <v>7.1264009962640096E-2</v>
      </c>
      <c r="AF10" s="635">
        <f t="shared" si="5"/>
        <v>0.43384069524571972</v>
      </c>
      <c r="AG10" s="635">
        <f t="shared" si="5"/>
        <v>0.76006961682381535</v>
      </c>
      <c r="AH10" s="635">
        <f t="shared" si="5"/>
        <v>0.7351402466939454</v>
      </c>
      <c r="AI10" s="635">
        <f t="shared" si="5"/>
        <v>0.88410921055713687</v>
      </c>
      <c r="AJ10" s="635">
        <f t="shared" si="5"/>
        <v>0.78444770075181025</v>
      </c>
      <c r="AK10" s="635">
        <f t="shared" si="5"/>
        <v>0.80835343214137467</v>
      </c>
      <c r="AL10" s="635">
        <f t="shared" si="5"/>
        <v>1.3462854257579051</v>
      </c>
      <c r="AM10" s="636"/>
      <c r="AN10" s="635">
        <f t="shared" ref="AN10:BE10" si="6">SUM(AN11:AN19)</f>
        <v>0.9149873800747198</v>
      </c>
      <c r="AO10" s="635">
        <f t="shared" si="6"/>
        <v>1.1650502428393525</v>
      </c>
      <c r="AP10" s="635">
        <f t="shared" si="6"/>
        <v>1.3916982287256123</v>
      </c>
      <c r="AQ10" s="635">
        <f t="shared" si="6"/>
        <v>0.63338842278953922</v>
      </c>
      <c r="AR10" s="635">
        <f t="shared" si="6"/>
        <v>1.6171572424411855</v>
      </c>
      <c r="AS10" s="635">
        <f t="shared" si="6"/>
        <v>1.1946933280199252</v>
      </c>
      <c r="AT10" s="635">
        <f t="shared" si="6"/>
        <v>0.95479734958192486</v>
      </c>
      <c r="AU10" s="635">
        <f t="shared" si="6"/>
        <v>1.5850385913242009</v>
      </c>
      <c r="AV10" s="635">
        <f t="shared" si="6"/>
        <v>1.513470248176481</v>
      </c>
      <c r="AW10" s="635">
        <f t="shared" si="6"/>
        <v>0.67453933001245336</v>
      </c>
      <c r="AX10" s="635">
        <f t="shared" si="6"/>
        <v>0.47217067247820671</v>
      </c>
      <c r="AY10" s="635">
        <f t="shared" si="6"/>
        <v>1.1260366448733916</v>
      </c>
      <c r="AZ10" s="635">
        <f t="shared" si="6"/>
        <v>1.3214093012868409</v>
      </c>
      <c r="BA10" s="635">
        <f t="shared" si="6"/>
        <v>0.92175841097584743</v>
      </c>
      <c r="BB10" s="635">
        <f t="shared" si="6"/>
        <v>0</v>
      </c>
      <c r="BC10" s="635">
        <f t="shared" si="6"/>
        <v>1.0680678771189671</v>
      </c>
      <c r="BD10" s="635">
        <f t="shared" si="6"/>
        <v>2.1181491982298519</v>
      </c>
      <c r="BE10" s="635">
        <f t="shared" si="6"/>
        <v>1.1328340185189891</v>
      </c>
      <c r="BF10" s="636"/>
      <c r="BG10" s="635">
        <f t="shared" ref="BG10:BX10" si="7">SUM(BG11:BG19)</f>
        <v>1.3599575849492975</v>
      </c>
      <c r="BH10" s="635">
        <f t="shared" si="7"/>
        <v>0.96279244831880462</v>
      </c>
      <c r="BI10" s="635">
        <f t="shared" si="7"/>
        <v>1.7052849564134496</v>
      </c>
      <c r="BJ10" s="635">
        <f t="shared" si="7"/>
        <v>1.4409563230386051</v>
      </c>
      <c r="BK10" s="635">
        <f t="shared" si="7"/>
        <v>1.7816827661270238</v>
      </c>
      <c r="BL10" s="635">
        <f t="shared" si="7"/>
        <v>1.0762462743877128</v>
      </c>
      <c r="BM10" s="635">
        <f t="shared" si="7"/>
        <v>0.53105835029354209</v>
      </c>
      <c r="BN10" s="635">
        <f t="shared" si="7"/>
        <v>1.3434253250311334</v>
      </c>
      <c r="BO10" s="635">
        <f t="shared" si="7"/>
        <v>2.410775091620708</v>
      </c>
      <c r="BP10" s="635">
        <f t="shared" si="7"/>
        <v>0.71228144885251721</v>
      </c>
      <c r="BQ10" s="635">
        <f t="shared" si="7"/>
        <v>1.5473765510881812</v>
      </c>
      <c r="BR10" s="635">
        <f t="shared" si="7"/>
        <v>0.88317053260096068</v>
      </c>
      <c r="BS10" s="635">
        <f t="shared" si="7"/>
        <v>0</v>
      </c>
      <c r="BT10" s="635">
        <f t="shared" si="7"/>
        <v>2.0090872153531398</v>
      </c>
      <c r="BU10" s="635">
        <f t="shared" si="7"/>
        <v>0</v>
      </c>
      <c r="BV10" s="635">
        <f t="shared" si="7"/>
        <v>0</v>
      </c>
      <c r="BW10" s="635">
        <f t="shared" si="7"/>
        <v>1.4526713399920366</v>
      </c>
      <c r="BX10" s="635">
        <f t="shared" si="7"/>
        <v>0</v>
      </c>
      <c r="BY10" s="636"/>
      <c r="BZ10" s="635">
        <f>SUM(BZ11:BZ19)</f>
        <v>1.189088026922849</v>
      </c>
      <c r="CA10" s="635">
        <f>SUM(CA11:CA19)</f>
        <v>1.237148294703394</v>
      </c>
      <c r="CB10" s="635">
        <f>SUM(CB11:CB19)</f>
        <v>1.3864140350767953</v>
      </c>
      <c r="CC10" s="635">
        <f>SUM(CC11:CC19)</f>
        <v>1.6072602863428811</v>
      </c>
      <c r="CD10" s="637">
        <f>IF(DR10&lt;3,"",(SUM(B10:S10)-MIN(B10:S10)-MAX(B10:S10))/(DR10-2))</f>
        <v>0.6586994532467404</v>
      </c>
      <c r="CE10" s="637">
        <f>IF(DS10&lt;3,"",(SUM(U10:AL10)-MIN(U10:AL10)-MAX(U10:AL10))/(DS10-2))</f>
        <v>0.67173782991929321</v>
      </c>
      <c r="CF10" s="637">
        <f>IF(DT10&lt;3,"",(SUM(AN10:BE10)-MIN(AN10:BE10)-MAX(AN10:BE10))/(DT10-2))</f>
        <v>1.1054435805773524</v>
      </c>
      <c r="CG10" s="637">
        <f>IF(DU10&lt;3,"",(SUM(BG10:BX10)-MIN(BG10:BX10)-MAX(BG10:BX10))/(DU10-2))</f>
        <v>1.0503744447779004</v>
      </c>
      <c r="CH10" s="1375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376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377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3.4981863325031129E-2</v>
      </c>
      <c r="CK10" s="1377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0.39082151992528019</v>
      </c>
      <c r="CL10" s="1377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0.49193121611265445</v>
      </c>
      <c r="CM10" s="1377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0.60120815309934683</v>
      </c>
      <c r="CN10" s="1377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0.63895055183686178</v>
      </c>
      <c r="CO10" s="1378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0.68842244512923478</v>
      </c>
      <c r="CP10" s="1378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0.73713310216261141</v>
      </c>
      <c r="CQ10" s="1378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0.78354494984716405</v>
      </c>
      <c r="CR10" s="1378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0.84591476042222624</v>
      </c>
      <c r="CS10" s="1377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0.86175819934916686</v>
      </c>
      <c r="CT10" s="1377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0.86393951965842386</v>
      </c>
      <c r="CU10" s="1377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0.87549370852606301</v>
      </c>
      <c r="CV10" s="1377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0.88927918731627142</v>
      </c>
      <c r="CW10" s="1377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0.88941350474081982</v>
      </c>
      <c r="CX10" s="1376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0.93753485941325454</v>
      </c>
      <c r="CY10" s="1379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1.6828166987487398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1.7353673723536737E-2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1.9464508094645082E-2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7.1264009962640096E-2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0.11944958592777086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0.33338924346201743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0.43384069524571972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0.66301128002134857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0.7351402466939454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0.76006961682381535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0.78444770075181025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0.80835343214137467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0.83412831388987718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0.88410921055713687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0.89201132503113312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1.0012556446856038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1.152706716094408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1.2551637493254464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1.3462854257579051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809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0.17296202241594022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0.12427563778687066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1.0536132861145702</v>
      </c>
      <c r="BE11" s="645">
        <f t="shared" si="46"/>
        <v>0.37515284735812127</v>
      </c>
      <c r="BF11" s="646"/>
      <c r="BG11" s="645">
        <f>SUM(BG832:BG835,BG838,BG841,BG844)</f>
        <v>0.19671659135385161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8.5898715531044306E-2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0.12571671855541716</v>
      </c>
      <c r="CC11" s="645">
        <f>SUM(CC832:CC835,CC838,CC841,CC844)</f>
        <v>0.21237161021170611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0.14329656545988259</v>
      </c>
      <c r="CG11" s="637">
        <f>IF(DU11&lt;3,"",(SUM(BG11:BX11)-MIN(BG11:BX11)-MAX(BG11:BX11))/(DU11-2))</f>
        <v>9.9075074723970369E-2</v>
      </c>
      <c r="CH11" s="1375">
        <f t="shared" si="8"/>
        <v>0</v>
      </c>
      <c r="CI11" s="1376">
        <f t="shared" si="9"/>
        <v>0</v>
      </c>
      <c r="CJ11" s="1377">
        <f t="shared" si="10"/>
        <v>0</v>
      </c>
      <c r="CK11" s="1377">
        <f t="shared" si="11"/>
        <v>0</v>
      </c>
      <c r="CL11" s="1377">
        <f t="shared" si="12"/>
        <v>0</v>
      </c>
      <c r="CM11" s="1377">
        <f t="shared" si="13"/>
        <v>0</v>
      </c>
      <c r="CN11" s="1377">
        <f t="shared" si="14"/>
        <v>0</v>
      </c>
      <c r="CO11" s="1378">
        <f t="shared" si="15"/>
        <v>0</v>
      </c>
      <c r="CP11" s="1378">
        <f t="shared" si="16"/>
        <v>0</v>
      </c>
      <c r="CQ11" s="1378">
        <f t="shared" si="17"/>
        <v>0</v>
      </c>
      <c r="CR11" s="1378">
        <f t="shared" si="18"/>
        <v>0</v>
      </c>
      <c r="CS11" s="1377">
        <f t="shared" si="19"/>
        <v>7.0974863013698614E-3</v>
      </c>
      <c r="CT11" s="1377">
        <f t="shared" si="20"/>
        <v>1.4786429794520547E-2</v>
      </c>
      <c r="CU11" s="1377">
        <f t="shared" si="21"/>
        <v>9.46331506849315E-2</v>
      </c>
      <c r="CV11" s="1377">
        <f t="shared" si="22"/>
        <v>0.10139266144814088</v>
      </c>
      <c r="CW11" s="1377">
        <f t="shared" si="23"/>
        <v>0.23658287671232875</v>
      </c>
      <c r="CX11" s="1376">
        <f t="shared" si="24"/>
        <v>0.35804415827012348</v>
      </c>
      <c r="CY11" s="1379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810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7.1966732824823576E-2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9.7370961394769601E-3</v>
      </c>
      <c r="AO12" s="645">
        <f t="shared" ref="AO12:BE12" si="50">SUM(AO830:AO831,AO836:AO837,AO839:AO840,AO842:AO843,AO845:AO849)</f>
        <v>0</v>
      </c>
      <c r="AP12" s="645">
        <f t="shared" si="50"/>
        <v>9.121193794105438E-2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1.5977077210460773E-2</v>
      </c>
      <c r="AT12" s="645">
        <f t="shared" si="50"/>
        <v>6.8012809108699522E-3</v>
      </c>
      <c r="AU12" s="645">
        <f t="shared" si="50"/>
        <v>2.7505256330427563E-2</v>
      </c>
      <c r="AV12" s="645">
        <f t="shared" si="50"/>
        <v>1.5828055506137698E-2</v>
      </c>
      <c r="AW12" s="645">
        <f t="shared" si="50"/>
        <v>1.969004874577477E-2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0.74118727968036535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9.6544806973848069E-2</v>
      </c>
      <c r="BL12" s="645">
        <f t="shared" si="51"/>
        <v>1.1311747613117477E-2</v>
      </c>
      <c r="BM12" s="645">
        <f t="shared" si="51"/>
        <v>1.8993666607365236E-3</v>
      </c>
      <c r="BN12" s="645">
        <f t="shared" si="51"/>
        <v>3.5741120797011208E-2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5.6809049398090491E-2</v>
      </c>
      <c r="BR12" s="645">
        <f t="shared" si="51"/>
        <v>4.5488905925695308E-2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0.15648193545039438</v>
      </c>
      <c r="CC12" s="645">
        <f>SUM(CC830:CC831,CC836:CC837,CC839:CC840,CC842:CC843,CC845:CC849)</f>
        <v>0.21940093864674137</v>
      </c>
      <c r="CD12" s="637">
        <f>IF(DR12&lt;3,"",(SUM(B12:S12)-MIN(B12:S12)-MAX(B12:S12))/(DR12-2))</f>
        <v>1.4645375374719331E-2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3.4139970835557143E-2</v>
      </c>
      <c r="CG12" s="637">
        <f>IF(DU12&lt;3,"",(SUM(BG12:BX12)-MIN(BG12:BX12)-MAX(BG12:BX12))/(DU12-2))</f>
        <v>2.3628263860319198E-2</v>
      </c>
      <c r="CH12" s="1375">
        <f t="shared" si="8"/>
        <v>0</v>
      </c>
      <c r="CI12" s="1376">
        <f t="shared" si="9"/>
        <v>0</v>
      </c>
      <c r="CJ12" s="1377">
        <f t="shared" si="10"/>
        <v>0</v>
      </c>
      <c r="CK12" s="1377">
        <f t="shared" si="11"/>
        <v>0</v>
      </c>
      <c r="CL12" s="1377">
        <f t="shared" si="12"/>
        <v>0</v>
      </c>
      <c r="CM12" s="1377">
        <f t="shared" si="13"/>
        <v>0</v>
      </c>
      <c r="CN12" s="1377">
        <f t="shared" si="14"/>
        <v>0</v>
      </c>
      <c r="CO12" s="1378">
        <f t="shared" si="15"/>
        <v>0</v>
      </c>
      <c r="CP12" s="1378">
        <f t="shared" si="16"/>
        <v>0</v>
      </c>
      <c r="CQ12" s="1378">
        <f t="shared" si="17"/>
        <v>5.5316726338729763E-3</v>
      </c>
      <c r="CR12" s="1378">
        <f t="shared" si="18"/>
        <v>8.8637110834371095E-3</v>
      </c>
      <c r="CS12" s="1377">
        <f t="shared" si="19"/>
        <v>1.1641767590286425E-2</v>
      </c>
      <c r="CT12" s="1377">
        <f t="shared" si="20"/>
        <v>1.369372263104268E-2</v>
      </c>
      <c r="CU12" s="1377">
        <f t="shared" si="21"/>
        <v>2.761762920298879E-2</v>
      </c>
      <c r="CV12" s="1377">
        <f t="shared" si="22"/>
        <v>4.1666666666666664E-2</v>
      </c>
      <c r="CW12" s="1377">
        <f t="shared" si="23"/>
        <v>5.3344103362391031E-2</v>
      </c>
      <c r="CX12" s="1376">
        <f t="shared" si="24"/>
        <v>7.1966732824823576E-2</v>
      </c>
      <c r="CY12" s="1379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8.9868039494751834E-2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5.5398287671232879E-2</v>
      </c>
      <c r="AO13" s="645">
        <f t="shared" si="54"/>
        <v>1.575046699875467E-2</v>
      </c>
      <c r="AP13" s="645">
        <f t="shared" si="54"/>
        <v>8.4455245952677477E-2</v>
      </c>
      <c r="AQ13" s="645">
        <f t="shared" si="54"/>
        <v>0.10020571295143214</v>
      </c>
      <c r="AR13" s="645">
        <f t="shared" si="54"/>
        <v>0.62227203789361318</v>
      </c>
      <c r="AS13" s="645">
        <f t="shared" si="54"/>
        <v>0.55957303860523044</v>
      </c>
      <c r="AT13" s="645">
        <f t="shared" si="54"/>
        <v>1.3500400284646859E-2</v>
      </c>
      <c r="AU13" s="645">
        <f t="shared" si="54"/>
        <v>0.38507238480697392</v>
      </c>
      <c r="AV13" s="645">
        <f t="shared" si="54"/>
        <v>0.30492323429994661</v>
      </c>
      <c r="AW13" s="645">
        <f t="shared" si="54"/>
        <v>0.21042043230741861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0.15153062177548482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0.21214287048567873</v>
      </c>
      <c r="BK13" s="645">
        <f t="shared" si="55"/>
        <v>1.1038133872976339</v>
      </c>
      <c r="BL13" s="645">
        <f t="shared" si="55"/>
        <v>2.3625700498132007E-2</v>
      </c>
      <c r="BM13" s="645">
        <f t="shared" si="55"/>
        <v>8.589061110122756E-2</v>
      </c>
      <c r="BN13" s="645">
        <f t="shared" si="55"/>
        <v>0.24049371108343714</v>
      </c>
      <c r="BO13" s="645">
        <f t="shared" si="55"/>
        <v>1.1678825609322185</v>
      </c>
      <c r="BP13" s="645">
        <f t="shared" si="55"/>
        <v>9.2640811243550975E-2</v>
      </c>
      <c r="BQ13" s="645">
        <f t="shared" si="55"/>
        <v>0.89100771659847022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7.2390210816580688E-2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0.12913387297633874</v>
      </c>
      <c r="CC13" s="645">
        <f>SUM(CC820:CC829)</f>
        <v>0.21980921544209217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2.6063272771748806E-3</v>
      </c>
      <c r="CF13" s="637">
        <f>IF(DT13&lt;3,"",(SUM(AN13:BE13)-MIN(AN13:BE13)-MAX(AN13:BE13))/(DT13-2))</f>
        <v>0.11268680554783406</v>
      </c>
      <c r="CG13" s="637">
        <f>IF(DU13&lt;3,"",(SUM(BG13:BX13)-MIN(BG13:BX13)-MAX(BG13:BX13))/(DU13-2))</f>
        <v>0.18771731210249509</v>
      </c>
      <c r="CH13" s="1375">
        <f t="shared" si="8"/>
        <v>0</v>
      </c>
      <c r="CI13" s="1376">
        <f t="shared" si="9"/>
        <v>0</v>
      </c>
      <c r="CJ13" s="1377">
        <f t="shared" si="10"/>
        <v>0</v>
      </c>
      <c r="CK13" s="1377">
        <f t="shared" si="11"/>
        <v>0</v>
      </c>
      <c r="CL13" s="1377">
        <f t="shared" si="12"/>
        <v>0</v>
      </c>
      <c r="CM13" s="1377">
        <f t="shared" si="13"/>
        <v>0</v>
      </c>
      <c r="CN13" s="1377">
        <f t="shared" si="14"/>
        <v>0</v>
      </c>
      <c r="CO13" s="1378">
        <f t="shared" si="15"/>
        <v>0</v>
      </c>
      <c r="CP13" s="1378">
        <f t="shared" si="16"/>
        <v>0</v>
      </c>
      <c r="CQ13" s="1378">
        <f t="shared" si="17"/>
        <v>0</v>
      </c>
      <c r="CR13" s="1378">
        <f t="shared" si="18"/>
        <v>0</v>
      </c>
      <c r="CS13" s="1377">
        <f t="shared" si="19"/>
        <v>0</v>
      </c>
      <c r="CT13" s="1377">
        <f t="shared" si="20"/>
        <v>0</v>
      </c>
      <c r="CU13" s="1377">
        <f t="shared" si="21"/>
        <v>0</v>
      </c>
      <c r="CV13" s="1377">
        <f t="shared" si="22"/>
        <v>0</v>
      </c>
      <c r="CW13" s="1377">
        <f t="shared" si="23"/>
        <v>0</v>
      </c>
      <c r="CX13" s="1376">
        <f t="shared" si="24"/>
        <v>5.906425124533001E-3</v>
      </c>
      <c r="CY13" s="1379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8.9868039494751834E-2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</v>
      </c>
      <c r="S14" s="645">
        <f t="shared" si="56"/>
        <v>0</v>
      </c>
      <c r="T14" s="646"/>
      <c r="U14" s="645">
        <f t="shared" ref="U14:AL14" si="57">+SUM(U851:U852)</f>
        <v>0</v>
      </c>
      <c r="V14" s="645">
        <f t="shared" si="57"/>
        <v>4.6436721668742222E-4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0</v>
      </c>
      <c r="AA14" s="645">
        <f t="shared" si="57"/>
        <v>0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375">
        <f t="shared" si="8"/>
        <v>-9.2873443337484444E-4</v>
      </c>
      <c r="CI14" s="1376">
        <f t="shared" si="9"/>
        <v>0</v>
      </c>
      <c r="CJ14" s="1377">
        <f t="shared" si="10"/>
        <v>0</v>
      </c>
      <c r="CK14" s="1377">
        <f t="shared" si="11"/>
        <v>0</v>
      </c>
      <c r="CL14" s="1377">
        <f t="shared" si="12"/>
        <v>0</v>
      </c>
      <c r="CM14" s="1377">
        <f t="shared" si="13"/>
        <v>0</v>
      </c>
      <c r="CN14" s="1377">
        <f t="shared" si="14"/>
        <v>0</v>
      </c>
      <c r="CO14" s="1378">
        <f t="shared" si="15"/>
        <v>0</v>
      </c>
      <c r="CP14" s="1378">
        <f t="shared" si="16"/>
        <v>0</v>
      </c>
      <c r="CQ14" s="1378">
        <f t="shared" si="17"/>
        <v>0</v>
      </c>
      <c r="CR14" s="1378">
        <f t="shared" si="18"/>
        <v>0</v>
      </c>
      <c r="CS14" s="1377">
        <f t="shared" si="19"/>
        <v>0</v>
      </c>
      <c r="CT14" s="1377">
        <f t="shared" si="20"/>
        <v>0</v>
      </c>
      <c r="CU14" s="1377">
        <f t="shared" si="21"/>
        <v>0</v>
      </c>
      <c r="CV14" s="1377">
        <f t="shared" si="22"/>
        <v>0</v>
      </c>
      <c r="CW14" s="1377">
        <f t="shared" si="23"/>
        <v>0</v>
      </c>
      <c r="CX14" s="1376">
        <f t="shared" si="24"/>
        <v>7.5987368795587976E-4</v>
      </c>
      <c r="CY14" s="1379">
        <f t="shared" si="25"/>
        <v>5.6608574986657173E-3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0</v>
      </c>
      <c r="DP14" s="639">
        <f t="shared" si="42"/>
        <v>0</v>
      </c>
      <c r="DQ14" s="638">
        <f t="shared" si="43"/>
        <v>4.6436721668742222E-4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375">
        <f t="shared" si="8"/>
        <v>0</v>
      </c>
      <c r="CI15" s="1376">
        <f t="shared" si="9"/>
        <v>0</v>
      </c>
      <c r="CJ15" s="1377">
        <f t="shared" si="10"/>
        <v>0</v>
      </c>
      <c r="CK15" s="1377">
        <f t="shared" si="11"/>
        <v>0</v>
      </c>
      <c r="CL15" s="1377">
        <f t="shared" si="12"/>
        <v>0</v>
      </c>
      <c r="CM15" s="1377">
        <f t="shared" si="13"/>
        <v>0</v>
      </c>
      <c r="CN15" s="1377">
        <f t="shared" si="14"/>
        <v>0</v>
      </c>
      <c r="CO15" s="1378">
        <f t="shared" si="15"/>
        <v>0</v>
      </c>
      <c r="CP15" s="1378">
        <f t="shared" si="16"/>
        <v>0</v>
      </c>
      <c r="CQ15" s="1378">
        <f t="shared" si="17"/>
        <v>0</v>
      </c>
      <c r="CR15" s="1378">
        <f t="shared" si="18"/>
        <v>0</v>
      </c>
      <c r="CS15" s="1377">
        <f t="shared" si="19"/>
        <v>0</v>
      </c>
      <c r="CT15" s="1377">
        <f t="shared" si="20"/>
        <v>0</v>
      </c>
      <c r="CU15" s="1377">
        <f t="shared" si="21"/>
        <v>0</v>
      </c>
      <c r="CV15" s="1377">
        <f t="shared" si="22"/>
        <v>0</v>
      </c>
      <c r="CW15" s="1377">
        <f t="shared" si="23"/>
        <v>0</v>
      </c>
      <c r="CX15" s="1376">
        <f t="shared" si="24"/>
        <v>0</v>
      </c>
      <c r="CY15" s="1379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790</v>
      </c>
      <c r="B16" s="645">
        <f>SUM(B859:B864)</f>
        <v>0.34845213526199831</v>
      </c>
      <c r="C16" s="645">
        <f t="shared" ref="C16:F16" si="72">SUM(C859:C864)</f>
        <v>0.58089848069738481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1.4663760896637609E-2</v>
      </c>
      <c r="H16" s="645">
        <f t="shared" si="73"/>
        <v>0.58089848069738481</v>
      </c>
      <c r="I16" s="645">
        <f t="shared" si="73"/>
        <v>1.1617969613947696</v>
      </c>
      <c r="J16" s="645">
        <f t="shared" si="73"/>
        <v>0.66388397793986842</v>
      </c>
      <c r="K16" s="645">
        <f t="shared" si="73"/>
        <v>0.56623471980074724</v>
      </c>
      <c r="L16" s="645">
        <f t="shared" si="73"/>
        <v>0.29778112079701125</v>
      </c>
      <c r="M16" s="645">
        <f t="shared" si="73"/>
        <v>0</v>
      </c>
      <c r="N16" s="645">
        <f t="shared" si="73"/>
        <v>0.55602974559686891</v>
      </c>
      <c r="O16" s="645">
        <f t="shared" si="73"/>
        <v>0.66388397793986842</v>
      </c>
      <c r="P16" s="645">
        <f t="shared" si="73"/>
        <v>0.41618438000355806</v>
      </c>
      <c r="Q16" s="645">
        <f t="shared" si="73"/>
        <v>0.35389669987546701</v>
      </c>
      <c r="R16" s="645">
        <f t="shared" si="73"/>
        <v>0.40948094645080946</v>
      </c>
      <c r="S16" s="645">
        <f t="shared" si="73"/>
        <v>7.6123221253632203E-2</v>
      </c>
      <c r="T16" s="646"/>
      <c r="U16" s="645">
        <f>SUM(U859:U864)</f>
        <v>0.64712539405799685</v>
      </c>
      <c r="V16" s="645">
        <f t="shared" ref="V16:AL16" si="74">SUM(V859:V864)</f>
        <v>0.58089848069738481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1.1731008717310086E-2</v>
      </c>
      <c r="AA16" s="645">
        <f t="shared" si="74"/>
        <v>1.4663760896637609E-2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2.9327521793275219E-2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0.58089848069738481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0.46471878455790783</v>
      </c>
      <c r="AL16" s="645">
        <f t="shared" si="74"/>
        <v>0.3485809547530096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0.65885640277530688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0.26082726650062266</v>
      </c>
      <c r="AY16" s="645">
        <f t="shared" si="75"/>
        <v>0.86681818181818193</v>
      </c>
      <c r="AZ16" s="645">
        <f t="shared" si="75"/>
        <v>0.92943756911581565</v>
      </c>
      <c r="BA16" s="645">
        <f t="shared" si="75"/>
        <v>1.6758583881871552E-2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0.28639416473937024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0.76866580323785816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0.79773346379647747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0.7116163387297636</v>
      </c>
      <c r="CA16" s="645">
        <f t="shared" ref="CA16:CC16" si="77">SUM(CA859:CA864)</f>
        <v>0.64870136986301374</v>
      </c>
      <c r="CB16" s="645">
        <f t="shared" si="77"/>
        <v>0.61046594022415945</v>
      </c>
      <c r="CC16" s="645">
        <f t="shared" si="77"/>
        <v>0.58156320298879205</v>
      </c>
      <c r="CD16" s="637"/>
      <c r="CE16" s="637"/>
      <c r="CF16" s="637"/>
      <c r="CG16" s="637"/>
      <c r="CH16" s="1375"/>
      <c r="CI16" s="1376"/>
      <c r="CJ16" s="1377"/>
      <c r="CK16" s="1377"/>
      <c r="CL16" s="1377"/>
      <c r="CM16" s="1377"/>
      <c r="CN16" s="1377"/>
      <c r="CO16" s="1378"/>
      <c r="CP16" s="1378"/>
      <c r="CQ16" s="1378"/>
      <c r="CR16" s="1378"/>
      <c r="CS16" s="1377"/>
      <c r="CT16" s="1377"/>
      <c r="CU16" s="1377"/>
      <c r="CV16" s="1377"/>
      <c r="CW16" s="1377"/>
      <c r="CX16" s="1376"/>
      <c r="CY16" s="1379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792</v>
      </c>
      <c r="B17" s="645">
        <f>SUM(B865:B888)</f>
        <v>0.13257491138997987</v>
      </c>
      <c r="C17" s="645">
        <f t="shared" ref="C17:F17" si="78">SUM(C865:C888)</f>
        <v>5.9909540006226655E-2</v>
      </c>
      <c r="D17" s="645">
        <f t="shared" si="78"/>
        <v>0</v>
      </c>
      <c r="E17" s="645">
        <f t="shared" si="78"/>
        <v>9.8008781237027817E-2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7.7152308530510583E-2</v>
      </c>
      <c r="I17" s="645">
        <f t="shared" si="79"/>
        <v>0.40197211830635121</v>
      </c>
      <c r="J17" s="645">
        <f t="shared" si="79"/>
        <v>0.20005554171855541</v>
      </c>
      <c r="K17" s="645">
        <f t="shared" si="79"/>
        <v>0.13087051681195516</v>
      </c>
      <c r="L17" s="645">
        <f t="shared" si="79"/>
        <v>8.139863153798256E-2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9.8433944138053717E-2</v>
      </c>
      <c r="Q17" s="645">
        <f t="shared" si="79"/>
        <v>5.0502366127023655E-2</v>
      </c>
      <c r="R17" s="645">
        <f t="shared" si="79"/>
        <v>8.9686390322006745E-2</v>
      </c>
      <c r="S17" s="645">
        <f t="shared" si="79"/>
        <v>0.13496280614362804</v>
      </c>
      <c r="T17" s="646"/>
      <c r="U17" s="645">
        <f>SUM(U865:U888)</f>
        <v>0.18716614125600423</v>
      </c>
      <c r="V17" s="645">
        <f t="shared" ref="V17:AL17" si="80">SUM(V865:V888)</f>
        <v>0.29837125965130756</v>
      </c>
      <c r="W17" s="645">
        <f t="shared" si="80"/>
        <v>0.22351016936488166</v>
      </c>
      <c r="X17" s="645">
        <f t="shared" si="80"/>
        <v>8.5589293897882932E-2</v>
      </c>
      <c r="Y17" s="645">
        <f t="shared" si="80"/>
        <v>4.4178082191780821E-2</v>
      </c>
      <c r="Z17" s="645">
        <f t="shared" si="80"/>
        <v>0.10299343711083436</v>
      </c>
      <c r="AA17" s="645">
        <f t="shared" si="80"/>
        <v>2.6899128268991282E-3</v>
      </c>
      <c r="AB17" s="645">
        <f t="shared" si="80"/>
        <v>1.9464508094645082E-2</v>
      </c>
      <c r="AC17" s="645">
        <f t="shared" si="80"/>
        <v>1.5885885963351717E-2</v>
      </c>
      <c r="AD17" s="645">
        <f t="shared" si="80"/>
        <v>0.14525938309464509</v>
      </c>
      <c r="AE17" s="645">
        <f t="shared" si="80"/>
        <v>4.1936488169364884E-2</v>
      </c>
      <c r="AF17" s="645">
        <f t="shared" si="80"/>
        <v>2.1868884540117418E-2</v>
      </c>
      <c r="AG17" s="645">
        <f t="shared" si="80"/>
        <v>7.6541095890410957E-2</v>
      </c>
      <c r="AH17" s="645">
        <f t="shared" si="80"/>
        <v>3.5194146948941463E-2</v>
      </c>
      <c r="AI17" s="645">
        <f t="shared" si="80"/>
        <v>9.7673910336239095E-2</v>
      </c>
      <c r="AJ17" s="645">
        <f t="shared" si="80"/>
        <v>4.4890992112909922E-2</v>
      </c>
      <c r="AK17" s="645">
        <f t="shared" si="80"/>
        <v>9.3396911581569111E-2</v>
      </c>
      <c r="AL17" s="645">
        <f t="shared" si="80"/>
        <v>8.4116396845163963E-2</v>
      </c>
      <c r="AM17" s="646"/>
      <c r="AN17" s="645">
        <f>SUM(AN865:AN888)</f>
        <v>0.16712230759651306</v>
      </c>
      <c r="AO17" s="645">
        <f t="shared" ref="AO17:BE17" si="81">SUM(AO865:AO888)</f>
        <v>0.29920905354919053</v>
      </c>
      <c r="AP17" s="645">
        <f t="shared" si="81"/>
        <v>0.28755730884184311</v>
      </c>
      <c r="AQ17" s="645">
        <f t="shared" si="81"/>
        <v>0.1064645404732254</v>
      </c>
      <c r="AR17" s="645">
        <f t="shared" si="81"/>
        <v>0.21766418608788471</v>
      </c>
      <c r="AS17" s="645">
        <f t="shared" si="81"/>
        <v>0.25558767422166873</v>
      </c>
      <c r="AT17" s="645">
        <f t="shared" si="81"/>
        <v>0.16748709339975093</v>
      </c>
      <c r="AU17" s="645">
        <f t="shared" si="81"/>
        <v>0.35595674097135738</v>
      </c>
      <c r="AV17" s="645">
        <f t="shared" si="81"/>
        <v>0.30783754936843977</v>
      </c>
      <c r="AW17" s="645">
        <f t="shared" si="81"/>
        <v>0.11792652552926526</v>
      </c>
      <c r="AX17" s="645">
        <f t="shared" si="81"/>
        <v>0.16409200498132004</v>
      </c>
      <c r="AY17" s="645">
        <f t="shared" si="81"/>
        <v>0.14658779576587797</v>
      </c>
      <c r="AZ17" s="645">
        <f t="shared" si="81"/>
        <v>0.27649120797011206</v>
      </c>
      <c r="BA17" s="645">
        <f t="shared" si="81"/>
        <v>0.19327738836505962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0.19248816313823161</v>
      </c>
      <c r="BE17" s="645">
        <f t="shared" si="81"/>
        <v>0.18542305639565915</v>
      </c>
      <c r="BF17" s="646"/>
      <c r="BG17" s="645">
        <f>SUM(BG865:BG888)</f>
        <v>0.26768934620174345</v>
      </c>
      <c r="BH17" s="645">
        <f t="shared" ref="BH17:BX17" si="82">SUM(BH865:BH888)</f>
        <v>0.18813016936488169</v>
      </c>
      <c r="BI17" s="645">
        <f t="shared" si="82"/>
        <v>0.46649986457036119</v>
      </c>
      <c r="BJ17" s="645">
        <f t="shared" si="82"/>
        <v>0.30255564433374843</v>
      </c>
      <c r="BK17" s="645">
        <f t="shared" si="82"/>
        <v>0.29820721195516814</v>
      </c>
      <c r="BL17" s="645">
        <f t="shared" si="82"/>
        <v>0.25292778331257781</v>
      </c>
      <c r="BM17" s="645">
        <f t="shared" si="82"/>
        <v>0.27826662195338908</v>
      </c>
      <c r="BN17" s="645">
        <f t="shared" si="82"/>
        <v>0.39826707347447077</v>
      </c>
      <c r="BO17" s="645">
        <f t="shared" si="82"/>
        <v>0.44515906689201207</v>
      </c>
      <c r="BP17" s="645">
        <f t="shared" si="82"/>
        <v>9.6383743817826009E-2</v>
      </c>
      <c r="BQ17" s="645">
        <f t="shared" si="82"/>
        <v>0.26415397829567688</v>
      </c>
      <c r="BR17" s="645">
        <f t="shared" si="82"/>
        <v>0.13761285803237858</v>
      </c>
      <c r="BS17" s="645">
        <f t="shared" si="82"/>
        <v>0</v>
      </c>
      <c r="BT17" s="645">
        <f t="shared" si="82"/>
        <v>7.4490161892901613E-2</v>
      </c>
      <c r="BU17" s="645">
        <f t="shared" si="82"/>
        <v>0</v>
      </c>
      <c r="BV17" s="645">
        <f t="shared" si="82"/>
        <v>0</v>
      </c>
      <c r="BW17" s="645">
        <f t="shared" si="82"/>
        <v>0.23151442181106563</v>
      </c>
      <c r="BX17" s="645">
        <f t="shared" si="82"/>
        <v>0</v>
      </c>
      <c r="BY17" s="646"/>
      <c r="BZ17" s="645">
        <f>SUM(BZ865:BZ888)</f>
        <v>0.20867549875466992</v>
      </c>
      <c r="CA17" s="645">
        <f t="shared" ref="CA17:CC17" si="83">SUM(CA865:CA888)</f>
        <v>0.20697322976338728</v>
      </c>
      <c r="CB17" s="645">
        <f t="shared" si="83"/>
        <v>0.24632412951432126</v>
      </c>
      <c r="CC17" s="645">
        <f t="shared" si="83"/>
        <v>0.37411531905354922</v>
      </c>
      <c r="CD17" s="637">
        <f t="shared" si="64"/>
        <v>8.6111359223111361E-2</v>
      </c>
      <c r="CE17" s="637">
        <f t="shared" si="65"/>
        <v>8.2479107962421416E-2</v>
      </c>
      <c r="CF17" s="637">
        <f t="shared" si="66"/>
        <v>0.19485943058174701</v>
      </c>
      <c r="CG17" s="637">
        <f t="shared" si="67"/>
        <v>0.20220988008361498</v>
      </c>
      <c r="CH17" s="1375">
        <f t="shared" si="8"/>
        <v>0</v>
      </c>
      <c r="CI17" s="1376">
        <f t="shared" si="9"/>
        <v>0</v>
      </c>
      <c r="CJ17" s="1377">
        <f t="shared" si="10"/>
        <v>0</v>
      </c>
      <c r="CK17" s="1377">
        <f t="shared" si="11"/>
        <v>0</v>
      </c>
      <c r="CL17" s="1377">
        <f t="shared" si="12"/>
        <v>5.0502366127023655E-2</v>
      </c>
      <c r="CM17" s="1377">
        <f t="shared" si="13"/>
        <v>5.9909540006226655E-2</v>
      </c>
      <c r="CN17" s="1377">
        <f t="shared" si="14"/>
        <v>7.7152308530510583E-2</v>
      </c>
      <c r="CO17" s="1378">
        <f t="shared" si="15"/>
        <v>8.139863153798256E-2</v>
      </c>
      <c r="CP17" s="1378">
        <f t="shared" si="16"/>
        <v>8.8149297278064392E-2</v>
      </c>
      <c r="CQ17" s="1378">
        <f t="shared" si="17"/>
        <v>8.9686390322006745E-2</v>
      </c>
      <c r="CR17" s="1378">
        <f t="shared" si="18"/>
        <v>9.8008781237027817E-2</v>
      </c>
      <c r="CS17" s="1377">
        <f t="shared" si="19"/>
        <v>9.8433944138053717E-2</v>
      </c>
      <c r="CT17" s="1377">
        <f t="shared" si="20"/>
        <v>0.13087051681195516</v>
      </c>
      <c r="CU17" s="1377">
        <f t="shared" si="21"/>
        <v>0.13257491138997987</v>
      </c>
      <c r="CV17" s="1377">
        <f t="shared" si="22"/>
        <v>0.13496280614362804</v>
      </c>
      <c r="CW17" s="1377">
        <f t="shared" si="23"/>
        <v>0.13607671232876711</v>
      </c>
      <c r="CX17" s="1376">
        <f t="shared" si="24"/>
        <v>0.20005554171855541</v>
      </c>
      <c r="CY17" s="1379">
        <f t="shared" si="25"/>
        <v>0.40197211830635121</v>
      </c>
      <c r="CZ17" s="638">
        <f t="shared" si="26"/>
        <v>2.6899128268991282E-3</v>
      </c>
      <c r="DA17" s="639">
        <f t="shared" si="27"/>
        <v>1.5885885963351717E-2</v>
      </c>
      <c r="DB17" s="640">
        <f t="shared" si="28"/>
        <v>1.9464508094645082E-2</v>
      </c>
      <c r="DC17" s="640">
        <f t="shared" si="29"/>
        <v>2.1868884540117418E-2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4.4178082191780821E-2</v>
      </c>
      <c r="DG17" s="641">
        <f t="shared" si="33"/>
        <v>4.4890992112909922E-2</v>
      </c>
      <c r="DH17" s="641">
        <f t="shared" si="34"/>
        <v>7.6541095890410957E-2</v>
      </c>
      <c r="DI17" s="641">
        <f t="shared" si="35"/>
        <v>8.4116396845163963E-2</v>
      </c>
      <c r="DJ17" s="641">
        <f t="shared" si="36"/>
        <v>8.5589293897882932E-2</v>
      </c>
      <c r="DK17" s="640">
        <f t="shared" si="37"/>
        <v>9.3396911581569111E-2</v>
      </c>
      <c r="DL17" s="640">
        <f t="shared" si="38"/>
        <v>9.7673910336239095E-2</v>
      </c>
      <c r="DM17" s="640">
        <f t="shared" si="39"/>
        <v>0.10299343711083436</v>
      </c>
      <c r="DN17" s="640">
        <f t="shared" si="40"/>
        <v>0.14525938309464509</v>
      </c>
      <c r="DO17" s="640">
        <f t="shared" si="41"/>
        <v>0.18716614125600423</v>
      </c>
      <c r="DP17" s="639">
        <f t="shared" si="42"/>
        <v>0.22351016936488166</v>
      </c>
      <c r="DQ17" s="638">
        <f t="shared" si="43"/>
        <v>0.29837125965130756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375">
        <f t="shared" si="8"/>
        <v>0</v>
      </c>
      <c r="CI18" s="1376">
        <f t="shared" si="9"/>
        <v>0</v>
      </c>
      <c r="CJ18" s="1377">
        <f t="shared" si="10"/>
        <v>0</v>
      </c>
      <c r="CK18" s="1377">
        <f t="shared" si="11"/>
        <v>0</v>
      </c>
      <c r="CL18" s="1377">
        <f t="shared" si="12"/>
        <v>0</v>
      </c>
      <c r="CM18" s="1377">
        <f t="shared" si="13"/>
        <v>0</v>
      </c>
      <c r="CN18" s="1377">
        <f t="shared" si="14"/>
        <v>0</v>
      </c>
      <c r="CO18" s="1378">
        <f t="shared" si="15"/>
        <v>0</v>
      </c>
      <c r="CP18" s="1378">
        <f t="shared" si="16"/>
        <v>8.9285714285714288E-2</v>
      </c>
      <c r="CQ18" s="1378">
        <f t="shared" si="17"/>
        <v>0.1020408163265306</v>
      </c>
      <c r="CR18" s="1378">
        <f t="shared" si="18"/>
        <v>0.1020408163265306</v>
      </c>
      <c r="CS18" s="1377">
        <f t="shared" si="19"/>
        <v>0.1020408163265306</v>
      </c>
      <c r="CT18" s="1377">
        <f t="shared" si="20"/>
        <v>0.10582010582010581</v>
      </c>
      <c r="CU18" s="1377">
        <f t="shared" si="21"/>
        <v>0.11904761904761904</v>
      </c>
      <c r="CV18" s="1377">
        <f t="shared" si="22"/>
        <v>0.1358045699915861</v>
      </c>
      <c r="CW18" s="1377">
        <f t="shared" si="23"/>
        <v>0.13605442176870747</v>
      </c>
      <c r="CX18" s="1376">
        <f t="shared" si="24"/>
        <v>0.14880952380952381</v>
      </c>
      <c r="CY18" s="1379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</v>
      </c>
      <c r="S19" s="645">
        <f t="shared" si="88"/>
        <v>0</v>
      </c>
      <c r="T19" s="646"/>
      <c r="U19" s="645">
        <f t="shared" ref="U19:AL19" si="89">SUM(U896:U899)+SUM(U851:U852)</f>
        <v>8.0889521437466638E-2</v>
      </c>
      <c r="V19" s="645">
        <f t="shared" si="89"/>
        <v>4.6436721668742222E-4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0</v>
      </c>
      <c r="AA19" s="645">
        <f t="shared" si="89"/>
        <v>0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4.7492105497242451E-5</v>
      </c>
      <c r="CE19" s="637">
        <f t="shared" si="65"/>
        <v>2.9022951042964075E-5</v>
      </c>
      <c r="CF19" s="637">
        <f t="shared" si="66"/>
        <v>0</v>
      </c>
      <c r="CG19" s="637">
        <f t="shared" si="67"/>
        <v>0</v>
      </c>
      <c r="CH19" s="1375">
        <f t="shared" si="8"/>
        <v>-9.2873443337484444E-4</v>
      </c>
      <c r="CI19" s="1376">
        <f t="shared" si="9"/>
        <v>0</v>
      </c>
      <c r="CJ19" s="1377">
        <f t="shared" si="10"/>
        <v>0</v>
      </c>
      <c r="CK19" s="1377">
        <f t="shared" si="11"/>
        <v>0</v>
      </c>
      <c r="CL19" s="1377">
        <f t="shared" si="12"/>
        <v>0</v>
      </c>
      <c r="CM19" s="1377">
        <f t="shared" si="13"/>
        <v>0</v>
      </c>
      <c r="CN19" s="1377">
        <f t="shared" si="14"/>
        <v>0</v>
      </c>
      <c r="CO19" s="1378">
        <f t="shared" si="15"/>
        <v>0</v>
      </c>
      <c r="CP19" s="1378">
        <f t="shared" si="16"/>
        <v>0</v>
      </c>
      <c r="CQ19" s="1378">
        <f t="shared" si="17"/>
        <v>0</v>
      </c>
      <c r="CR19" s="1378">
        <f t="shared" si="18"/>
        <v>0</v>
      </c>
      <c r="CS19" s="1377">
        <f t="shared" si="19"/>
        <v>0</v>
      </c>
      <c r="CT19" s="1377">
        <f t="shared" si="20"/>
        <v>0</v>
      </c>
      <c r="CU19" s="1377">
        <f t="shared" si="21"/>
        <v>0</v>
      </c>
      <c r="CV19" s="1377">
        <f t="shared" si="22"/>
        <v>0</v>
      </c>
      <c r="CW19" s="1377">
        <f t="shared" si="23"/>
        <v>0</v>
      </c>
      <c r="CX19" s="1376">
        <f t="shared" si="24"/>
        <v>7.5987368795587976E-4</v>
      </c>
      <c r="CY19" s="1379">
        <f t="shared" si="25"/>
        <v>5.6608574986657173E-3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0</v>
      </c>
      <c r="DO19" s="640">
        <f t="shared" si="41"/>
        <v>0</v>
      </c>
      <c r="DP19" s="639">
        <f t="shared" si="42"/>
        <v>4.6436721668742222E-4</v>
      </c>
      <c r="DQ19" s="638">
        <f t="shared" si="43"/>
        <v>8.0889521437466638E-2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370">
        <f t="shared" si="8"/>
        <v>1680</v>
      </c>
      <c r="CI20" s="1371">
        <f t="shared" si="9"/>
        <v>5970</v>
      </c>
      <c r="CJ20" s="1372">
        <f t="shared" si="10"/>
        <v>7200</v>
      </c>
      <c r="CK20" s="1372">
        <f t="shared" si="11"/>
        <v>7980</v>
      </c>
      <c r="CL20" s="1372">
        <f t="shared" si="12"/>
        <v>10080</v>
      </c>
      <c r="CM20" s="1372">
        <f t="shared" si="13"/>
        <v>32460</v>
      </c>
      <c r="CN20" s="1372">
        <f t="shared" si="14"/>
        <v>33690</v>
      </c>
      <c r="CO20" s="1373">
        <f t="shared" si="15"/>
        <v>36000</v>
      </c>
      <c r="CP20" s="1373">
        <f t="shared" si="16"/>
        <v>36960</v>
      </c>
      <c r="CQ20" s="1373">
        <f t="shared" si="17"/>
        <v>42880</v>
      </c>
      <c r="CR20" s="1373">
        <f t="shared" si="18"/>
        <v>52080</v>
      </c>
      <c r="CS20" s="1372">
        <f t="shared" si="19"/>
        <v>57790</v>
      </c>
      <c r="CT20" s="1372">
        <f t="shared" si="20"/>
        <v>63450</v>
      </c>
      <c r="CU20" s="1372">
        <f t="shared" si="21"/>
        <v>76890</v>
      </c>
      <c r="CV20" s="1372">
        <f t="shared" si="22"/>
        <v>91320</v>
      </c>
      <c r="CW20" s="1372">
        <f t="shared" si="23"/>
        <v>95520</v>
      </c>
      <c r="CX20" s="1371">
        <f t="shared" si="24"/>
        <v>95880</v>
      </c>
      <c r="CY20" s="1374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370">
        <f t="shared" si="8"/>
        <v>0</v>
      </c>
      <c r="CI21" s="1371">
        <f t="shared" si="9"/>
        <v>0</v>
      </c>
      <c r="CJ21" s="1372">
        <f t="shared" si="10"/>
        <v>0</v>
      </c>
      <c r="CK21" s="1372">
        <f t="shared" si="11"/>
        <v>0</v>
      </c>
      <c r="CL21" s="1372">
        <f t="shared" si="12"/>
        <v>0</v>
      </c>
      <c r="CM21" s="1372">
        <f t="shared" si="13"/>
        <v>0</v>
      </c>
      <c r="CN21" s="1372">
        <f t="shared" si="14"/>
        <v>0</v>
      </c>
      <c r="CO21" s="1373">
        <f t="shared" si="15"/>
        <v>0</v>
      </c>
      <c r="CP21" s="1373">
        <f t="shared" si="16"/>
        <v>0</v>
      </c>
      <c r="CQ21" s="1373">
        <f t="shared" si="17"/>
        <v>0</v>
      </c>
      <c r="CR21" s="1373">
        <f t="shared" si="18"/>
        <v>0</v>
      </c>
      <c r="CS21" s="1372">
        <f t="shared" si="19"/>
        <v>0</v>
      </c>
      <c r="CT21" s="1372">
        <f t="shared" si="20"/>
        <v>0</v>
      </c>
      <c r="CU21" s="1372">
        <f t="shared" si="21"/>
        <v>0</v>
      </c>
      <c r="CV21" s="1372">
        <f t="shared" si="22"/>
        <v>0</v>
      </c>
      <c r="CW21" s="1372">
        <f t="shared" si="23"/>
        <v>200</v>
      </c>
      <c r="CX21" s="1371">
        <f t="shared" si="24"/>
        <v>2690</v>
      </c>
      <c r="CY21" s="1374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370">
        <f t="shared" si="8"/>
        <v>0</v>
      </c>
      <c r="CI22" s="1371">
        <f t="shared" si="9"/>
        <v>0</v>
      </c>
      <c r="CJ22" s="1372">
        <f t="shared" si="10"/>
        <v>0</v>
      </c>
      <c r="CK22" s="1372">
        <f t="shared" si="11"/>
        <v>0</v>
      </c>
      <c r="CL22" s="1372">
        <f t="shared" si="12"/>
        <v>0</v>
      </c>
      <c r="CM22" s="1372">
        <f t="shared" si="13"/>
        <v>0</v>
      </c>
      <c r="CN22" s="1372">
        <f t="shared" si="14"/>
        <v>0</v>
      </c>
      <c r="CO22" s="1373">
        <f t="shared" si="15"/>
        <v>0</v>
      </c>
      <c r="CP22" s="1373">
        <f t="shared" si="16"/>
        <v>0</v>
      </c>
      <c r="CQ22" s="1373">
        <f t="shared" si="17"/>
        <v>0</v>
      </c>
      <c r="CR22" s="1373">
        <f t="shared" si="18"/>
        <v>0</v>
      </c>
      <c r="CS22" s="1372">
        <f t="shared" si="19"/>
        <v>0</v>
      </c>
      <c r="CT22" s="1372">
        <f t="shared" si="20"/>
        <v>0</v>
      </c>
      <c r="CU22" s="1372">
        <f t="shared" si="21"/>
        <v>0</v>
      </c>
      <c r="CV22" s="1372">
        <f t="shared" si="22"/>
        <v>0</v>
      </c>
      <c r="CW22" s="1372">
        <f t="shared" si="23"/>
        <v>0</v>
      </c>
      <c r="CX22" s="1371">
        <f t="shared" si="24"/>
        <v>0</v>
      </c>
      <c r="CY22" s="1374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370">
        <f t="shared" si="8"/>
        <v>0</v>
      </c>
      <c r="CI23" s="1371">
        <f t="shared" si="9"/>
        <v>0</v>
      </c>
      <c r="CJ23" s="1372">
        <f t="shared" si="10"/>
        <v>0</v>
      </c>
      <c r="CK23" s="1372">
        <f t="shared" si="11"/>
        <v>0</v>
      </c>
      <c r="CL23" s="1372">
        <f t="shared" si="12"/>
        <v>0</v>
      </c>
      <c r="CM23" s="1372">
        <f t="shared" si="13"/>
        <v>0</v>
      </c>
      <c r="CN23" s="1372">
        <f t="shared" si="14"/>
        <v>0</v>
      </c>
      <c r="CO23" s="1373">
        <f t="shared" si="15"/>
        <v>0</v>
      </c>
      <c r="CP23" s="1373">
        <f t="shared" si="16"/>
        <v>0</v>
      </c>
      <c r="CQ23" s="1373">
        <f t="shared" si="17"/>
        <v>0</v>
      </c>
      <c r="CR23" s="1373">
        <f t="shared" si="18"/>
        <v>0</v>
      </c>
      <c r="CS23" s="1372">
        <f t="shared" si="19"/>
        <v>0</v>
      </c>
      <c r="CT23" s="1372">
        <f t="shared" si="20"/>
        <v>0</v>
      </c>
      <c r="CU23" s="1372">
        <f t="shared" si="21"/>
        <v>0</v>
      </c>
      <c r="CV23" s="1372">
        <f t="shared" si="22"/>
        <v>100</v>
      </c>
      <c r="CW23" s="1372">
        <f t="shared" si="23"/>
        <v>900</v>
      </c>
      <c r="CX23" s="1371">
        <f t="shared" si="24"/>
        <v>6120</v>
      </c>
      <c r="CY23" s="1374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782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370">
        <f t="shared" si="8"/>
        <v>0</v>
      </c>
      <c r="CI24" s="1371">
        <f t="shared" si="9"/>
        <v>0</v>
      </c>
      <c r="CJ24" s="1372">
        <f t="shared" si="10"/>
        <v>0</v>
      </c>
      <c r="CK24" s="1372">
        <f t="shared" si="11"/>
        <v>0</v>
      </c>
      <c r="CL24" s="1372">
        <f t="shared" si="12"/>
        <v>0</v>
      </c>
      <c r="CM24" s="1372">
        <f t="shared" si="13"/>
        <v>600</v>
      </c>
      <c r="CN24" s="1372">
        <f t="shared" si="14"/>
        <v>600</v>
      </c>
      <c r="CO24" s="1373">
        <f t="shared" si="15"/>
        <v>1260</v>
      </c>
      <c r="CP24" s="1373">
        <f t="shared" si="16"/>
        <v>2400</v>
      </c>
      <c r="CQ24" s="1373">
        <f t="shared" si="17"/>
        <v>4800</v>
      </c>
      <c r="CR24" s="1373">
        <f t="shared" si="18"/>
        <v>10080</v>
      </c>
      <c r="CS24" s="1372">
        <f t="shared" si="19"/>
        <v>11350</v>
      </c>
      <c r="CT24" s="1372">
        <f t="shared" si="20"/>
        <v>14400</v>
      </c>
      <c r="CU24" s="1372">
        <f t="shared" si="21"/>
        <v>17892</v>
      </c>
      <c r="CV24" s="1372">
        <f t="shared" si="22"/>
        <v>18000</v>
      </c>
      <c r="CW24" s="1372">
        <f t="shared" si="23"/>
        <v>20650</v>
      </c>
      <c r="CX24" s="1371">
        <f t="shared" si="24"/>
        <v>36000</v>
      </c>
      <c r="CY24" s="1374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783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370">
        <f t="shared" si="8"/>
        <v>0</v>
      </c>
      <c r="CI25" s="1371">
        <f t="shared" si="9"/>
        <v>0</v>
      </c>
      <c r="CJ25" s="1372">
        <f t="shared" si="10"/>
        <v>0</v>
      </c>
      <c r="CK25" s="1372">
        <f t="shared" si="11"/>
        <v>0</v>
      </c>
      <c r="CL25" s="1372">
        <f t="shared" si="12"/>
        <v>0</v>
      </c>
      <c r="CM25" s="1372">
        <f t="shared" si="13"/>
        <v>0</v>
      </c>
      <c r="CN25" s="1372">
        <f t="shared" si="14"/>
        <v>0</v>
      </c>
      <c r="CO25" s="1373">
        <f t="shared" si="15"/>
        <v>0</v>
      </c>
      <c r="CP25" s="1373">
        <f t="shared" si="16"/>
        <v>0</v>
      </c>
      <c r="CQ25" s="1373">
        <f t="shared" si="17"/>
        <v>0</v>
      </c>
      <c r="CR25" s="1373">
        <f t="shared" si="18"/>
        <v>0</v>
      </c>
      <c r="CS25" s="1372">
        <f t="shared" si="19"/>
        <v>0</v>
      </c>
      <c r="CT25" s="1372">
        <f t="shared" si="20"/>
        <v>0</v>
      </c>
      <c r="CU25" s="1372">
        <f t="shared" si="21"/>
        <v>0</v>
      </c>
      <c r="CV25" s="1372">
        <f t="shared" si="22"/>
        <v>0</v>
      </c>
      <c r="CW25" s="1372">
        <f t="shared" si="23"/>
        <v>0</v>
      </c>
      <c r="CX25" s="1371">
        <f t="shared" si="24"/>
        <v>0</v>
      </c>
      <c r="CY25" s="1374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370">
        <f t="shared" si="8"/>
        <v>0</v>
      </c>
      <c r="CI26" s="1371">
        <f t="shared" si="9"/>
        <v>0</v>
      </c>
      <c r="CJ26" s="1372">
        <f t="shared" si="10"/>
        <v>0</v>
      </c>
      <c r="CK26" s="1372">
        <f t="shared" si="11"/>
        <v>0</v>
      </c>
      <c r="CL26" s="1372">
        <f t="shared" si="12"/>
        <v>0</v>
      </c>
      <c r="CM26" s="1372">
        <f t="shared" si="13"/>
        <v>0</v>
      </c>
      <c r="CN26" s="1372">
        <f t="shared" si="14"/>
        <v>0</v>
      </c>
      <c r="CO26" s="1373">
        <f t="shared" si="15"/>
        <v>0</v>
      </c>
      <c r="CP26" s="1373">
        <f t="shared" si="16"/>
        <v>0</v>
      </c>
      <c r="CQ26" s="1373">
        <f t="shared" si="17"/>
        <v>0</v>
      </c>
      <c r="CR26" s="1373">
        <f t="shared" si="18"/>
        <v>0</v>
      </c>
      <c r="CS26" s="1372">
        <f t="shared" si="19"/>
        <v>0</v>
      </c>
      <c r="CT26" s="1372">
        <f t="shared" si="20"/>
        <v>0</v>
      </c>
      <c r="CU26" s="1372">
        <f t="shared" si="21"/>
        <v>0</v>
      </c>
      <c r="CV26" s="1372">
        <f t="shared" si="22"/>
        <v>0</v>
      </c>
      <c r="CW26" s="1372">
        <f t="shared" si="23"/>
        <v>6000</v>
      </c>
      <c r="CX26" s="1371">
        <f t="shared" si="24"/>
        <v>9120</v>
      </c>
      <c r="CY26" s="1374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370">
        <f t="shared" si="8"/>
        <v>0</v>
      </c>
      <c r="CI27" s="1371">
        <f t="shared" si="9"/>
        <v>0</v>
      </c>
      <c r="CJ27" s="1372">
        <f t="shared" si="10"/>
        <v>0</v>
      </c>
      <c r="CK27" s="1372">
        <f t="shared" si="11"/>
        <v>0</v>
      </c>
      <c r="CL27" s="1372">
        <f t="shared" si="12"/>
        <v>0</v>
      </c>
      <c r="CM27" s="1372">
        <f t="shared" si="13"/>
        <v>0</v>
      </c>
      <c r="CN27" s="1372">
        <f t="shared" si="14"/>
        <v>0</v>
      </c>
      <c r="CO27" s="1373">
        <f t="shared" si="15"/>
        <v>0</v>
      </c>
      <c r="CP27" s="1373">
        <f t="shared" si="16"/>
        <v>0</v>
      </c>
      <c r="CQ27" s="1373">
        <f t="shared" si="17"/>
        <v>0</v>
      </c>
      <c r="CR27" s="1373">
        <f t="shared" si="18"/>
        <v>0</v>
      </c>
      <c r="CS27" s="1372">
        <f t="shared" si="19"/>
        <v>0</v>
      </c>
      <c r="CT27" s="1372">
        <f t="shared" si="20"/>
        <v>0</v>
      </c>
      <c r="CU27" s="1372">
        <f t="shared" si="21"/>
        <v>0</v>
      </c>
      <c r="CV27" s="1372">
        <f t="shared" si="22"/>
        <v>0</v>
      </c>
      <c r="CW27" s="1372">
        <f t="shared" si="23"/>
        <v>9600</v>
      </c>
      <c r="CX27" s="1371">
        <f t="shared" si="24"/>
        <v>43200</v>
      </c>
      <c r="CY27" s="1374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370">
        <f t="shared" si="8"/>
        <v>0</v>
      </c>
      <c r="CI28" s="1371">
        <f t="shared" si="9"/>
        <v>0</v>
      </c>
      <c r="CJ28" s="1372">
        <f t="shared" si="10"/>
        <v>0</v>
      </c>
      <c r="CK28" s="1372">
        <f t="shared" si="11"/>
        <v>0</v>
      </c>
      <c r="CL28" s="1372">
        <f t="shared" si="12"/>
        <v>5040</v>
      </c>
      <c r="CM28" s="1372">
        <f t="shared" si="13"/>
        <v>5670</v>
      </c>
      <c r="CN28" s="1372">
        <f t="shared" si="14"/>
        <v>6720</v>
      </c>
      <c r="CO28" s="1373">
        <f t="shared" si="15"/>
        <v>22500</v>
      </c>
      <c r="CP28" s="1373">
        <f t="shared" si="16"/>
        <v>27840</v>
      </c>
      <c r="CQ28" s="1373">
        <f t="shared" si="17"/>
        <v>31560</v>
      </c>
      <c r="CR28" s="1373">
        <f t="shared" si="18"/>
        <v>32880</v>
      </c>
      <c r="CS28" s="1372">
        <f t="shared" si="19"/>
        <v>32880</v>
      </c>
      <c r="CT28" s="1372">
        <f t="shared" si="20"/>
        <v>37320</v>
      </c>
      <c r="CU28" s="1372">
        <f t="shared" si="21"/>
        <v>40080</v>
      </c>
      <c r="CV28" s="1372">
        <f t="shared" si="22"/>
        <v>44040</v>
      </c>
      <c r="CW28" s="1372">
        <f t="shared" si="23"/>
        <v>49080</v>
      </c>
      <c r="CX28" s="1371">
        <f t="shared" si="24"/>
        <v>49080</v>
      </c>
      <c r="CY28" s="1374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370">
        <f t="shared" si="8"/>
        <v>0</v>
      </c>
      <c r="CI29" s="1371">
        <f t="shared" si="9"/>
        <v>0</v>
      </c>
      <c r="CJ29" s="1372">
        <f t="shared" si="10"/>
        <v>0</v>
      </c>
      <c r="CK29" s="1372">
        <f t="shared" si="11"/>
        <v>0</v>
      </c>
      <c r="CL29" s="1372">
        <f t="shared" si="12"/>
        <v>0</v>
      </c>
      <c r="CM29" s="1372">
        <f t="shared" si="13"/>
        <v>0</v>
      </c>
      <c r="CN29" s="1372">
        <f t="shared" si="14"/>
        <v>0</v>
      </c>
      <c r="CO29" s="1373">
        <f t="shared" si="15"/>
        <v>0</v>
      </c>
      <c r="CP29" s="1373">
        <f t="shared" si="16"/>
        <v>0</v>
      </c>
      <c r="CQ29" s="1373">
        <f t="shared" si="17"/>
        <v>0</v>
      </c>
      <c r="CR29" s="1373">
        <f t="shared" si="18"/>
        <v>0</v>
      </c>
      <c r="CS29" s="1372">
        <f t="shared" si="19"/>
        <v>0</v>
      </c>
      <c r="CT29" s="1372">
        <f t="shared" si="20"/>
        <v>450</v>
      </c>
      <c r="CU29" s="1372">
        <f t="shared" si="21"/>
        <v>1500</v>
      </c>
      <c r="CV29" s="1372">
        <f t="shared" si="22"/>
        <v>1680</v>
      </c>
      <c r="CW29" s="1372">
        <f t="shared" si="23"/>
        <v>2400</v>
      </c>
      <c r="CX29" s="1371">
        <f t="shared" si="24"/>
        <v>2400</v>
      </c>
      <c r="CY29" s="1374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370">
        <f t="shared" si="8"/>
        <v>0</v>
      </c>
      <c r="CI30" s="1371">
        <f t="shared" si="9"/>
        <v>0</v>
      </c>
      <c r="CJ30" s="1372">
        <f t="shared" si="10"/>
        <v>0</v>
      </c>
      <c r="CK30" s="1372">
        <f t="shared" si="11"/>
        <v>0</v>
      </c>
      <c r="CL30" s="1372">
        <f t="shared" si="12"/>
        <v>0</v>
      </c>
      <c r="CM30" s="1372">
        <f t="shared" si="13"/>
        <v>0</v>
      </c>
      <c r="CN30" s="1372">
        <f t="shared" si="14"/>
        <v>0</v>
      </c>
      <c r="CO30" s="1373">
        <f t="shared" si="15"/>
        <v>0</v>
      </c>
      <c r="CP30" s="1373">
        <f t="shared" si="16"/>
        <v>0</v>
      </c>
      <c r="CQ30" s="1373">
        <f t="shared" si="17"/>
        <v>0</v>
      </c>
      <c r="CR30" s="1373">
        <f t="shared" si="18"/>
        <v>0</v>
      </c>
      <c r="CS30" s="1372">
        <f t="shared" si="19"/>
        <v>0</v>
      </c>
      <c r="CT30" s="1372">
        <f t="shared" si="20"/>
        <v>0</v>
      </c>
      <c r="CU30" s="1372">
        <f t="shared" si="21"/>
        <v>0</v>
      </c>
      <c r="CV30" s="1372">
        <f t="shared" si="22"/>
        <v>0</v>
      </c>
      <c r="CW30" s="1372">
        <f t="shared" si="23"/>
        <v>0</v>
      </c>
      <c r="CX30" s="1371">
        <f t="shared" si="24"/>
        <v>0</v>
      </c>
      <c r="CY30" s="1374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370">
        <f t="shared" si="8"/>
        <v>0</v>
      </c>
      <c r="CI31" s="1371">
        <f t="shared" si="9"/>
        <v>2998</v>
      </c>
      <c r="CJ31" s="1372">
        <f t="shared" si="10"/>
        <v>4745</v>
      </c>
      <c r="CK31" s="1372">
        <f t="shared" si="11"/>
        <v>5040</v>
      </c>
      <c r="CL31" s="1372">
        <f t="shared" si="12"/>
        <v>7384</v>
      </c>
      <c r="CM31" s="1372">
        <f t="shared" si="13"/>
        <v>8460</v>
      </c>
      <c r="CN31" s="1372">
        <f t="shared" si="14"/>
        <v>11202</v>
      </c>
      <c r="CO31" s="1373">
        <f t="shared" si="15"/>
        <v>12084</v>
      </c>
      <c r="CP31" s="1373">
        <f t="shared" si="16"/>
        <v>12960</v>
      </c>
      <c r="CQ31" s="1373">
        <f t="shared" si="17"/>
        <v>13374</v>
      </c>
      <c r="CR31" s="1373">
        <f t="shared" si="18"/>
        <v>15063</v>
      </c>
      <c r="CS31" s="1372">
        <f t="shared" si="19"/>
        <v>15974</v>
      </c>
      <c r="CT31" s="1372">
        <f t="shared" si="20"/>
        <v>15984</v>
      </c>
      <c r="CU31" s="1372">
        <f t="shared" si="21"/>
        <v>16415</v>
      </c>
      <c r="CV31" s="1372">
        <f t="shared" si="22"/>
        <v>16478.64</v>
      </c>
      <c r="CW31" s="1372">
        <f t="shared" si="23"/>
        <v>16761</v>
      </c>
      <c r="CX31" s="1371">
        <f t="shared" si="24"/>
        <v>30310</v>
      </c>
      <c r="CY31" s="1374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370">
        <f t="shared" si="8"/>
        <v>0</v>
      </c>
      <c r="CI32" s="1371">
        <f t="shared" si="9"/>
        <v>0</v>
      </c>
      <c r="CJ32" s="1372">
        <f t="shared" si="10"/>
        <v>600</v>
      </c>
      <c r="CK32" s="1372">
        <f t="shared" si="11"/>
        <v>2940</v>
      </c>
      <c r="CL32" s="1372">
        <f t="shared" si="12"/>
        <v>3240</v>
      </c>
      <c r="CM32" s="1372">
        <f t="shared" si="13"/>
        <v>3252</v>
      </c>
      <c r="CN32" s="1372">
        <f t="shared" si="14"/>
        <v>4200</v>
      </c>
      <c r="CO32" s="1373">
        <f t="shared" si="15"/>
        <v>5040</v>
      </c>
      <c r="CP32" s="1373">
        <f t="shared" si="16"/>
        <v>5160</v>
      </c>
      <c r="CQ32" s="1373">
        <f t="shared" si="17"/>
        <v>5160</v>
      </c>
      <c r="CR32" s="1373">
        <f t="shared" si="18"/>
        <v>5160</v>
      </c>
      <c r="CS32" s="1372">
        <f t="shared" si="19"/>
        <v>5220</v>
      </c>
      <c r="CT32" s="1372">
        <f t="shared" si="20"/>
        <v>5400</v>
      </c>
      <c r="CU32" s="1372">
        <f t="shared" si="21"/>
        <v>5400</v>
      </c>
      <c r="CV32" s="1372">
        <f t="shared" si="22"/>
        <v>5520</v>
      </c>
      <c r="CW32" s="1372">
        <f t="shared" si="23"/>
        <v>5580</v>
      </c>
      <c r="CX32" s="1371">
        <f t="shared" si="24"/>
        <v>5640</v>
      </c>
      <c r="CY32" s="1374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370">
        <f t="shared" si="8"/>
        <v>0</v>
      </c>
      <c r="CI33" s="1371">
        <f t="shared" si="9"/>
        <v>0</v>
      </c>
      <c r="CJ33" s="1372">
        <f t="shared" si="10"/>
        <v>348</v>
      </c>
      <c r="CK33" s="1372">
        <f t="shared" si="11"/>
        <v>480</v>
      </c>
      <c r="CL33" s="1372">
        <f t="shared" si="12"/>
        <v>744</v>
      </c>
      <c r="CM33" s="1372">
        <f t="shared" si="13"/>
        <v>1762</v>
      </c>
      <c r="CN33" s="1372">
        <f t="shared" si="14"/>
        <v>1836</v>
      </c>
      <c r="CO33" s="1373">
        <f t="shared" si="15"/>
        <v>1860</v>
      </c>
      <c r="CP33" s="1373">
        <f t="shared" si="16"/>
        <v>2304</v>
      </c>
      <c r="CQ33" s="1373">
        <f t="shared" si="17"/>
        <v>2424</v>
      </c>
      <c r="CR33" s="1373">
        <f t="shared" si="18"/>
        <v>2773</v>
      </c>
      <c r="CS33" s="1372">
        <f t="shared" si="19"/>
        <v>3120</v>
      </c>
      <c r="CT33" s="1372">
        <f t="shared" si="20"/>
        <v>3180</v>
      </c>
      <c r="CU33" s="1372">
        <f t="shared" si="21"/>
        <v>4056</v>
      </c>
      <c r="CV33" s="1372">
        <f t="shared" si="22"/>
        <v>4495</v>
      </c>
      <c r="CW33" s="1372">
        <f t="shared" si="23"/>
        <v>5232</v>
      </c>
      <c r="CX33" s="1371">
        <f t="shared" si="24"/>
        <v>6064.64</v>
      </c>
      <c r="CY33" s="1374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370">
        <f t="shared" si="8"/>
        <v>0</v>
      </c>
      <c r="CI34" s="1371">
        <f t="shared" si="9"/>
        <v>0</v>
      </c>
      <c r="CJ34" s="1372">
        <f t="shared" si="10"/>
        <v>600</v>
      </c>
      <c r="CK34" s="1372">
        <f t="shared" si="11"/>
        <v>624</v>
      </c>
      <c r="CL34" s="1372">
        <f t="shared" si="12"/>
        <v>1200</v>
      </c>
      <c r="CM34" s="1372">
        <f t="shared" si="13"/>
        <v>1460</v>
      </c>
      <c r="CN34" s="1372">
        <f t="shared" si="14"/>
        <v>1470</v>
      </c>
      <c r="CO34" s="1373">
        <f t="shared" si="15"/>
        <v>1495</v>
      </c>
      <c r="CP34" s="1373">
        <f t="shared" si="16"/>
        <v>1580</v>
      </c>
      <c r="CQ34" s="1373">
        <f t="shared" si="17"/>
        <v>1620</v>
      </c>
      <c r="CR34" s="1373">
        <f t="shared" si="18"/>
        <v>2160</v>
      </c>
      <c r="CS34" s="1372">
        <f t="shared" si="19"/>
        <v>2250</v>
      </c>
      <c r="CT34" s="1372">
        <f t="shared" si="20"/>
        <v>2354</v>
      </c>
      <c r="CU34" s="1372">
        <f t="shared" si="21"/>
        <v>2550</v>
      </c>
      <c r="CV34" s="1372">
        <f t="shared" si="22"/>
        <v>3700</v>
      </c>
      <c r="CW34" s="1372">
        <f t="shared" si="23"/>
        <v>4320</v>
      </c>
      <c r="CX34" s="1371">
        <f t="shared" si="24"/>
        <v>4380</v>
      </c>
      <c r="CY34" s="1374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370">
        <f t="shared" si="8"/>
        <v>0</v>
      </c>
      <c r="CI35" s="1371">
        <f t="shared" si="9"/>
        <v>0</v>
      </c>
      <c r="CJ35" s="1372">
        <f t="shared" si="10"/>
        <v>0</v>
      </c>
      <c r="CK35" s="1372">
        <f t="shared" si="11"/>
        <v>0</v>
      </c>
      <c r="CL35" s="1372">
        <f t="shared" si="12"/>
        <v>0</v>
      </c>
      <c r="CM35" s="1372">
        <f t="shared" si="13"/>
        <v>0</v>
      </c>
      <c r="CN35" s="1372">
        <f t="shared" si="14"/>
        <v>0</v>
      </c>
      <c r="CO35" s="1373">
        <f t="shared" si="15"/>
        <v>0</v>
      </c>
      <c r="CP35" s="1373">
        <f t="shared" si="16"/>
        <v>0</v>
      </c>
      <c r="CQ35" s="1373">
        <f t="shared" si="17"/>
        <v>0</v>
      </c>
      <c r="CR35" s="1373">
        <f t="shared" si="18"/>
        <v>0</v>
      </c>
      <c r="CS35" s="1372">
        <f t="shared" si="19"/>
        <v>0</v>
      </c>
      <c r="CT35" s="1372">
        <f t="shared" si="20"/>
        <v>0</v>
      </c>
      <c r="CU35" s="1372">
        <f t="shared" si="21"/>
        <v>0</v>
      </c>
      <c r="CV35" s="1372">
        <f t="shared" si="22"/>
        <v>384</v>
      </c>
      <c r="CW35" s="1372">
        <f t="shared" si="23"/>
        <v>480</v>
      </c>
      <c r="CX35" s="1371">
        <f t="shared" si="24"/>
        <v>2016</v>
      </c>
      <c r="CY35" s="1374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370">
        <f t="shared" si="8"/>
        <v>0</v>
      </c>
      <c r="CI36" s="1371">
        <f t="shared" si="9"/>
        <v>0</v>
      </c>
      <c r="CJ36" s="1372">
        <f t="shared" si="10"/>
        <v>0</v>
      </c>
      <c r="CK36" s="1372">
        <f t="shared" si="11"/>
        <v>0</v>
      </c>
      <c r="CL36" s="1372">
        <f t="shared" si="12"/>
        <v>0</v>
      </c>
      <c r="CM36" s="1372">
        <f t="shared" si="13"/>
        <v>0</v>
      </c>
      <c r="CN36" s="1372">
        <f t="shared" si="14"/>
        <v>0</v>
      </c>
      <c r="CO36" s="1373">
        <f t="shared" si="15"/>
        <v>0</v>
      </c>
      <c r="CP36" s="1373">
        <f t="shared" si="16"/>
        <v>0</v>
      </c>
      <c r="CQ36" s="1373">
        <f t="shared" si="17"/>
        <v>0</v>
      </c>
      <c r="CR36" s="1373">
        <f t="shared" si="18"/>
        <v>0</v>
      </c>
      <c r="CS36" s="1372">
        <f t="shared" si="19"/>
        <v>0</v>
      </c>
      <c r="CT36" s="1372">
        <f t="shared" si="20"/>
        <v>0</v>
      </c>
      <c r="CU36" s="1372">
        <f t="shared" si="21"/>
        <v>0</v>
      </c>
      <c r="CV36" s="1372">
        <f t="shared" si="22"/>
        <v>100</v>
      </c>
      <c r="CW36" s="1372">
        <f t="shared" si="23"/>
        <v>295</v>
      </c>
      <c r="CX36" s="1371">
        <f t="shared" si="24"/>
        <v>320</v>
      </c>
      <c r="CY36" s="1374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370">
        <f t="shared" si="8"/>
        <v>0</v>
      </c>
      <c r="CI37" s="1371">
        <f t="shared" si="9"/>
        <v>0</v>
      </c>
      <c r="CJ37" s="1372">
        <f t="shared" si="10"/>
        <v>0</v>
      </c>
      <c r="CK37" s="1372">
        <f t="shared" si="11"/>
        <v>370</v>
      </c>
      <c r="CL37" s="1372">
        <f t="shared" si="12"/>
        <v>390</v>
      </c>
      <c r="CM37" s="1372">
        <f t="shared" si="13"/>
        <v>450</v>
      </c>
      <c r="CN37" s="1372">
        <f t="shared" si="14"/>
        <v>520</v>
      </c>
      <c r="CO37" s="1373">
        <f t="shared" si="15"/>
        <v>650</v>
      </c>
      <c r="CP37" s="1373">
        <f t="shared" si="16"/>
        <v>750</v>
      </c>
      <c r="CQ37" s="1373">
        <f t="shared" si="17"/>
        <v>780</v>
      </c>
      <c r="CR37" s="1373">
        <f t="shared" si="18"/>
        <v>850</v>
      </c>
      <c r="CS37" s="1372">
        <f t="shared" si="19"/>
        <v>900</v>
      </c>
      <c r="CT37" s="1372">
        <f t="shared" si="20"/>
        <v>1000</v>
      </c>
      <c r="CU37" s="1372">
        <f t="shared" si="21"/>
        <v>1100</v>
      </c>
      <c r="CV37" s="1372">
        <f t="shared" si="22"/>
        <v>1400</v>
      </c>
      <c r="CW37" s="1372">
        <f t="shared" si="23"/>
        <v>1521</v>
      </c>
      <c r="CX37" s="1371">
        <f t="shared" si="24"/>
        <v>1800</v>
      </c>
      <c r="CY37" s="1374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370">
        <f t="shared" si="8"/>
        <v>0</v>
      </c>
      <c r="CI38" s="1371">
        <f t="shared" si="9"/>
        <v>0</v>
      </c>
      <c r="CJ38" s="1372">
        <f t="shared" si="10"/>
        <v>0</v>
      </c>
      <c r="CK38" s="1372">
        <f t="shared" si="11"/>
        <v>0</v>
      </c>
      <c r="CL38" s="1372">
        <f t="shared" si="12"/>
        <v>0</v>
      </c>
      <c r="CM38" s="1372">
        <f t="shared" si="13"/>
        <v>0</v>
      </c>
      <c r="CN38" s="1372">
        <f t="shared" si="14"/>
        <v>500</v>
      </c>
      <c r="CO38" s="1373">
        <f t="shared" si="15"/>
        <v>500</v>
      </c>
      <c r="CP38" s="1373">
        <f t="shared" si="16"/>
        <v>560</v>
      </c>
      <c r="CQ38" s="1373">
        <f t="shared" si="17"/>
        <v>620</v>
      </c>
      <c r="CR38" s="1373">
        <f t="shared" si="18"/>
        <v>700</v>
      </c>
      <c r="CS38" s="1372">
        <f t="shared" si="19"/>
        <v>700</v>
      </c>
      <c r="CT38" s="1372">
        <f t="shared" si="20"/>
        <v>900</v>
      </c>
      <c r="CU38" s="1372">
        <f t="shared" si="21"/>
        <v>1250</v>
      </c>
      <c r="CV38" s="1372">
        <f t="shared" si="22"/>
        <v>1280</v>
      </c>
      <c r="CW38" s="1372">
        <f t="shared" si="23"/>
        <v>1400</v>
      </c>
      <c r="CX38" s="1371">
        <f t="shared" si="24"/>
        <v>3500</v>
      </c>
      <c r="CY38" s="1374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370">
        <f t="shared" si="8"/>
        <v>0</v>
      </c>
      <c r="CI39" s="1371">
        <f t="shared" si="9"/>
        <v>0</v>
      </c>
      <c r="CJ39" s="1372">
        <f t="shared" si="10"/>
        <v>0</v>
      </c>
      <c r="CK39" s="1372">
        <f t="shared" si="11"/>
        <v>0</v>
      </c>
      <c r="CL39" s="1372">
        <f t="shared" si="12"/>
        <v>60</v>
      </c>
      <c r="CM39" s="1372">
        <f t="shared" si="13"/>
        <v>60</v>
      </c>
      <c r="CN39" s="1372">
        <f t="shared" si="14"/>
        <v>180</v>
      </c>
      <c r="CO39" s="1373">
        <f t="shared" si="15"/>
        <v>360</v>
      </c>
      <c r="CP39" s="1373">
        <f t="shared" si="16"/>
        <v>384</v>
      </c>
      <c r="CQ39" s="1373">
        <f t="shared" si="17"/>
        <v>500</v>
      </c>
      <c r="CR39" s="1373">
        <f t="shared" si="18"/>
        <v>520</v>
      </c>
      <c r="CS39" s="1372">
        <f t="shared" si="19"/>
        <v>600</v>
      </c>
      <c r="CT39" s="1372">
        <f t="shared" si="20"/>
        <v>710</v>
      </c>
      <c r="CU39" s="1372">
        <f t="shared" si="21"/>
        <v>900</v>
      </c>
      <c r="CV39" s="1372">
        <f t="shared" si="22"/>
        <v>948</v>
      </c>
      <c r="CW39" s="1372">
        <f t="shared" si="23"/>
        <v>1100</v>
      </c>
      <c r="CX39" s="1371">
        <f t="shared" si="24"/>
        <v>1200</v>
      </c>
      <c r="CY39" s="1374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865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370">
        <f t="shared" si="8"/>
        <v>0</v>
      </c>
      <c r="CI40" s="1371">
        <f t="shared" si="9"/>
        <v>0</v>
      </c>
      <c r="CJ40" s="1372">
        <f t="shared" si="10"/>
        <v>0</v>
      </c>
      <c r="CK40" s="1372">
        <f t="shared" si="11"/>
        <v>0</v>
      </c>
      <c r="CL40" s="1372">
        <f t="shared" si="12"/>
        <v>0</v>
      </c>
      <c r="CM40" s="1372">
        <f t="shared" si="13"/>
        <v>264</v>
      </c>
      <c r="CN40" s="1372">
        <f t="shared" si="14"/>
        <v>450</v>
      </c>
      <c r="CO40" s="1373">
        <f t="shared" si="15"/>
        <v>450</v>
      </c>
      <c r="CP40" s="1373">
        <f t="shared" si="16"/>
        <v>480</v>
      </c>
      <c r="CQ40" s="1373">
        <f t="shared" si="17"/>
        <v>480</v>
      </c>
      <c r="CR40" s="1373">
        <f t="shared" si="18"/>
        <v>480</v>
      </c>
      <c r="CS40" s="1372">
        <f t="shared" si="19"/>
        <v>540</v>
      </c>
      <c r="CT40" s="1372">
        <f t="shared" si="20"/>
        <v>600</v>
      </c>
      <c r="CU40" s="1372">
        <f t="shared" si="21"/>
        <v>600</v>
      </c>
      <c r="CV40" s="1372">
        <f t="shared" si="22"/>
        <v>900</v>
      </c>
      <c r="CW40" s="1372">
        <f t="shared" si="23"/>
        <v>960</v>
      </c>
      <c r="CX40" s="1371">
        <f t="shared" si="24"/>
        <v>1800</v>
      </c>
      <c r="CY40" s="1374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370">
        <f t="shared" si="8"/>
        <v>0</v>
      </c>
      <c r="CI41" s="1371">
        <f t="shared" si="9"/>
        <v>0</v>
      </c>
      <c r="CJ41" s="1372">
        <f t="shared" si="10"/>
        <v>0</v>
      </c>
      <c r="CK41" s="1372">
        <f t="shared" si="11"/>
        <v>0</v>
      </c>
      <c r="CL41" s="1372">
        <f t="shared" si="12"/>
        <v>0</v>
      </c>
      <c r="CM41" s="1372">
        <f t="shared" si="13"/>
        <v>0</v>
      </c>
      <c r="CN41" s="1372">
        <f t="shared" si="14"/>
        <v>0</v>
      </c>
      <c r="CO41" s="1373">
        <f t="shared" si="15"/>
        <v>0</v>
      </c>
      <c r="CP41" s="1373">
        <f t="shared" si="16"/>
        <v>30</v>
      </c>
      <c r="CQ41" s="1373">
        <f t="shared" si="17"/>
        <v>30</v>
      </c>
      <c r="CR41" s="1373">
        <f t="shared" si="18"/>
        <v>50</v>
      </c>
      <c r="CS41" s="1372">
        <f t="shared" si="19"/>
        <v>50</v>
      </c>
      <c r="CT41" s="1372">
        <f t="shared" si="20"/>
        <v>50</v>
      </c>
      <c r="CU41" s="1372">
        <f t="shared" si="21"/>
        <v>60</v>
      </c>
      <c r="CV41" s="1372">
        <f t="shared" si="22"/>
        <v>65</v>
      </c>
      <c r="CW41" s="1372">
        <f t="shared" si="23"/>
        <v>240</v>
      </c>
      <c r="CX41" s="1371">
        <f t="shared" si="24"/>
        <v>600</v>
      </c>
      <c r="CY41" s="1374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375">
        <f t="shared" si="8"/>
        <v>0</v>
      </c>
      <c r="CI42" s="1376">
        <f t="shared" si="9"/>
        <v>0</v>
      </c>
      <c r="CJ42" s="1377">
        <f t="shared" si="10"/>
        <v>1.3771817586904076E-2</v>
      </c>
      <c r="CK42" s="1377">
        <f t="shared" si="11"/>
        <v>3.0663329161451813E-2</v>
      </c>
      <c r="CL42" s="1377">
        <f t="shared" si="12"/>
        <v>3.4045226130653264E-2</v>
      </c>
      <c r="CM42" s="1377">
        <f t="shared" si="13"/>
        <v>5.9132720105124839E-2</v>
      </c>
      <c r="CN42" s="1377">
        <f t="shared" si="14"/>
        <v>7.5187969924812026E-2</v>
      </c>
      <c r="CO42" s="1378">
        <f t="shared" si="15"/>
        <v>7.5559701492537309E-2</v>
      </c>
      <c r="CP42" s="1378">
        <f t="shared" si="16"/>
        <v>8.2269503546099285E-2</v>
      </c>
      <c r="CQ42" s="1378">
        <f t="shared" si="17"/>
        <v>8.928880429139989E-2</v>
      </c>
      <c r="CR42" s="1378">
        <f t="shared" si="18"/>
        <v>9.9078341013824886E-2</v>
      </c>
      <c r="CS42" s="1377">
        <f t="shared" si="19"/>
        <v>0.11363636363636363</v>
      </c>
      <c r="CT42" s="1377">
        <f t="shared" si="20"/>
        <v>0.1495992876224399</v>
      </c>
      <c r="CU42" s="1377">
        <f t="shared" si="21"/>
        <v>0.16635859519408502</v>
      </c>
      <c r="CV42" s="1377">
        <f t="shared" si="22"/>
        <v>0.5535714285714286</v>
      </c>
      <c r="CW42" s="1377">
        <f t="shared" si="23"/>
        <v>0.71666666666666667</v>
      </c>
      <c r="CX42" s="1376">
        <f t="shared" si="24"/>
        <v>0.98492462311557794</v>
      </c>
      <c r="CY42" s="1379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370">
        <f t="shared" si="8"/>
        <v>-14798.64</v>
      </c>
      <c r="CI43" s="1371">
        <f t="shared" si="9"/>
        <v>-10445</v>
      </c>
      <c r="CJ43" s="1372">
        <f t="shared" si="10"/>
        <v>-4002</v>
      </c>
      <c r="CK43" s="1372">
        <f t="shared" si="11"/>
        <v>-2880</v>
      </c>
      <c r="CL43" s="1372">
        <f t="shared" si="12"/>
        <v>4982</v>
      </c>
      <c r="CM43" s="1372">
        <f t="shared" si="13"/>
        <v>20986</v>
      </c>
      <c r="CN43" s="1372">
        <f t="shared" si="14"/>
        <v>24000</v>
      </c>
      <c r="CO43" s="1373">
        <f t="shared" si="15"/>
        <v>28650</v>
      </c>
      <c r="CP43" s="1373">
        <f t="shared" si="16"/>
        <v>35496</v>
      </c>
      <c r="CQ43" s="1373">
        <f t="shared" si="17"/>
        <v>36000</v>
      </c>
      <c r="CR43" s="1373">
        <f t="shared" si="18"/>
        <v>38706</v>
      </c>
      <c r="CS43" s="1372">
        <f t="shared" si="19"/>
        <v>45706</v>
      </c>
      <c r="CT43" s="1372">
        <f t="shared" si="20"/>
        <v>47466</v>
      </c>
      <c r="CU43" s="1372">
        <f t="shared" si="21"/>
        <v>47807</v>
      </c>
      <c r="CV43" s="1372">
        <f t="shared" si="22"/>
        <v>61010</v>
      </c>
      <c r="CW43" s="1372">
        <f t="shared" si="23"/>
        <v>72145</v>
      </c>
      <c r="CX43" s="1371">
        <f t="shared" si="24"/>
        <v>78759</v>
      </c>
      <c r="CY43" s="1374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370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371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372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372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372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372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372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373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373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373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373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372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372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372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372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372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371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374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370" t="str">
        <f t="shared" si="197"/>
        <v/>
      </c>
      <c r="CI67" s="1371" t="str">
        <f t="shared" si="198"/>
        <v/>
      </c>
      <c r="CJ67" s="1372" t="str">
        <f t="shared" si="199"/>
        <v/>
      </c>
      <c r="CK67" s="1372" t="str">
        <f t="shared" si="200"/>
        <v/>
      </c>
      <c r="CL67" s="1372" t="str">
        <f t="shared" si="201"/>
        <v/>
      </c>
      <c r="CM67" s="1372" t="str">
        <f t="shared" si="202"/>
        <v/>
      </c>
      <c r="CN67" s="1372" t="str">
        <f t="shared" si="203"/>
        <v/>
      </c>
      <c r="CO67" s="1373" t="str">
        <f t="shared" si="204"/>
        <v/>
      </c>
      <c r="CP67" s="1373" t="str">
        <f t="shared" si="205"/>
        <v/>
      </c>
      <c r="CQ67" s="1373" t="str">
        <f t="shared" si="206"/>
        <v/>
      </c>
      <c r="CR67" s="1373" t="str">
        <f t="shared" si="207"/>
        <v/>
      </c>
      <c r="CS67" s="1372" t="str">
        <f t="shared" si="208"/>
        <v/>
      </c>
      <c r="CT67" s="1372" t="str">
        <f t="shared" si="209"/>
        <v/>
      </c>
      <c r="CU67" s="1372" t="str">
        <f t="shared" si="210"/>
        <v/>
      </c>
      <c r="CV67" s="1372" t="str">
        <f t="shared" si="211"/>
        <v/>
      </c>
      <c r="CW67" s="1372" t="str">
        <f t="shared" si="212"/>
        <v/>
      </c>
      <c r="CX67" s="1371" t="str">
        <f t="shared" si="213"/>
        <v/>
      </c>
      <c r="CY67" s="1374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370" t="str">
        <f t="shared" si="197"/>
        <v/>
      </c>
      <c r="CI68" s="1371" t="str">
        <f t="shared" si="198"/>
        <v/>
      </c>
      <c r="CJ68" s="1372" t="str">
        <f t="shared" si="199"/>
        <v/>
      </c>
      <c r="CK68" s="1372" t="str">
        <f t="shared" si="200"/>
        <v/>
      </c>
      <c r="CL68" s="1372" t="str">
        <f t="shared" si="201"/>
        <v/>
      </c>
      <c r="CM68" s="1372" t="str">
        <f t="shared" si="202"/>
        <v/>
      </c>
      <c r="CN68" s="1372" t="str">
        <f t="shared" si="203"/>
        <v/>
      </c>
      <c r="CO68" s="1373" t="str">
        <f t="shared" si="204"/>
        <v/>
      </c>
      <c r="CP68" s="1373" t="str">
        <f t="shared" si="205"/>
        <v/>
      </c>
      <c r="CQ68" s="1373" t="str">
        <f t="shared" si="206"/>
        <v/>
      </c>
      <c r="CR68" s="1373" t="str">
        <f t="shared" si="207"/>
        <v/>
      </c>
      <c r="CS68" s="1372" t="str">
        <f t="shared" si="208"/>
        <v/>
      </c>
      <c r="CT68" s="1372" t="str">
        <f t="shared" si="209"/>
        <v/>
      </c>
      <c r="CU68" s="1372" t="str">
        <f t="shared" si="210"/>
        <v/>
      </c>
      <c r="CV68" s="1372" t="str">
        <f t="shared" si="211"/>
        <v/>
      </c>
      <c r="CW68" s="1372" t="str">
        <f t="shared" si="212"/>
        <v/>
      </c>
      <c r="CX68" s="1371" t="str">
        <f t="shared" si="213"/>
        <v/>
      </c>
      <c r="CY68" s="1374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370" t="str">
        <f t="shared" si="197"/>
        <v/>
      </c>
      <c r="CI69" s="1371" t="str">
        <f t="shared" si="198"/>
        <v/>
      </c>
      <c r="CJ69" s="1372" t="str">
        <f t="shared" si="199"/>
        <v/>
      </c>
      <c r="CK69" s="1372" t="str">
        <f t="shared" si="200"/>
        <v/>
      </c>
      <c r="CL69" s="1372" t="str">
        <f t="shared" si="201"/>
        <v/>
      </c>
      <c r="CM69" s="1372" t="str">
        <f t="shared" si="202"/>
        <v/>
      </c>
      <c r="CN69" s="1372" t="str">
        <f t="shared" si="203"/>
        <v/>
      </c>
      <c r="CO69" s="1373" t="str">
        <f t="shared" si="204"/>
        <v/>
      </c>
      <c r="CP69" s="1373" t="str">
        <f t="shared" si="205"/>
        <v/>
      </c>
      <c r="CQ69" s="1373" t="str">
        <f t="shared" si="206"/>
        <v/>
      </c>
      <c r="CR69" s="1373" t="str">
        <f t="shared" si="207"/>
        <v/>
      </c>
      <c r="CS69" s="1372" t="str">
        <f t="shared" si="208"/>
        <v/>
      </c>
      <c r="CT69" s="1372" t="str">
        <f t="shared" si="209"/>
        <v/>
      </c>
      <c r="CU69" s="1372" t="str">
        <f t="shared" si="210"/>
        <v/>
      </c>
      <c r="CV69" s="1372" t="str">
        <f t="shared" si="211"/>
        <v/>
      </c>
      <c r="CW69" s="1372" t="str">
        <f t="shared" si="212"/>
        <v/>
      </c>
      <c r="CX69" s="1371" t="str">
        <f t="shared" si="213"/>
        <v/>
      </c>
      <c r="CY69" s="1374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370" t="str">
        <f t="shared" si="197"/>
        <v/>
      </c>
      <c r="CI70" s="1371" t="str">
        <f t="shared" si="198"/>
        <v/>
      </c>
      <c r="CJ70" s="1372" t="str">
        <f t="shared" si="199"/>
        <v/>
      </c>
      <c r="CK70" s="1372" t="str">
        <f t="shared" si="200"/>
        <v/>
      </c>
      <c r="CL70" s="1372" t="str">
        <f t="shared" si="201"/>
        <v/>
      </c>
      <c r="CM70" s="1372" t="str">
        <f t="shared" si="202"/>
        <v/>
      </c>
      <c r="CN70" s="1372" t="str">
        <f t="shared" si="203"/>
        <v/>
      </c>
      <c r="CO70" s="1373" t="str">
        <f t="shared" si="204"/>
        <v/>
      </c>
      <c r="CP70" s="1373" t="str">
        <f t="shared" si="205"/>
        <v/>
      </c>
      <c r="CQ70" s="1373" t="str">
        <f t="shared" si="206"/>
        <v/>
      </c>
      <c r="CR70" s="1373" t="str">
        <f t="shared" si="207"/>
        <v/>
      </c>
      <c r="CS70" s="1372" t="str">
        <f t="shared" si="208"/>
        <v/>
      </c>
      <c r="CT70" s="1372" t="str">
        <f t="shared" si="209"/>
        <v/>
      </c>
      <c r="CU70" s="1372" t="str">
        <f t="shared" si="210"/>
        <v/>
      </c>
      <c r="CV70" s="1372" t="str">
        <f t="shared" si="211"/>
        <v/>
      </c>
      <c r="CW70" s="1372" t="str">
        <f t="shared" si="212"/>
        <v/>
      </c>
      <c r="CX70" s="1371" t="str">
        <f t="shared" si="213"/>
        <v/>
      </c>
      <c r="CY70" s="1374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370" t="str">
        <f t="shared" si="197"/>
        <v/>
      </c>
      <c r="CI71" s="1371" t="str">
        <f t="shared" si="198"/>
        <v/>
      </c>
      <c r="CJ71" s="1372" t="str">
        <f t="shared" si="199"/>
        <v/>
      </c>
      <c r="CK71" s="1372" t="str">
        <f t="shared" si="200"/>
        <v/>
      </c>
      <c r="CL71" s="1372" t="str">
        <f t="shared" si="201"/>
        <v/>
      </c>
      <c r="CM71" s="1372" t="str">
        <f t="shared" si="202"/>
        <v/>
      </c>
      <c r="CN71" s="1372" t="str">
        <f t="shared" si="203"/>
        <v/>
      </c>
      <c r="CO71" s="1373" t="str">
        <f t="shared" si="204"/>
        <v/>
      </c>
      <c r="CP71" s="1373" t="str">
        <f t="shared" si="205"/>
        <v/>
      </c>
      <c r="CQ71" s="1373" t="str">
        <f t="shared" si="206"/>
        <v/>
      </c>
      <c r="CR71" s="1373" t="str">
        <f t="shared" si="207"/>
        <v/>
      </c>
      <c r="CS71" s="1372" t="str">
        <f t="shared" si="208"/>
        <v/>
      </c>
      <c r="CT71" s="1372" t="str">
        <f t="shared" si="209"/>
        <v/>
      </c>
      <c r="CU71" s="1372" t="str">
        <f t="shared" si="210"/>
        <v/>
      </c>
      <c r="CV71" s="1372" t="str">
        <f t="shared" si="211"/>
        <v/>
      </c>
      <c r="CW71" s="1372" t="str">
        <f t="shared" si="212"/>
        <v/>
      </c>
      <c r="CX71" s="1371" t="str">
        <f t="shared" si="213"/>
        <v/>
      </c>
      <c r="CY71" s="1374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370" t="str">
        <f t="shared" si="197"/>
        <v/>
      </c>
      <c r="CI72" s="1371" t="str">
        <f t="shared" si="198"/>
        <v/>
      </c>
      <c r="CJ72" s="1372" t="str">
        <f t="shared" si="199"/>
        <v/>
      </c>
      <c r="CK72" s="1372" t="str">
        <f t="shared" si="200"/>
        <v/>
      </c>
      <c r="CL72" s="1372" t="str">
        <f t="shared" si="201"/>
        <v/>
      </c>
      <c r="CM72" s="1372" t="str">
        <f t="shared" si="202"/>
        <v/>
      </c>
      <c r="CN72" s="1372" t="str">
        <f t="shared" si="203"/>
        <v/>
      </c>
      <c r="CO72" s="1373" t="str">
        <f t="shared" si="204"/>
        <v/>
      </c>
      <c r="CP72" s="1373" t="str">
        <f t="shared" si="205"/>
        <v/>
      </c>
      <c r="CQ72" s="1373" t="str">
        <f t="shared" si="206"/>
        <v/>
      </c>
      <c r="CR72" s="1373" t="str">
        <f t="shared" si="207"/>
        <v/>
      </c>
      <c r="CS72" s="1372" t="str">
        <f t="shared" si="208"/>
        <v/>
      </c>
      <c r="CT72" s="1372" t="str">
        <f t="shared" si="209"/>
        <v/>
      </c>
      <c r="CU72" s="1372" t="str">
        <f t="shared" si="210"/>
        <v/>
      </c>
      <c r="CV72" s="1372" t="str">
        <f t="shared" si="211"/>
        <v/>
      </c>
      <c r="CW72" s="1372" t="str">
        <f t="shared" si="212"/>
        <v/>
      </c>
      <c r="CX72" s="1371" t="str">
        <f t="shared" si="213"/>
        <v/>
      </c>
      <c r="CY72" s="1374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370" t="str">
        <f t="shared" si="197"/>
        <v/>
      </c>
      <c r="CI73" s="1371" t="str">
        <f t="shared" si="198"/>
        <v/>
      </c>
      <c r="CJ73" s="1372" t="str">
        <f t="shared" si="199"/>
        <v/>
      </c>
      <c r="CK73" s="1372" t="str">
        <f t="shared" si="200"/>
        <v/>
      </c>
      <c r="CL73" s="1372" t="str">
        <f t="shared" si="201"/>
        <v/>
      </c>
      <c r="CM73" s="1372" t="str">
        <f t="shared" si="202"/>
        <v/>
      </c>
      <c r="CN73" s="1372" t="str">
        <f t="shared" si="203"/>
        <v/>
      </c>
      <c r="CO73" s="1373" t="str">
        <f t="shared" si="204"/>
        <v/>
      </c>
      <c r="CP73" s="1373" t="str">
        <f t="shared" si="205"/>
        <v/>
      </c>
      <c r="CQ73" s="1373" t="str">
        <f t="shared" si="206"/>
        <v/>
      </c>
      <c r="CR73" s="1373" t="str">
        <f t="shared" si="207"/>
        <v/>
      </c>
      <c r="CS73" s="1372" t="str">
        <f t="shared" si="208"/>
        <v/>
      </c>
      <c r="CT73" s="1372" t="str">
        <f t="shared" si="209"/>
        <v/>
      </c>
      <c r="CU73" s="1372" t="str">
        <f t="shared" si="210"/>
        <v/>
      </c>
      <c r="CV73" s="1372" t="str">
        <f t="shared" si="211"/>
        <v/>
      </c>
      <c r="CW73" s="1372" t="str">
        <f t="shared" si="212"/>
        <v/>
      </c>
      <c r="CX73" s="1371" t="str">
        <f t="shared" si="213"/>
        <v/>
      </c>
      <c r="CY73" s="1374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370" t="str">
        <f t="shared" si="197"/>
        <v/>
      </c>
      <c r="CI74" s="1371" t="str">
        <f t="shared" si="198"/>
        <v/>
      </c>
      <c r="CJ74" s="1372" t="str">
        <f t="shared" si="199"/>
        <v/>
      </c>
      <c r="CK74" s="1372" t="str">
        <f t="shared" si="200"/>
        <v/>
      </c>
      <c r="CL74" s="1372" t="str">
        <f t="shared" si="201"/>
        <v/>
      </c>
      <c r="CM74" s="1372" t="str">
        <f t="shared" si="202"/>
        <v/>
      </c>
      <c r="CN74" s="1372" t="str">
        <f t="shared" si="203"/>
        <v/>
      </c>
      <c r="CO74" s="1373" t="str">
        <f t="shared" si="204"/>
        <v/>
      </c>
      <c r="CP74" s="1373" t="str">
        <f t="shared" si="205"/>
        <v/>
      </c>
      <c r="CQ74" s="1373" t="str">
        <f t="shared" si="206"/>
        <v/>
      </c>
      <c r="CR74" s="1373" t="str">
        <f t="shared" si="207"/>
        <v/>
      </c>
      <c r="CS74" s="1372" t="str">
        <f t="shared" si="208"/>
        <v/>
      </c>
      <c r="CT74" s="1372" t="str">
        <f t="shared" si="209"/>
        <v/>
      </c>
      <c r="CU74" s="1372" t="str">
        <f t="shared" si="210"/>
        <v/>
      </c>
      <c r="CV74" s="1372" t="str">
        <f t="shared" si="211"/>
        <v/>
      </c>
      <c r="CW74" s="1372" t="str">
        <f t="shared" si="212"/>
        <v/>
      </c>
      <c r="CX74" s="1371" t="str">
        <f t="shared" si="213"/>
        <v/>
      </c>
      <c r="CY74" s="1374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370" t="str">
        <f t="shared" si="197"/>
        <v/>
      </c>
      <c r="CI75" s="1371" t="str">
        <f t="shared" si="198"/>
        <v/>
      </c>
      <c r="CJ75" s="1372" t="str">
        <f t="shared" si="199"/>
        <v/>
      </c>
      <c r="CK75" s="1372" t="str">
        <f t="shared" si="200"/>
        <v/>
      </c>
      <c r="CL75" s="1372" t="str">
        <f t="shared" si="201"/>
        <v/>
      </c>
      <c r="CM75" s="1372" t="str">
        <f t="shared" si="202"/>
        <v/>
      </c>
      <c r="CN75" s="1372" t="str">
        <f t="shared" si="203"/>
        <v/>
      </c>
      <c r="CO75" s="1373" t="str">
        <f t="shared" si="204"/>
        <v/>
      </c>
      <c r="CP75" s="1373" t="str">
        <f t="shared" si="205"/>
        <v/>
      </c>
      <c r="CQ75" s="1373" t="str">
        <f t="shared" si="206"/>
        <v/>
      </c>
      <c r="CR75" s="1373" t="str">
        <f t="shared" si="207"/>
        <v/>
      </c>
      <c r="CS75" s="1372" t="str">
        <f t="shared" si="208"/>
        <v/>
      </c>
      <c r="CT75" s="1372" t="str">
        <f t="shared" si="209"/>
        <v/>
      </c>
      <c r="CU75" s="1372" t="str">
        <f t="shared" si="210"/>
        <v/>
      </c>
      <c r="CV75" s="1372" t="str">
        <f t="shared" si="211"/>
        <v/>
      </c>
      <c r="CW75" s="1372" t="str">
        <f t="shared" si="212"/>
        <v/>
      </c>
      <c r="CX75" s="1371" t="str">
        <f t="shared" si="213"/>
        <v/>
      </c>
      <c r="CY75" s="1374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370" t="str">
        <f t="shared" si="197"/>
        <v/>
      </c>
      <c r="CI76" s="1371" t="str">
        <f t="shared" si="198"/>
        <v/>
      </c>
      <c r="CJ76" s="1372" t="str">
        <f t="shared" si="199"/>
        <v/>
      </c>
      <c r="CK76" s="1372" t="str">
        <f t="shared" si="200"/>
        <v/>
      </c>
      <c r="CL76" s="1372" t="str">
        <f t="shared" si="201"/>
        <v/>
      </c>
      <c r="CM76" s="1372" t="str">
        <f t="shared" si="202"/>
        <v/>
      </c>
      <c r="CN76" s="1372" t="str">
        <f t="shared" si="203"/>
        <v/>
      </c>
      <c r="CO76" s="1373" t="str">
        <f t="shared" si="204"/>
        <v/>
      </c>
      <c r="CP76" s="1373" t="str">
        <f t="shared" si="205"/>
        <v/>
      </c>
      <c r="CQ76" s="1373" t="str">
        <f t="shared" si="206"/>
        <v/>
      </c>
      <c r="CR76" s="1373" t="str">
        <f t="shared" si="207"/>
        <v/>
      </c>
      <c r="CS76" s="1372" t="str">
        <f t="shared" si="208"/>
        <v/>
      </c>
      <c r="CT76" s="1372" t="str">
        <f t="shared" si="209"/>
        <v/>
      </c>
      <c r="CU76" s="1372" t="str">
        <f t="shared" si="210"/>
        <v/>
      </c>
      <c r="CV76" s="1372" t="str">
        <f t="shared" si="211"/>
        <v/>
      </c>
      <c r="CW76" s="1372" t="str">
        <f t="shared" si="212"/>
        <v/>
      </c>
      <c r="CX76" s="1371" t="str">
        <f t="shared" si="213"/>
        <v/>
      </c>
      <c r="CY76" s="1374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370" t="str">
        <f t="shared" si="197"/>
        <v/>
      </c>
      <c r="CI77" s="1371" t="str">
        <f t="shared" si="198"/>
        <v/>
      </c>
      <c r="CJ77" s="1372" t="str">
        <f t="shared" si="199"/>
        <v/>
      </c>
      <c r="CK77" s="1372" t="str">
        <f t="shared" si="200"/>
        <v/>
      </c>
      <c r="CL77" s="1372" t="str">
        <f t="shared" si="201"/>
        <v/>
      </c>
      <c r="CM77" s="1372" t="str">
        <f t="shared" si="202"/>
        <v/>
      </c>
      <c r="CN77" s="1372" t="str">
        <f t="shared" si="203"/>
        <v/>
      </c>
      <c r="CO77" s="1373" t="str">
        <f t="shared" si="204"/>
        <v/>
      </c>
      <c r="CP77" s="1373" t="str">
        <f t="shared" si="205"/>
        <v/>
      </c>
      <c r="CQ77" s="1373" t="str">
        <f t="shared" si="206"/>
        <v/>
      </c>
      <c r="CR77" s="1373" t="str">
        <f t="shared" si="207"/>
        <v/>
      </c>
      <c r="CS77" s="1372" t="str">
        <f t="shared" si="208"/>
        <v/>
      </c>
      <c r="CT77" s="1372" t="str">
        <f t="shared" si="209"/>
        <v/>
      </c>
      <c r="CU77" s="1372" t="str">
        <f t="shared" si="210"/>
        <v/>
      </c>
      <c r="CV77" s="1372" t="str">
        <f t="shared" si="211"/>
        <v/>
      </c>
      <c r="CW77" s="1372" t="str">
        <f t="shared" si="212"/>
        <v/>
      </c>
      <c r="CX77" s="1371" t="str">
        <f t="shared" si="213"/>
        <v/>
      </c>
      <c r="CY77" s="1374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370" t="str">
        <f t="shared" si="197"/>
        <v/>
      </c>
      <c r="CI78" s="1371" t="str">
        <f t="shared" si="198"/>
        <v/>
      </c>
      <c r="CJ78" s="1372" t="str">
        <f t="shared" si="199"/>
        <v/>
      </c>
      <c r="CK78" s="1372" t="str">
        <f t="shared" si="200"/>
        <v/>
      </c>
      <c r="CL78" s="1372" t="str">
        <f t="shared" si="201"/>
        <v/>
      </c>
      <c r="CM78" s="1372" t="str">
        <f t="shared" si="202"/>
        <v/>
      </c>
      <c r="CN78" s="1372" t="str">
        <f t="shared" si="203"/>
        <v/>
      </c>
      <c r="CO78" s="1373" t="str">
        <f t="shared" si="204"/>
        <v/>
      </c>
      <c r="CP78" s="1373" t="str">
        <f t="shared" si="205"/>
        <v/>
      </c>
      <c r="CQ78" s="1373" t="str">
        <f t="shared" si="206"/>
        <v/>
      </c>
      <c r="CR78" s="1373" t="str">
        <f t="shared" si="207"/>
        <v/>
      </c>
      <c r="CS78" s="1372" t="str">
        <f t="shared" si="208"/>
        <v/>
      </c>
      <c r="CT78" s="1372" t="str">
        <f t="shared" si="209"/>
        <v/>
      </c>
      <c r="CU78" s="1372" t="str">
        <f t="shared" si="210"/>
        <v/>
      </c>
      <c r="CV78" s="1372" t="str">
        <f t="shared" si="211"/>
        <v/>
      </c>
      <c r="CW78" s="1372" t="str">
        <f t="shared" si="212"/>
        <v/>
      </c>
      <c r="CX78" s="1371" t="str">
        <f t="shared" si="213"/>
        <v/>
      </c>
      <c r="CY78" s="1374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370" t="str">
        <f t="shared" si="197"/>
        <v/>
      </c>
      <c r="CI79" s="1371" t="str">
        <f t="shared" si="198"/>
        <v/>
      </c>
      <c r="CJ79" s="1372" t="str">
        <f t="shared" si="199"/>
        <v/>
      </c>
      <c r="CK79" s="1372" t="str">
        <f t="shared" si="200"/>
        <v/>
      </c>
      <c r="CL79" s="1372" t="str">
        <f t="shared" si="201"/>
        <v/>
      </c>
      <c r="CM79" s="1372" t="str">
        <f t="shared" si="202"/>
        <v/>
      </c>
      <c r="CN79" s="1372" t="str">
        <f t="shared" si="203"/>
        <v/>
      </c>
      <c r="CO79" s="1373" t="str">
        <f t="shared" si="204"/>
        <v/>
      </c>
      <c r="CP79" s="1373" t="str">
        <f t="shared" si="205"/>
        <v/>
      </c>
      <c r="CQ79" s="1373" t="str">
        <f t="shared" si="206"/>
        <v/>
      </c>
      <c r="CR79" s="1373" t="str">
        <f t="shared" si="207"/>
        <v/>
      </c>
      <c r="CS79" s="1372" t="str">
        <f t="shared" si="208"/>
        <v/>
      </c>
      <c r="CT79" s="1372" t="str">
        <f t="shared" si="209"/>
        <v/>
      </c>
      <c r="CU79" s="1372" t="str">
        <f t="shared" si="210"/>
        <v/>
      </c>
      <c r="CV79" s="1372" t="str">
        <f t="shared" si="211"/>
        <v/>
      </c>
      <c r="CW79" s="1372" t="str">
        <f t="shared" si="212"/>
        <v/>
      </c>
      <c r="CX79" s="1371" t="str">
        <f t="shared" si="213"/>
        <v/>
      </c>
      <c r="CY79" s="1374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370" t="str">
        <f t="shared" si="197"/>
        <v/>
      </c>
      <c r="CI80" s="1371" t="str">
        <f t="shared" si="198"/>
        <v/>
      </c>
      <c r="CJ80" s="1372" t="str">
        <f t="shared" si="199"/>
        <v/>
      </c>
      <c r="CK80" s="1372" t="str">
        <f t="shared" si="200"/>
        <v/>
      </c>
      <c r="CL80" s="1372" t="str">
        <f t="shared" si="201"/>
        <v/>
      </c>
      <c r="CM80" s="1372" t="str">
        <f t="shared" si="202"/>
        <v/>
      </c>
      <c r="CN80" s="1372" t="str">
        <f t="shared" si="203"/>
        <v/>
      </c>
      <c r="CO80" s="1373" t="str">
        <f t="shared" si="204"/>
        <v/>
      </c>
      <c r="CP80" s="1373" t="str">
        <f t="shared" si="205"/>
        <v/>
      </c>
      <c r="CQ80" s="1373" t="str">
        <f t="shared" si="206"/>
        <v/>
      </c>
      <c r="CR80" s="1373" t="str">
        <f t="shared" si="207"/>
        <v/>
      </c>
      <c r="CS80" s="1372" t="str">
        <f t="shared" si="208"/>
        <v/>
      </c>
      <c r="CT80" s="1372" t="str">
        <f t="shared" si="209"/>
        <v/>
      </c>
      <c r="CU80" s="1372" t="str">
        <f t="shared" si="210"/>
        <v/>
      </c>
      <c r="CV80" s="1372" t="str">
        <f t="shared" si="211"/>
        <v/>
      </c>
      <c r="CW80" s="1372" t="str">
        <f t="shared" si="212"/>
        <v/>
      </c>
      <c r="CX80" s="1371" t="str">
        <f t="shared" si="213"/>
        <v/>
      </c>
      <c r="CY80" s="1374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370">
        <f t="shared" si="197"/>
        <v>1</v>
      </c>
      <c r="CI81" s="1371">
        <f t="shared" si="198"/>
        <v>1</v>
      </c>
      <c r="CJ81" s="1372">
        <f t="shared" si="199"/>
        <v>1</v>
      </c>
      <c r="CK81" s="1372">
        <f t="shared" si="200"/>
        <v>1</v>
      </c>
      <c r="CL81" s="1372">
        <f t="shared" si="201"/>
        <v>1</v>
      </c>
      <c r="CM81" s="1372">
        <f t="shared" si="202"/>
        <v>1</v>
      </c>
      <c r="CN81" s="1372">
        <f t="shared" si="203"/>
        <v>1</v>
      </c>
      <c r="CO81" s="1373">
        <f t="shared" si="204"/>
        <v>1</v>
      </c>
      <c r="CP81" s="1373">
        <f t="shared" si="205"/>
        <v>1</v>
      </c>
      <c r="CQ81" s="1373">
        <f t="shared" si="206"/>
        <v>1</v>
      </c>
      <c r="CR81" s="1373">
        <f t="shared" si="207"/>
        <v>1</v>
      </c>
      <c r="CS81" s="1372">
        <f t="shared" si="208"/>
        <v>1</v>
      </c>
      <c r="CT81" s="1372">
        <f t="shared" si="209"/>
        <v>1</v>
      </c>
      <c r="CU81" s="1372">
        <f t="shared" si="210"/>
        <v>1</v>
      </c>
      <c r="CV81" s="1372">
        <f t="shared" si="211"/>
        <v>1</v>
      </c>
      <c r="CW81" s="1372">
        <f t="shared" si="212"/>
        <v>1</v>
      </c>
      <c r="CX81" s="1371">
        <f t="shared" si="213"/>
        <v>1</v>
      </c>
      <c r="CY81" s="1374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370" t="str">
        <f t="shared" si="197"/>
        <v/>
      </c>
      <c r="CI82" s="1371" t="str">
        <f t="shared" si="198"/>
        <v/>
      </c>
      <c r="CJ82" s="1372" t="str">
        <f t="shared" si="199"/>
        <v/>
      </c>
      <c r="CK82" s="1372" t="str">
        <f t="shared" si="200"/>
        <v/>
      </c>
      <c r="CL82" s="1372" t="str">
        <f t="shared" si="201"/>
        <v/>
      </c>
      <c r="CM82" s="1372" t="str">
        <f t="shared" si="202"/>
        <v/>
      </c>
      <c r="CN82" s="1372" t="str">
        <f t="shared" si="203"/>
        <v/>
      </c>
      <c r="CO82" s="1373" t="str">
        <f t="shared" si="204"/>
        <v/>
      </c>
      <c r="CP82" s="1373" t="str">
        <f t="shared" si="205"/>
        <v/>
      </c>
      <c r="CQ82" s="1373" t="str">
        <f t="shared" si="206"/>
        <v/>
      </c>
      <c r="CR82" s="1373" t="str">
        <f t="shared" si="207"/>
        <v/>
      </c>
      <c r="CS82" s="1372" t="str">
        <f t="shared" si="208"/>
        <v/>
      </c>
      <c r="CT82" s="1372" t="str">
        <f t="shared" si="209"/>
        <v/>
      </c>
      <c r="CU82" s="1372" t="str">
        <f t="shared" si="210"/>
        <v/>
      </c>
      <c r="CV82" s="1372" t="str">
        <f t="shared" si="211"/>
        <v/>
      </c>
      <c r="CW82" s="1372" t="str">
        <f t="shared" si="212"/>
        <v/>
      </c>
      <c r="CX82" s="1371" t="str">
        <f t="shared" si="213"/>
        <v/>
      </c>
      <c r="CY82" s="1374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380" t="str">
        <f t="shared" si="197"/>
        <v/>
      </c>
      <c r="CI83" s="1381" t="str">
        <f t="shared" si="198"/>
        <v/>
      </c>
      <c r="CJ83" s="1382" t="str">
        <f t="shared" si="199"/>
        <v/>
      </c>
      <c r="CK83" s="1382" t="str">
        <f t="shared" si="200"/>
        <v/>
      </c>
      <c r="CL83" s="1382" t="str">
        <f t="shared" si="201"/>
        <v/>
      </c>
      <c r="CM83" s="1382" t="str">
        <f t="shared" si="202"/>
        <v/>
      </c>
      <c r="CN83" s="1382" t="str">
        <f t="shared" si="203"/>
        <v/>
      </c>
      <c r="CO83" s="1383" t="str">
        <f t="shared" si="204"/>
        <v/>
      </c>
      <c r="CP83" s="1383" t="str">
        <f t="shared" si="205"/>
        <v/>
      </c>
      <c r="CQ83" s="1383" t="str">
        <f t="shared" si="206"/>
        <v/>
      </c>
      <c r="CR83" s="1383" t="str">
        <f t="shared" si="207"/>
        <v/>
      </c>
      <c r="CS83" s="1382" t="str">
        <f t="shared" si="208"/>
        <v/>
      </c>
      <c r="CT83" s="1382" t="str">
        <f t="shared" si="209"/>
        <v/>
      </c>
      <c r="CU83" s="1382" t="str">
        <f t="shared" si="210"/>
        <v/>
      </c>
      <c r="CV83" s="1382" t="str">
        <f t="shared" si="211"/>
        <v/>
      </c>
      <c r="CW83" s="1382" t="str">
        <f t="shared" si="212"/>
        <v/>
      </c>
      <c r="CX83" s="1381" t="str">
        <f t="shared" si="213"/>
        <v/>
      </c>
      <c r="CY83" s="1384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370" t="str">
        <f t="shared" si="197"/>
        <v/>
      </c>
      <c r="CI84" s="1371" t="str">
        <f t="shared" si="198"/>
        <v/>
      </c>
      <c r="CJ84" s="1372" t="str">
        <f t="shared" si="199"/>
        <v/>
      </c>
      <c r="CK84" s="1372" t="str">
        <f t="shared" si="200"/>
        <v/>
      </c>
      <c r="CL84" s="1372" t="str">
        <f t="shared" si="201"/>
        <v/>
      </c>
      <c r="CM84" s="1372" t="str">
        <f t="shared" si="202"/>
        <v/>
      </c>
      <c r="CN84" s="1372" t="str">
        <f t="shared" si="203"/>
        <v/>
      </c>
      <c r="CO84" s="1373" t="str">
        <f t="shared" si="204"/>
        <v/>
      </c>
      <c r="CP84" s="1373" t="str">
        <f t="shared" si="205"/>
        <v/>
      </c>
      <c r="CQ84" s="1373" t="str">
        <f t="shared" si="206"/>
        <v/>
      </c>
      <c r="CR84" s="1373" t="str">
        <f t="shared" si="207"/>
        <v/>
      </c>
      <c r="CS84" s="1372" t="str">
        <f t="shared" si="208"/>
        <v/>
      </c>
      <c r="CT84" s="1372" t="str">
        <f t="shared" si="209"/>
        <v/>
      </c>
      <c r="CU84" s="1372" t="str">
        <f t="shared" si="210"/>
        <v/>
      </c>
      <c r="CV84" s="1372" t="str">
        <f t="shared" si="211"/>
        <v/>
      </c>
      <c r="CW84" s="1372" t="str">
        <f t="shared" si="212"/>
        <v/>
      </c>
      <c r="CX84" s="1371" t="str">
        <f t="shared" si="213"/>
        <v/>
      </c>
      <c r="CY84" s="1374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370" t="str">
        <f t="shared" si="197"/>
        <v/>
      </c>
      <c r="CI85" s="1371" t="str">
        <f t="shared" si="198"/>
        <v/>
      </c>
      <c r="CJ85" s="1372" t="str">
        <f t="shared" si="199"/>
        <v/>
      </c>
      <c r="CK85" s="1372" t="str">
        <f t="shared" si="200"/>
        <v/>
      </c>
      <c r="CL85" s="1372" t="str">
        <f t="shared" si="201"/>
        <v/>
      </c>
      <c r="CM85" s="1372" t="str">
        <f t="shared" si="202"/>
        <v/>
      </c>
      <c r="CN85" s="1372" t="str">
        <f t="shared" si="203"/>
        <v/>
      </c>
      <c r="CO85" s="1373" t="str">
        <f t="shared" si="204"/>
        <v/>
      </c>
      <c r="CP85" s="1373" t="str">
        <f t="shared" si="205"/>
        <v/>
      </c>
      <c r="CQ85" s="1373" t="str">
        <f t="shared" si="206"/>
        <v/>
      </c>
      <c r="CR85" s="1373" t="str">
        <f t="shared" si="207"/>
        <v/>
      </c>
      <c r="CS85" s="1372" t="str">
        <f t="shared" si="208"/>
        <v/>
      </c>
      <c r="CT85" s="1372" t="str">
        <f t="shared" si="209"/>
        <v/>
      </c>
      <c r="CU85" s="1372" t="str">
        <f t="shared" si="210"/>
        <v/>
      </c>
      <c r="CV85" s="1372" t="str">
        <f t="shared" si="211"/>
        <v/>
      </c>
      <c r="CW85" s="1372" t="str">
        <f t="shared" si="212"/>
        <v/>
      </c>
      <c r="CX85" s="1371" t="str">
        <f t="shared" si="213"/>
        <v/>
      </c>
      <c r="CY85" s="1374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370" t="str">
        <f t="shared" si="197"/>
        <v/>
      </c>
      <c r="CI86" s="1371" t="str">
        <f t="shared" si="198"/>
        <v/>
      </c>
      <c r="CJ86" s="1372" t="str">
        <f t="shared" si="199"/>
        <v/>
      </c>
      <c r="CK86" s="1372" t="str">
        <f t="shared" si="200"/>
        <v/>
      </c>
      <c r="CL86" s="1372" t="str">
        <f t="shared" si="201"/>
        <v/>
      </c>
      <c r="CM86" s="1372" t="str">
        <f t="shared" si="202"/>
        <v/>
      </c>
      <c r="CN86" s="1372" t="str">
        <f t="shared" si="203"/>
        <v/>
      </c>
      <c r="CO86" s="1373" t="str">
        <f t="shared" si="204"/>
        <v/>
      </c>
      <c r="CP86" s="1373" t="str">
        <f t="shared" si="205"/>
        <v/>
      </c>
      <c r="CQ86" s="1373" t="str">
        <f t="shared" si="206"/>
        <v/>
      </c>
      <c r="CR86" s="1373" t="str">
        <f t="shared" si="207"/>
        <v/>
      </c>
      <c r="CS86" s="1372" t="str">
        <f t="shared" si="208"/>
        <v/>
      </c>
      <c r="CT86" s="1372" t="str">
        <f t="shared" si="209"/>
        <v/>
      </c>
      <c r="CU86" s="1372" t="str">
        <f t="shared" si="210"/>
        <v/>
      </c>
      <c r="CV86" s="1372" t="str">
        <f t="shared" si="211"/>
        <v/>
      </c>
      <c r="CW86" s="1372" t="str">
        <f t="shared" si="212"/>
        <v/>
      </c>
      <c r="CX86" s="1371" t="str">
        <f t="shared" si="213"/>
        <v/>
      </c>
      <c r="CY86" s="1374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370" t="str">
        <f t="shared" si="197"/>
        <v/>
      </c>
      <c r="CI87" s="1371" t="str">
        <f t="shared" si="198"/>
        <v/>
      </c>
      <c r="CJ87" s="1372" t="str">
        <f t="shared" si="199"/>
        <v/>
      </c>
      <c r="CK87" s="1372" t="str">
        <f t="shared" si="200"/>
        <v/>
      </c>
      <c r="CL87" s="1372" t="str">
        <f t="shared" si="201"/>
        <v/>
      </c>
      <c r="CM87" s="1372" t="str">
        <f t="shared" si="202"/>
        <v/>
      </c>
      <c r="CN87" s="1372" t="str">
        <f t="shared" si="203"/>
        <v/>
      </c>
      <c r="CO87" s="1373" t="str">
        <f t="shared" si="204"/>
        <v/>
      </c>
      <c r="CP87" s="1373" t="str">
        <f t="shared" si="205"/>
        <v/>
      </c>
      <c r="CQ87" s="1373" t="str">
        <f t="shared" si="206"/>
        <v/>
      </c>
      <c r="CR87" s="1373" t="str">
        <f t="shared" si="207"/>
        <v/>
      </c>
      <c r="CS87" s="1372" t="str">
        <f t="shared" si="208"/>
        <v/>
      </c>
      <c r="CT87" s="1372" t="str">
        <f t="shared" si="209"/>
        <v/>
      </c>
      <c r="CU87" s="1372" t="str">
        <f t="shared" si="210"/>
        <v/>
      </c>
      <c r="CV87" s="1372" t="str">
        <f t="shared" si="211"/>
        <v/>
      </c>
      <c r="CW87" s="1372" t="str">
        <f t="shared" si="212"/>
        <v/>
      </c>
      <c r="CX87" s="1371" t="str">
        <f t="shared" si="213"/>
        <v/>
      </c>
      <c r="CY87" s="1374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370" t="str">
        <f t="shared" si="197"/>
        <v/>
      </c>
      <c r="CI88" s="1371" t="str">
        <f t="shared" si="198"/>
        <v/>
      </c>
      <c r="CJ88" s="1372" t="str">
        <f t="shared" si="199"/>
        <v/>
      </c>
      <c r="CK88" s="1372" t="str">
        <f t="shared" si="200"/>
        <v/>
      </c>
      <c r="CL88" s="1372" t="str">
        <f t="shared" si="201"/>
        <v/>
      </c>
      <c r="CM88" s="1372" t="str">
        <f t="shared" si="202"/>
        <v/>
      </c>
      <c r="CN88" s="1372" t="str">
        <f t="shared" si="203"/>
        <v/>
      </c>
      <c r="CO88" s="1373" t="str">
        <f t="shared" si="204"/>
        <v/>
      </c>
      <c r="CP88" s="1373" t="str">
        <f t="shared" si="205"/>
        <v/>
      </c>
      <c r="CQ88" s="1373" t="str">
        <f t="shared" si="206"/>
        <v/>
      </c>
      <c r="CR88" s="1373" t="str">
        <f t="shared" si="207"/>
        <v/>
      </c>
      <c r="CS88" s="1372" t="str">
        <f t="shared" si="208"/>
        <v/>
      </c>
      <c r="CT88" s="1372" t="str">
        <f t="shared" si="209"/>
        <v/>
      </c>
      <c r="CU88" s="1372" t="str">
        <f t="shared" si="210"/>
        <v/>
      </c>
      <c r="CV88" s="1372" t="str">
        <f t="shared" si="211"/>
        <v/>
      </c>
      <c r="CW88" s="1372" t="str">
        <f t="shared" si="212"/>
        <v/>
      </c>
      <c r="CX88" s="1371" t="str">
        <f t="shared" si="213"/>
        <v/>
      </c>
      <c r="CY88" s="1374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IF(B84="","",(SUM(B69)*2973-SUM(B70,B74)*(2973-1549*(B73=0))-SUM(B85,B86)*32930)/$G$1/365/B$46)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IF(U84="","",(SUM(U69)*2973-SUM(U70,U74)*(2973-1549*(U73=0))-SUM(U85,U86)*32930)/$G$1/365/U$46)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IF(AN84="","",(SUM(AN69)*2973-SUM(AN70,AN74)*(2973-1549*(AN73=0))-SUM(AN85,AN86)*32930)/$G$1/365/AN$46)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IF(BG84="","",(SUM(BG69)*2973-SUM(BG70,BG74)*(2973-1549*(BG73=0))-SUM(BG85,BG86)*32930)/$G$1/365/BG$46)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IF(BZ84="","",(SUM(BZ69)*2973-SUM(BZ70,BZ74)*(2973-1549*(BZ73=0))-SUM(BZ85,BZ86)*32930)/$G$1/365/BZ$46)</f>
        <v/>
      </c>
      <c r="CA89" s="733" t="str">
        <f>IF(CA84="","",(SUM(CA69)*2973-SUM(CA70,CA74)*(2973-1549*(CA73=0))-SUM(CA85,CA86)*32930)/$G$1/365/CA$46)</f>
        <v/>
      </c>
      <c r="CB89" s="733" t="str">
        <f>IF(CB84="","",(SUM(CB69)*2973-SUM(CB70,CB74)*(2973-1549*(CB73=0))-SUM(CB85,CB86)*32930)/$G$1/365/CB$46)</f>
        <v/>
      </c>
      <c r="CC89" s="733" t="str">
        <f>IF(CC84="","",(SUM(CC69)*2973-SUM(CC70,CC74)*(2973-1549*(CC73=0))-SUM(CC85,CC86)*32930)/$G$1/365/CC$46)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380" t="str">
        <f t="shared" si="197"/>
        <v/>
      </c>
      <c r="CI89" s="1381" t="str">
        <f t="shared" si="198"/>
        <v/>
      </c>
      <c r="CJ89" s="1382" t="str">
        <f t="shared" si="199"/>
        <v/>
      </c>
      <c r="CK89" s="1382" t="str">
        <f t="shared" si="200"/>
        <v/>
      </c>
      <c r="CL89" s="1382" t="str">
        <f t="shared" si="201"/>
        <v/>
      </c>
      <c r="CM89" s="1382" t="str">
        <f t="shared" si="202"/>
        <v/>
      </c>
      <c r="CN89" s="1382" t="str">
        <f t="shared" si="203"/>
        <v/>
      </c>
      <c r="CO89" s="1383" t="str">
        <f t="shared" si="204"/>
        <v/>
      </c>
      <c r="CP89" s="1383" t="str">
        <f t="shared" si="205"/>
        <v/>
      </c>
      <c r="CQ89" s="1383" t="str">
        <f t="shared" si="206"/>
        <v/>
      </c>
      <c r="CR89" s="1383" t="str">
        <f t="shared" si="207"/>
        <v/>
      </c>
      <c r="CS89" s="1382" t="str">
        <f t="shared" si="208"/>
        <v/>
      </c>
      <c r="CT89" s="1382" t="str">
        <f t="shared" si="209"/>
        <v/>
      </c>
      <c r="CU89" s="1382" t="str">
        <f t="shared" si="210"/>
        <v/>
      </c>
      <c r="CV89" s="1382" t="str">
        <f t="shared" si="211"/>
        <v/>
      </c>
      <c r="CW89" s="1382" t="str">
        <f t="shared" si="212"/>
        <v/>
      </c>
      <c r="CX89" s="1381" t="str">
        <f t="shared" si="213"/>
        <v/>
      </c>
      <c r="CY89" s="1384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IF(B84="","",(SUM(B77)*2973-SUM(B78,B82)*(2973-1549*(B81=0)))/$G$1/365/B$46)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IF(U84="","",(SUM(U77)*2973-SUM(U78,U82)*(2973-1549*(U81=0)))/$G$1/365/U$46)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IF(AN84="","",(SUM(AN77)*2973-SUM(AN78,AN82)*(2973-1549*(AN81=0)))/$G$1/365/AN$46)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IF(BG84="","",(SUM(BG77)*2973-SUM(BG78,BG82)*(2973-1549*(BG81=0)))/$G$1/365/BG$46)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IF(BZ84="","",(SUM(BZ77)*2973-SUM(BZ78,BZ82)*(2973-1549*(BZ81=0)))/$G$1/365/BZ$46)</f>
        <v/>
      </c>
      <c r="CA90" s="733" t="str">
        <f>IF(CA84="","",(SUM(CA77)*2973-SUM(CA78,CA82)*(2973-1549*(CA81=0)))/$G$1/365/CA$46)</f>
        <v/>
      </c>
      <c r="CB90" s="733" t="str">
        <f>IF(CB84="","",(SUM(CB77)*2973-SUM(CB78,CB82)*(2973-1549*(CB81=0)))/$G$1/365/CB$46)</f>
        <v/>
      </c>
      <c r="CC90" s="733" t="str">
        <f>IF(CC84="","",(SUM(CC77)*2973-SUM(CC78,CC82)*(2973-1549*(CC81=0)))/$G$1/365/CC$46)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380" t="str">
        <f t="shared" si="197"/>
        <v/>
      </c>
      <c r="CI90" s="1381" t="str">
        <f t="shared" si="198"/>
        <v/>
      </c>
      <c r="CJ90" s="1382" t="str">
        <f t="shared" si="199"/>
        <v/>
      </c>
      <c r="CK90" s="1382" t="str">
        <f t="shared" si="200"/>
        <v/>
      </c>
      <c r="CL90" s="1382" t="str">
        <f t="shared" si="201"/>
        <v/>
      </c>
      <c r="CM90" s="1382" t="str">
        <f t="shared" si="202"/>
        <v/>
      </c>
      <c r="CN90" s="1382" t="str">
        <f t="shared" si="203"/>
        <v/>
      </c>
      <c r="CO90" s="1383" t="str">
        <f t="shared" si="204"/>
        <v/>
      </c>
      <c r="CP90" s="1383" t="str">
        <f t="shared" si="205"/>
        <v/>
      </c>
      <c r="CQ90" s="1383" t="str">
        <f t="shared" si="206"/>
        <v/>
      </c>
      <c r="CR90" s="1383" t="str">
        <f t="shared" si="207"/>
        <v/>
      </c>
      <c r="CS90" s="1382" t="str">
        <f t="shared" si="208"/>
        <v/>
      </c>
      <c r="CT90" s="1382" t="str">
        <f t="shared" si="209"/>
        <v/>
      </c>
      <c r="CU90" s="1382" t="str">
        <f t="shared" si="210"/>
        <v/>
      </c>
      <c r="CV90" s="1382" t="str">
        <f t="shared" si="211"/>
        <v/>
      </c>
      <c r="CW90" s="1382" t="str">
        <f t="shared" si="212"/>
        <v/>
      </c>
      <c r="CX90" s="1381" t="str">
        <f t="shared" si="213"/>
        <v/>
      </c>
      <c r="CY90" s="1384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380" t="str">
        <f t="shared" si="197"/>
        <v/>
      </c>
      <c r="CI91" s="1381" t="str">
        <f t="shared" si="198"/>
        <v/>
      </c>
      <c r="CJ91" s="1382" t="str">
        <f t="shared" si="199"/>
        <v/>
      </c>
      <c r="CK91" s="1382" t="str">
        <f t="shared" si="200"/>
        <v/>
      </c>
      <c r="CL91" s="1382" t="str">
        <f t="shared" si="201"/>
        <v/>
      </c>
      <c r="CM91" s="1382" t="str">
        <f t="shared" si="202"/>
        <v/>
      </c>
      <c r="CN91" s="1382" t="str">
        <f t="shared" si="203"/>
        <v/>
      </c>
      <c r="CO91" s="1383" t="str">
        <f t="shared" si="204"/>
        <v/>
      </c>
      <c r="CP91" s="1383" t="str">
        <f t="shared" si="205"/>
        <v/>
      </c>
      <c r="CQ91" s="1383" t="str">
        <f t="shared" si="206"/>
        <v/>
      </c>
      <c r="CR91" s="1383" t="str">
        <f t="shared" si="207"/>
        <v/>
      </c>
      <c r="CS91" s="1382" t="str">
        <f t="shared" si="208"/>
        <v/>
      </c>
      <c r="CT91" s="1382" t="str">
        <f t="shared" si="209"/>
        <v/>
      </c>
      <c r="CU91" s="1382" t="str">
        <f t="shared" si="210"/>
        <v/>
      </c>
      <c r="CV91" s="1382" t="str">
        <f t="shared" si="211"/>
        <v/>
      </c>
      <c r="CW91" s="1382" t="str">
        <f t="shared" si="212"/>
        <v/>
      </c>
      <c r="CX91" s="1381" t="str">
        <f t="shared" si="213"/>
        <v/>
      </c>
      <c r="CY91" s="1384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385"/>
      <c r="CI92" s="1386"/>
      <c r="CJ92" s="1386"/>
      <c r="CK92" s="1386"/>
      <c r="CL92" s="1386"/>
      <c r="CM92" s="1386"/>
      <c r="CN92" s="1386"/>
      <c r="CO92" s="1386"/>
      <c r="CP92" s="1386"/>
      <c r="CQ92" s="1386"/>
      <c r="CR92" s="1386"/>
      <c r="CS92" s="1386"/>
      <c r="CT92" s="1386"/>
      <c r="CU92" s="1386"/>
      <c r="CV92" s="1386"/>
      <c r="CW92" s="1386"/>
      <c r="CX92" s="1386"/>
      <c r="CY92" s="1387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370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371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372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372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372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372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372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373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373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373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373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372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372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372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372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372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371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374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370">
        <f t="shared" si="277"/>
        <v>135</v>
      </c>
      <c r="CI94" s="1371">
        <f t="shared" si="278"/>
        <v>135</v>
      </c>
      <c r="CJ94" s="1372">
        <f t="shared" si="279"/>
        <v>135</v>
      </c>
      <c r="CK94" s="1372">
        <f t="shared" si="280"/>
        <v>135</v>
      </c>
      <c r="CL94" s="1372">
        <f t="shared" si="281"/>
        <v>135</v>
      </c>
      <c r="CM94" s="1372">
        <f t="shared" si="282"/>
        <v>135</v>
      </c>
      <c r="CN94" s="1372">
        <f t="shared" si="283"/>
        <v>135</v>
      </c>
      <c r="CO94" s="1373">
        <f t="shared" si="284"/>
        <v>135</v>
      </c>
      <c r="CP94" s="1373">
        <f t="shared" si="285"/>
        <v>135</v>
      </c>
      <c r="CQ94" s="1373">
        <f t="shared" si="286"/>
        <v>135</v>
      </c>
      <c r="CR94" s="1373">
        <f t="shared" si="287"/>
        <v>135</v>
      </c>
      <c r="CS94" s="1372">
        <f t="shared" si="288"/>
        <v>135</v>
      </c>
      <c r="CT94" s="1372">
        <f t="shared" si="289"/>
        <v>135</v>
      </c>
      <c r="CU94" s="1372">
        <f t="shared" si="290"/>
        <v>135</v>
      </c>
      <c r="CV94" s="1372">
        <f t="shared" si="291"/>
        <v>135</v>
      </c>
      <c r="CW94" s="1372">
        <f t="shared" si="292"/>
        <v>135</v>
      </c>
      <c r="CX94" s="1371">
        <f t="shared" si="293"/>
        <v>135</v>
      </c>
      <c r="CY94" s="1374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370" t="str">
        <f t="shared" si="277"/>
        <v/>
      </c>
      <c r="CI95" s="1371" t="str">
        <f t="shared" si="278"/>
        <v/>
      </c>
      <c r="CJ95" s="1372" t="str">
        <f t="shared" si="279"/>
        <v/>
      </c>
      <c r="CK95" s="1372" t="str">
        <f t="shared" si="280"/>
        <v/>
      </c>
      <c r="CL95" s="1372" t="str">
        <f t="shared" si="281"/>
        <v/>
      </c>
      <c r="CM95" s="1372" t="str">
        <f t="shared" si="282"/>
        <v/>
      </c>
      <c r="CN95" s="1372" t="str">
        <f t="shared" si="283"/>
        <v/>
      </c>
      <c r="CO95" s="1373" t="str">
        <f t="shared" si="284"/>
        <v/>
      </c>
      <c r="CP95" s="1373" t="str">
        <f t="shared" si="285"/>
        <v/>
      </c>
      <c r="CQ95" s="1373" t="str">
        <f t="shared" si="286"/>
        <v/>
      </c>
      <c r="CR95" s="1373" t="str">
        <f t="shared" si="287"/>
        <v/>
      </c>
      <c r="CS95" s="1372" t="str">
        <f t="shared" si="288"/>
        <v/>
      </c>
      <c r="CT95" s="1372" t="str">
        <f t="shared" si="289"/>
        <v/>
      </c>
      <c r="CU95" s="1372" t="str">
        <f t="shared" si="290"/>
        <v/>
      </c>
      <c r="CV95" s="1372" t="str">
        <f t="shared" si="291"/>
        <v/>
      </c>
      <c r="CW95" s="1372" t="str">
        <f t="shared" si="292"/>
        <v/>
      </c>
      <c r="CX95" s="1371" t="str">
        <f t="shared" si="293"/>
        <v/>
      </c>
      <c r="CY95" s="1374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370" t="str">
        <f t="shared" si="277"/>
        <v/>
      </c>
      <c r="CI96" s="1371" t="str">
        <f t="shared" si="278"/>
        <v/>
      </c>
      <c r="CJ96" s="1372" t="str">
        <f t="shared" si="279"/>
        <v/>
      </c>
      <c r="CK96" s="1372" t="str">
        <f t="shared" si="280"/>
        <v/>
      </c>
      <c r="CL96" s="1372" t="str">
        <f t="shared" si="281"/>
        <v/>
      </c>
      <c r="CM96" s="1372" t="str">
        <f t="shared" si="282"/>
        <v/>
      </c>
      <c r="CN96" s="1372" t="str">
        <f t="shared" si="283"/>
        <v/>
      </c>
      <c r="CO96" s="1373" t="str">
        <f t="shared" si="284"/>
        <v/>
      </c>
      <c r="CP96" s="1373" t="str">
        <f t="shared" si="285"/>
        <v/>
      </c>
      <c r="CQ96" s="1373" t="str">
        <f t="shared" si="286"/>
        <v/>
      </c>
      <c r="CR96" s="1373" t="str">
        <f t="shared" si="287"/>
        <v/>
      </c>
      <c r="CS96" s="1372" t="str">
        <f t="shared" si="288"/>
        <v/>
      </c>
      <c r="CT96" s="1372" t="str">
        <f t="shared" si="289"/>
        <v/>
      </c>
      <c r="CU96" s="1372" t="str">
        <f t="shared" si="290"/>
        <v/>
      </c>
      <c r="CV96" s="1372" t="str">
        <f t="shared" si="291"/>
        <v/>
      </c>
      <c r="CW96" s="1372" t="str">
        <f t="shared" si="292"/>
        <v/>
      </c>
      <c r="CX96" s="1371" t="str">
        <f t="shared" si="293"/>
        <v/>
      </c>
      <c r="CY96" s="1374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370" t="str">
        <f t="shared" si="277"/>
        <v/>
      </c>
      <c r="CI97" s="1371" t="str">
        <f t="shared" si="278"/>
        <v/>
      </c>
      <c r="CJ97" s="1372" t="str">
        <f t="shared" si="279"/>
        <v/>
      </c>
      <c r="CK97" s="1372" t="str">
        <f t="shared" si="280"/>
        <v/>
      </c>
      <c r="CL97" s="1372" t="str">
        <f t="shared" si="281"/>
        <v/>
      </c>
      <c r="CM97" s="1372" t="str">
        <f t="shared" si="282"/>
        <v/>
      </c>
      <c r="CN97" s="1372" t="str">
        <f t="shared" si="283"/>
        <v/>
      </c>
      <c r="CO97" s="1373" t="str">
        <f t="shared" si="284"/>
        <v/>
      </c>
      <c r="CP97" s="1373" t="str">
        <f t="shared" si="285"/>
        <v/>
      </c>
      <c r="CQ97" s="1373" t="str">
        <f t="shared" si="286"/>
        <v/>
      </c>
      <c r="CR97" s="1373" t="str">
        <f t="shared" si="287"/>
        <v/>
      </c>
      <c r="CS97" s="1372" t="str">
        <f t="shared" si="288"/>
        <v/>
      </c>
      <c r="CT97" s="1372" t="str">
        <f t="shared" si="289"/>
        <v/>
      </c>
      <c r="CU97" s="1372" t="str">
        <f t="shared" si="290"/>
        <v/>
      </c>
      <c r="CV97" s="1372" t="str">
        <f t="shared" si="291"/>
        <v/>
      </c>
      <c r="CW97" s="1372" t="str">
        <f t="shared" si="292"/>
        <v/>
      </c>
      <c r="CX97" s="1371" t="str">
        <f t="shared" si="293"/>
        <v/>
      </c>
      <c r="CY97" s="1374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370" t="str">
        <f t="shared" si="277"/>
        <v/>
      </c>
      <c r="CI98" s="1371" t="str">
        <f t="shared" si="278"/>
        <v/>
      </c>
      <c r="CJ98" s="1372" t="str">
        <f t="shared" si="279"/>
        <v/>
      </c>
      <c r="CK98" s="1372" t="str">
        <f t="shared" si="280"/>
        <v/>
      </c>
      <c r="CL98" s="1372" t="str">
        <f t="shared" si="281"/>
        <v/>
      </c>
      <c r="CM98" s="1372" t="str">
        <f t="shared" si="282"/>
        <v/>
      </c>
      <c r="CN98" s="1372" t="str">
        <f t="shared" si="283"/>
        <v/>
      </c>
      <c r="CO98" s="1373" t="str">
        <f t="shared" si="284"/>
        <v/>
      </c>
      <c r="CP98" s="1373" t="str">
        <f t="shared" si="285"/>
        <v/>
      </c>
      <c r="CQ98" s="1373" t="str">
        <f t="shared" si="286"/>
        <v/>
      </c>
      <c r="CR98" s="1373" t="str">
        <f t="shared" si="287"/>
        <v/>
      </c>
      <c r="CS98" s="1372" t="str">
        <f t="shared" si="288"/>
        <v/>
      </c>
      <c r="CT98" s="1372" t="str">
        <f t="shared" si="289"/>
        <v/>
      </c>
      <c r="CU98" s="1372" t="str">
        <f t="shared" si="290"/>
        <v/>
      </c>
      <c r="CV98" s="1372" t="str">
        <f t="shared" si="291"/>
        <v/>
      </c>
      <c r="CW98" s="1372" t="str">
        <f t="shared" si="292"/>
        <v/>
      </c>
      <c r="CX98" s="1371" t="str">
        <f t="shared" si="293"/>
        <v/>
      </c>
      <c r="CY98" s="1374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370" t="str">
        <f t="shared" si="277"/>
        <v/>
      </c>
      <c r="CI99" s="1371" t="str">
        <f t="shared" si="278"/>
        <v/>
      </c>
      <c r="CJ99" s="1372" t="str">
        <f t="shared" si="279"/>
        <v/>
      </c>
      <c r="CK99" s="1372" t="str">
        <f t="shared" si="280"/>
        <v/>
      </c>
      <c r="CL99" s="1372" t="str">
        <f t="shared" si="281"/>
        <v/>
      </c>
      <c r="CM99" s="1372" t="str">
        <f t="shared" si="282"/>
        <v/>
      </c>
      <c r="CN99" s="1372" t="str">
        <f t="shared" si="283"/>
        <v/>
      </c>
      <c r="CO99" s="1373" t="str">
        <f t="shared" si="284"/>
        <v/>
      </c>
      <c r="CP99" s="1373" t="str">
        <f t="shared" si="285"/>
        <v/>
      </c>
      <c r="CQ99" s="1373" t="str">
        <f t="shared" si="286"/>
        <v/>
      </c>
      <c r="CR99" s="1373" t="str">
        <f t="shared" si="287"/>
        <v/>
      </c>
      <c r="CS99" s="1372" t="str">
        <f t="shared" si="288"/>
        <v/>
      </c>
      <c r="CT99" s="1372" t="str">
        <f t="shared" si="289"/>
        <v/>
      </c>
      <c r="CU99" s="1372" t="str">
        <f t="shared" si="290"/>
        <v/>
      </c>
      <c r="CV99" s="1372" t="str">
        <f t="shared" si="291"/>
        <v/>
      </c>
      <c r="CW99" s="1372" t="str">
        <f t="shared" si="292"/>
        <v/>
      </c>
      <c r="CX99" s="1371" t="str">
        <f t="shared" si="293"/>
        <v/>
      </c>
      <c r="CY99" s="1374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370">
        <f t="shared" si="277"/>
        <v>1</v>
      </c>
      <c r="CI100" s="1371">
        <f t="shared" si="278"/>
        <v>1</v>
      </c>
      <c r="CJ100" s="1372">
        <f t="shared" si="279"/>
        <v>1</v>
      </c>
      <c r="CK100" s="1372">
        <f t="shared" si="280"/>
        <v>1</v>
      </c>
      <c r="CL100" s="1372">
        <f t="shared" si="281"/>
        <v>1</v>
      </c>
      <c r="CM100" s="1372">
        <f t="shared" si="282"/>
        <v>1</v>
      </c>
      <c r="CN100" s="1372">
        <f t="shared" si="283"/>
        <v>1</v>
      </c>
      <c r="CO100" s="1373">
        <f t="shared" si="284"/>
        <v>1</v>
      </c>
      <c r="CP100" s="1373">
        <f t="shared" si="285"/>
        <v>1</v>
      </c>
      <c r="CQ100" s="1373">
        <f t="shared" si="286"/>
        <v>1</v>
      </c>
      <c r="CR100" s="1373">
        <f t="shared" si="287"/>
        <v>1</v>
      </c>
      <c r="CS100" s="1372">
        <f t="shared" si="288"/>
        <v>1</v>
      </c>
      <c r="CT100" s="1372">
        <f t="shared" si="289"/>
        <v>1</v>
      </c>
      <c r="CU100" s="1372">
        <f t="shared" si="290"/>
        <v>1</v>
      </c>
      <c r="CV100" s="1372">
        <f t="shared" si="291"/>
        <v>1</v>
      </c>
      <c r="CW100" s="1372">
        <f t="shared" si="292"/>
        <v>1</v>
      </c>
      <c r="CX100" s="1371">
        <f t="shared" si="293"/>
        <v>1</v>
      </c>
      <c r="CY100" s="1374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370" t="str">
        <f t="shared" si="277"/>
        <v/>
      </c>
      <c r="CI101" s="1371" t="str">
        <f t="shared" si="278"/>
        <v/>
      </c>
      <c r="CJ101" s="1372" t="str">
        <f t="shared" si="279"/>
        <v/>
      </c>
      <c r="CK101" s="1372" t="str">
        <f t="shared" si="280"/>
        <v/>
      </c>
      <c r="CL101" s="1372" t="str">
        <f t="shared" si="281"/>
        <v/>
      </c>
      <c r="CM101" s="1372" t="str">
        <f t="shared" si="282"/>
        <v/>
      </c>
      <c r="CN101" s="1372" t="str">
        <f t="shared" si="283"/>
        <v/>
      </c>
      <c r="CO101" s="1373" t="str">
        <f t="shared" si="284"/>
        <v/>
      </c>
      <c r="CP101" s="1373" t="str">
        <f t="shared" si="285"/>
        <v/>
      </c>
      <c r="CQ101" s="1373" t="str">
        <f t="shared" si="286"/>
        <v/>
      </c>
      <c r="CR101" s="1373" t="str">
        <f t="shared" si="287"/>
        <v/>
      </c>
      <c r="CS101" s="1372" t="str">
        <f t="shared" si="288"/>
        <v/>
      </c>
      <c r="CT101" s="1372" t="str">
        <f t="shared" si="289"/>
        <v/>
      </c>
      <c r="CU101" s="1372" t="str">
        <f t="shared" si="290"/>
        <v/>
      </c>
      <c r="CV101" s="1372" t="str">
        <f t="shared" si="291"/>
        <v/>
      </c>
      <c r="CW101" s="1372" t="str">
        <f t="shared" si="292"/>
        <v/>
      </c>
      <c r="CX101" s="1371" t="str">
        <f t="shared" si="293"/>
        <v/>
      </c>
      <c r="CY101" s="1374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370">
        <f t="shared" si="277"/>
        <v>135</v>
      </c>
      <c r="CI102" s="1371">
        <f t="shared" si="278"/>
        <v>135</v>
      </c>
      <c r="CJ102" s="1372">
        <f t="shared" si="279"/>
        <v>135</v>
      </c>
      <c r="CK102" s="1372">
        <f t="shared" si="280"/>
        <v>135</v>
      </c>
      <c r="CL102" s="1372">
        <f t="shared" si="281"/>
        <v>135</v>
      </c>
      <c r="CM102" s="1372">
        <f t="shared" si="282"/>
        <v>135</v>
      </c>
      <c r="CN102" s="1372">
        <f t="shared" si="283"/>
        <v>135</v>
      </c>
      <c r="CO102" s="1373">
        <f t="shared" si="284"/>
        <v>135</v>
      </c>
      <c r="CP102" s="1373">
        <f t="shared" si="285"/>
        <v>135</v>
      </c>
      <c r="CQ102" s="1373">
        <f t="shared" si="286"/>
        <v>135</v>
      </c>
      <c r="CR102" s="1373">
        <f t="shared" si="287"/>
        <v>135</v>
      </c>
      <c r="CS102" s="1372">
        <f t="shared" si="288"/>
        <v>135</v>
      </c>
      <c r="CT102" s="1372">
        <f t="shared" si="289"/>
        <v>135</v>
      </c>
      <c r="CU102" s="1372">
        <f t="shared" si="290"/>
        <v>135</v>
      </c>
      <c r="CV102" s="1372">
        <f t="shared" si="291"/>
        <v>135</v>
      </c>
      <c r="CW102" s="1372">
        <f t="shared" si="292"/>
        <v>135</v>
      </c>
      <c r="CX102" s="1371">
        <f t="shared" si="293"/>
        <v>135</v>
      </c>
      <c r="CY102" s="1374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370" t="str">
        <f t="shared" si="277"/>
        <v/>
      </c>
      <c r="CI103" s="1371" t="str">
        <f t="shared" si="278"/>
        <v/>
      </c>
      <c r="CJ103" s="1372" t="str">
        <f t="shared" si="279"/>
        <v/>
      </c>
      <c r="CK103" s="1372" t="str">
        <f t="shared" si="280"/>
        <v/>
      </c>
      <c r="CL103" s="1372" t="str">
        <f t="shared" si="281"/>
        <v/>
      </c>
      <c r="CM103" s="1372" t="str">
        <f t="shared" si="282"/>
        <v/>
      </c>
      <c r="CN103" s="1372" t="str">
        <f t="shared" si="283"/>
        <v/>
      </c>
      <c r="CO103" s="1373" t="str">
        <f t="shared" si="284"/>
        <v/>
      </c>
      <c r="CP103" s="1373" t="str">
        <f t="shared" si="285"/>
        <v/>
      </c>
      <c r="CQ103" s="1373" t="str">
        <f t="shared" si="286"/>
        <v/>
      </c>
      <c r="CR103" s="1373" t="str">
        <f t="shared" si="287"/>
        <v/>
      </c>
      <c r="CS103" s="1372" t="str">
        <f t="shared" si="288"/>
        <v/>
      </c>
      <c r="CT103" s="1372" t="str">
        <f t="shared" si="289"/>
        <v/>
      </c>
      <c r="CU103" s="1372" t="str">
        <f t="shared" si="290"/>
        <v/>
      </c>
      <c r="CV103" s="1372" t="str">
        <f t="shared" si="291"/>
        <v/>
      </c>
      <c r="CW103" s="1372" t="str">
        <f t="shared" si="292"/>
        <v/>
      </c>
      <c r="CX103" s="1371" t="str">
        <f t="shared" si="293"/>
        <v/>
      </c>
      <c r="CY103" s="1374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370" t="str">
        <f t="shared" si="277"/>
        <v/>
      </c>
      <c r="CI104" s="1371" t="str">
        <f t="shared" si="278"/>
        <v/>
      </c>
      <c r="CJ104" s="1372" t="str">
        <f t="shared" si="279"/>
        <v/>
      </c>
      <c r="CK104" s="1372" t="str">
        <f t="shared" si="280"/>
        <v/>
      </c>
      <c r="CL104" s="1372" t="str">
        <f t="shared" si="281"/>
        <v/>
      </c>
      <c r="CM104" s="1372" t="str">
        <f t="shared" si="282"/>
        <v/>
      </c>
      <c r="CN104" s="1372" t="str">
        <f t="shared" si="283"/>
        <v/>
      </c>
      <c r="CO104" s="1373" t="str">
        <f t="shared" si="284"/>
        <v/>
      </c>
      <c r="CP104" s="1373" t="str">
        <f t="shared" si="285"/>
        <v/>
      </c>
      <c r="CQ104" s="1373" t="str">
        <f t="shared" si="286"/>
        <v/>
      </c>
      <c r="CR104" s="1373" t="str">
        <f t="shared" si="287"/>
        <v/>
      </c>
      <c r="CS104" s="1372" t="str">
        <f t="shared" si="288"/>
        <v/>
      </c>
      <c r="CT104" s="1372" t="str">
        <f t="shared" si="289"/>
        <v/>
      </c>
      <c r="CU104" s="1372" t="str">
        <f t="shared" si="290"/>
        <v/>
      </c>
      <c r="CV104" s="1372" t="str">
        <f t="shared" si="291"/>
        <v/>
      </c>
      <c r="CW104" s="1372" t="str">
        <f t="shared" si="292"/>
        <v/>
      </c>
      <c r="CX104" s="1371" t="str">
        <f t="shared" si="293"/>
        <v/>
      </c>
      <c r="CY104" s="1374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370" t="str">
        <f t="shared" si="277"/>
        <v/>
      </c>
      <c r="CI105" s="1371" t="str">
        <f t="shared" si="278"/>
        <v/>
      </c>
      <c r="CJ105" s="1372" t="str">
        <f t="shared" si="279"/>
        <v/>
      </c>
      <c r="CK105" s="1372" t="str">
        <f t="shared" si="280"/>
        <v/>
      </c>
      <c r="CL105" s="1372" t="str">
        <f t="shared" si="281"/>
        <v/>
      </c>
      <c r="CM105" s="1372" t="str">
        <f t="shared" si="282"/>
        <v/>
      </c>
      <c r="CN105" s="1372" t="str">
        <f t="shared" si="283"/>
        <v/>
      </c>
      <c r="CO105" s="1373" t="str">
        <f t="shared" si="284"/>
        <v/>
      </c>
      <c r="CP105" s="1373" t="str">
        <f t="shared" si="285"/>
        <v/>
      </c>
      <c r="CQ105" s="1373" t="str">
        <f t="shared" si="286"/>
        <v/>
      </c>
      <c r="CR105" s="1373" t="str">
        <f t="shared" si="287"/>
        <v/>
      </c>
      <c r="CS105" s="1372" t="str">
        <f t="shared" si="288"/>
        <v/>
      </c>
      <c r="CT105" s="1372" t="str">
        <f t="shared" si="289"/>
        <v/>
      </c>
      <c r="CU105" s="1372" t="str">
        <f t="shared" si="290"/>
        <v/>
      </c>
      <c r="CV105" s="1372" t="str">
        <f t="shared" si="291"/>
        <v/>
      </c>
      <c r="CW105" s="1372" t="str">
        <f t="shared" si="292"/>
        <v/>
      </c>
      <c r="CX105" s="1371" t="str">
        <f t="shared" si="293"/>
        <v/>
      </c>
      <c r="CY105" s="1374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370" t="str">
        <f t="shared" si="277"/>
        <v/>
      </c>
      <c r="CI106" s="1371" t="str">
        <f t="shared" si="278"/>
        <v/>
      </c>
      <c r="CJ106" s="1372" t="str">
        <f t="shared" si="279"/>
        <v/>
      </c>
      <c r="CK106" s="1372" t="str">
        <f t="shared" si="280"/>
        <v/>
      </c>
      <c r="CL106" s="1372" t="str">
        <f t="shared" si="281"/>
        <v/>
      </c>
      <c r="CM106" s="1372" t="str">
        <f t="shared" si="282"/>
        <v/>
      </c>
      <c r="CN106" s="1372" t="str">
        <f t="shared" si="283"/>
        <v/>
      </c>
      <c r="CO106" s="1373" t="str">
        <f t="shared" si="284"/>
        <v/>
      </c>
      <c r="CP106" s="1373" t="str">
        <f t="shared" si="285"/>
        <v/>
      </c>
      <c r="CQ106" s="1373" t="str">
        <f t="shared" si="286"/>
        <v/>
      </c>
      <c r="CR106" s="1373" t="str">
        <f t="shared" si="287"/>
        <v/>
      </c>
      <c r="CS106" s="1372" t="str">
        <f t="shared" si="288"/>
        <v/>
      </c>
      <c r="CT106" s="1372" t="str">
        <f t="shared" si="289"/>
        <v/>
      </c>
      <c r="CU106" s="1372" t="str">
        <f t="shared" si="290"/>
        <v/>
      </c>
      <c r="CV106" s="1372" t="str">
        <f t="shared" si="291"/>
        <v/>
      </c>
      <c r="CW106" s="1372" t="str">
        <f t="shared" si="292"/>
        <v/>
      </c>
      <c r="CX106" s="1371" t="str">
        <f t="shared" si="293"/>
        <v/>
      </c>
      <c r="CY106" s="1374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370" t="str">
        <f t="shared" si="277"/>
        <v/>
      </c>
      <c r="CI107" s="1371" t="str">
        <f t="shared" si="278"/>
        <v/>
      </c>
      <c r="CJ107" s="1372" t="str">
        <f t="shared" si="279"/>
        <v/>
      </c>
      <c r="CK107" s="1372" t="str">
        <f t="shared" si="280"/>
        <v/>
      </c>
      <c r="CL107" s="1372" t="str">
        <f t="shared" si="281"/>
        <v/>
      </c>
      <c r="CM107" s="1372" t="str">
        <f t="shared" si="282"/>
        <v/>
      </c>
      <c r="CN107" s="1372" t="str">
        <f t="shared" si="283"/>
        <v/>
      </c>
      <c r="CO107" s="1373" t="str">
        <f t="shared" si="284"/>
        <v/>
      </c>
      <c r="CP107" s="1373" t="str">
        <f t="shared" si="285"/>
        <v/>
      </c>
      <c r="CQ107" s="1373" t="str">
        <f t="shared" si="286"/>
        <v/>
      </c>
      <c r="CR107" s="1373" t="str">
        <f t="shared" si="287"/>
        <v/>
      </c>
      <c r="CS107" s="1372" t="str">
        <f t="shared" si="288"/>
        <v/>
      </c>
      <c r="CT107" s="1372" t="str">
        <f t="shared" si="289"/>
        <v/>
      </c>
      <c r="CU107" s="1372" t="str">
        <f t="shared" si="290"/>
        <v/>
      </c>
      <c r="CV107" s="1372" t="str">
        <f t="shared" si="291"/>
        <v/>
      </c>
      <c r="CW107" s="1372" t="str">
        <f t="shared" si="292"/>
        <v/>
      </c>
      <c r="CX107" s="1371" t="str">
        <f t="shared" si="293"/>
        <v/>
      </c>
      <c r="CY107" s="1374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370">
        <f t="shared" si="277"/>
        <v>1</v>
      </c>
      <c r="CI108" s="1371">
        <f t="shared" si="278"/>
        <v>1</v>
      </c>
      <c r="CJ108" s="1372">
        <f t="shared" si="279"/>
        <v>1</v>
      </c>
      <c r="CK108" s="1372">
        <f t="shared" si="280"/>
        <v>1</v>
      </c>
      <c r="CL108" s="1372">
        <f t="shared" si="281"/>
        <v>1</v>
      </c>
      <c r="CM108" s="1372">
        <f t="shared" si="282"/>
        <v>1</v>
      </c>
      <c r="CN108" s="1372">
        <f t="shared" si="283"/>
        <v>1</v>
      </c>
      <c r="CO108" s="1373">
        <f t="shared" si="284"/>
        <v>1</v>
      </c>
      <c r="CP108" s="1373">
        <f t="shared" si="285"/>
        <v>1</v>
      </c>
      <c r="CQ108" s="1373">
        <f t="shared" si="286"/>
        <v>1</v>
      </c>
      <c r="CR108" s="1373">
        <f t="shared" si="287"/>
        <v>1</v>
      </c>
      <c r="CS108" s="1372">
        <f t="shared" si="288"/>
        <v>1</v>
      </c>
      <c r="CT108" s="1372">
        <f t="shared" si="289"/>
        <v>1</v>
      </c>
      <c r="CU108" s="1372">
        <f t="shared" si="290"/>
        <v>1</v>
      </c>
      <c r="CV108" s="1372">
        <f t="shared" si="291"/>
        <v>1</v>
      </c>
      <c r="CW108" s="1372">
        <f t="shared" si="292"/>
        <v>1</v>
      </c>
      <c r="CX108" s="1371">
        <f t="shared" si="293"/>
        <v>1</v>
      </c>
      <c r="CY108" s="1374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380" t="str">
        <f t="shared" si="277"/>
        <v/>
      </c>
      <c r="CI109" s="1381" t="str">
        <f t="shared" si="278"/>
        <v/>
      </c>
      <c r="CJ109" s="1382" t="str">
        <f t="shared" si="279"/>
        <v/>
      </c>
      <c r="CK109" s="1382" t="str">
        <f t="shared" si="280"/>
        <v/>
      </c>
      <c r="CL109" s="1382" t="str">
        <f t="shared" si="281"/>
        <v/>
      </c>
      <c r="CM109" s="1382" t="str">
        <f t="shared" si="282"/>
        <v/>
      </c>
      <c r="CN109" s="1382" t="str">
        <f t="shared" si="283"/>
        <v/>
      </c>
      <c r="CO109" s="1383" t="str">
        <f t="shared" si="284"/>
        <v/>
      </c>
      <c r="CP109" s="1383" t="str">
        <f t="shared" si="285"/>
        <v/>
      </c>
      <c r="CQ109" s="1383" t="str">
        <f t="shared" si="286"/>
        <v/>
      </c>
      <c r="CR109" s="1383" t="str">
        <f t="shared" si="287"/>
        <v/>
      </c>
      <c r="CS109" s="1382" t="str">
        <f t="shared" si="288"/>
        <v/>
      </c>
      <c r="CT109" s="1382" t="str">
        <f t="shared" si="289"/>
        <v/>
      </c>
      <c r="CU109" s="1382" t="str">
        <f t="shared" si="290"/>
        <v/>
      </c>
      <c r="CV109" s="1382" t="str">
        <f t="shared" si="291"/>
        <v/>
      </c>
      <c r="CW109" s="1382" t="str">
        <f t="shared" si="292"/>
        <v/>
      </c>
      <c r="CX109" s="1381" t="str">
        <f t="shared" si="293"/>
        <v/>
      </c>
      <c r="CY109" s="1384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380" t="str">
        <f t="shared" si="277"/>
        <v/>
      </c>
      <c r="CI110" s="1381" t="str">
        <f t="shared" si="278"/>
        <v/>
      </c>
      <c r="CJ110" s="1382" t="str">
        <f t="shared" si="279"/>
        <v/>
      </c>
      <c r="CK110" s="1382" t="str">
        <f t="shared" si="280"/>
        <v/>
      </c>
      <c r="CL110" s="1382" t="str">
        <f t="shared" si="281"/>
        <v/>
      </c>
      <c r="CM110" s="1382" t="str">
        <f t="shared" si="282"/>
        <v/>
      </c>
      <c r="CN110" s="1382" t="str">
        <f t="shared" si="283"/>
        <v/>
      </c>
      <c r="CO110" s="1383" t="str">
        <f t="shared" si="284"/>
        <v/>
      </c>
      <c r="CP110" s="1383" t="str">
        <f t="shared" si="285"/>
        <v/>
      </c>
      <c r="CQ110" s="1383" t="str">
        <f t="shared" si="286"/>
        <v/>
      </c>
      <c r="CR110" s="1383" t="str">
        <f t="shared" si="287"/>
        <v/>
      </c>
      <c r="CS110" s="1382" t="str">
        <f t="shared" si="288"/>
        <v/>
      </c>
      <c r="CT110" s="1382" t="str">
        <f t="shared" si="289"/>
        <v/>
      </c>
      <c r="CU110" s="1382" t="str">
        <f t="shared" si="290"/>
        <v/>
      </c>
      <c r="CV110" s="1382" t="str">
        <f t="shared" si="291"/>
        <v/>
      </c>
      <c r="CW110" s="1382" t="str">
        <f t="shared" si="292"/>
        <v/>
      </c>
      <c r="CX110" s="1381" t="str">
        <f t="shared" si="293"/>
        <v/>
      </c>
      <c r="CY110" s="1384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380" t="str">
        <f t="shared" si="277"/>
        <v/>
      </c>
      <c r="CI111" s="1381" t="str">
        <f t="shared" si="278"/>
        <v/>
      </c>
      <c r="CJ111" s="1382" t="str">
        <f t="shared" si="279"/>
        <v/>
      </c>
      <c r="CK111" s="1382" t="str">
        <f t="shared" si="280"/>
        <v/>
      </c>
      <c r="CL111" s="1382" t="str">
        <f t="shared" si="281"/>
        <v/>
      </c>
      <c r="CM111" s="1382" t="str">
        <f t="shared" si="282"/>
        <v/>
      </c>
      <c r="CN111" s="1382" t="str">
        <f t="shared" si="283"/>
        <v/>
      </c>
      <c r="CO111" s="1383" t="str">
        <f t="shared" si="284"/>
        <v/>
      </c>
      <c r="CP111" s="1383" t="str">
        <f t="shared" si="285"/>
        <v/>
      </c>
      <c r="CQ111" s="1383" t="str">
        <f t="shared" si="286"/>
        <v/>
      </c>
      <c r="CR111" s="1383" t="str">
        <f t="shared" si="287"/>
        <v/>
      </c>
      <c r="CS111" s="1382" t="str">
        <f t="shared" si="288"/>
        <v/>
      </c>
      <c r="CT111" s="1382" t="str">
        <f t="shared" si="289"/>
        <v/>
      </c>
      <c r="CU111" s="1382" t="str">
        <f t="shared" si="290"/>
        <v/>
      </c>
      <c r="CV111" s="1382" t="str">
        <f t="shared" si="291"/>
        <v/>
      </c>
      <c r="CW111" s="1382" t="str">
        <f t="shared" si="292"/>
        <v/>
      </c>
      <c r="CX111" s="1381" t="str">
        <f t="shared" si="293"/>
        <v/>
      </c>
      <c r="CY111" s="1384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380" t="str">
        <f t="shared" si="277"/>
        <v/>
      </c>
      <c r="CI112" s="1381" t="str">
        <f t="shared" si="278"/>
        <v/>
      </c>
      <c r="CJ112" s="1382" t="str">
        <f t="shared" si="279"/>
        <v/>
      </c>
      <c r="CK112" s="1382" t="str">
        <f t="shared" si="280"/>
        <v/>
      </c>
      <c r="CL112" s="1382" t="str">
        <f t="shared" si="281"/>
        <v/>
      </c>
      <c r="CM112" s="1382" t="str">
        <f t="shared" si="282"/>
        <v/>
      </c>
      <c r="CN112" s="1382" t="str">
        <f t="shared" si="283"/>
        <v/>
      </c>
      <c r="CO112" s="1383" t="str">
        <f t="shared" si="284"/>
        <v/>
      </c>
      <c r="CP112" s="1383" t="str">
        <f t="shared" si="285"/>
        <v/>
      </c>
      <c r="CQ112" s="1383" t="str">
        <f t="shared" si="286"/>
        <v/>
      </c>
      <c r="CR112" s="1383" t="str">
        <f t="shared" si="287"/>
        <v/>
      </c>
      <c r="CS112" s="1382" t="str">
        <f t="shared" si="288"/>
        <v/>
      </c>
      <c r="CT112" s="1382" t="str">
        <f t="shared" si="289"/>
        <v/>
      </c>
      <c r="CU112" s="1382" t="str">
        <f t="shared" si="290"/>
        <v/>
      </c>
      <c r="CV112" s="1382" t="str">
        <f t="shared" si="291"/>
        <v/>
      </c>
      <c r="CW112" s="1382" t="str">
        <f t="shared" si="292"/>
        <v/>
      </c>
      <c r="CX112" s="1381" t="str">
        <f t="shared" si="293"/>
        <v/>
      </c>
      <c r="CY112" s="1384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380" t="str">
        <f t="shared" si="277"/>
        <v/>
      </c>
      <c r="CI113" s="1381" t="str">
        <f t="shared" si="278"/>
        <v/>
      </c>
      <c r="CJ113" s="1382" t="str">
        <f t="shared" si="279"/>
        <v/>
      </c>
      <c r="CK113" s="1382" t="str">
        <f t="shared" si="280"/>
        <v/>
      </c>
      <c r="CL113" s="1382" t="str">
        <f t="shared" si="281"/>
        <v/>
      </c>
      <c r="CM113" s="1382" t="str">
        <f t="shared" si="282"/>
        <v/>
      </c>
      <c r="CN113" s="1382" t="str">
        <f t="shared" si="283"/>
        <v/>
      </c>
      <c r="CO113" s="1383" t="str">
        <f t="shared" si="284"/>
        <v/>
      </c>
      <c r="CP113" s="1383" t="str">
        <f t="shared" si="285"/>
        <v/>
      </c>
      <c r="CQ113" s="1383" t="str">
        <f t="shared" si="286"/>
        <v/>
      </c>
      <c r="CR113" s="1383" t="str">
        <f t="shared" si="287"/>
        <v/>
      </c>
      <c r="CS113" s="1382" t="str">
        <f t="shared" si="288"/>
        <v/>
      </c>
      <c r="CT113" s="1382" t="str">
        <f t="shared" si="289"/>
        <v/>
      </c>
      <c r="CU113" s="1382" t="str">
        <f t="shared" si="290"/>
        <v/>
      </c>
      <c r="CV113" s="1382" t="str">
        <f t="shared" si="291"/>
        <v/>
      </c>
      <c r="CW113" s="1382" t="str">
        <f t="shared" si="292"/>
        <v/>
      </c>
      <c r="CX113" s="1381" t="str">
        <f t="shared" si="293"/>
        <v/>
      </c>
      <c r="CY113" s="1384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380" t="str">
        <f t="shared" si="277"/>
        <v/>
      </c>
      <c r="CI114" s="1381" t="str">
        <f t="shared" si="278"/>
        <v/>
      </c>
      <c r="CJ114" s="1382" t="str">
        <f t="shared" si="279"/>
        <v/>
      </c>
      <c r="CK114" s="1382" t="str">
        <f t="shared" si="280"/>
        <v/>
      </c>
      <c r="CL114" s="1382" t="str">
        <f t="shared" si="281"/>
        <v/>
      </c>
      <c r="CM114" s="1382" t="str">
        <f t="shared" si="282"/>
        <v/>
      </c>
      <c r="CN114" s="1382" t="str">
        <f t="shared" si="283"/>
        <v/>
      </c>
      <c r="CO114" s="1383" t="str">
        <f t="shared" si="284"/>
        <v/>
      </c>
      <c r="CP114" s="1383" t="str">
        <f t="shared" si="285"/>
        <v/>
      </c>
      <c r="CQ114" s="1383" t="str">
        <f t="shared" si="286"/>
        <v/>
      </c>
      <c r="CR114" s="1383" t="str">
        <f t="shared" si="287"/>
        <v/>
      </c>
      <c r="CS114" s="1382" t="str">
        <f t="shared" si="288"/>
        <v/>
      </c>
      <c r="CT114" s="1382" t="str">
        <f t="shared" si="289"/>
        <v/>
      </c>
      <c r="CU114" s="1382" t="str">
        <f t="shared" si="290"/>
        <v/>
      </c>
      <c r="CV114" s="1382" t="str">
        <f t="shared" si="291"/>
        <v/>
      </c>
      <c r="CW114" s="1382" t="str">
        <f t="shared" si="292"/>
        <v/>
      </c>
      <c r="CX114" s="1381" t="str">
        <f t="shared" si="293"/>
        <v/>
      </c>
      <c r="CY114" s="1384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380" t="str">
        <f t="shared" si="277"/>
        <v/>
      </c>
      <c r="CI115" s="1381" t="str">
        <f t="shared" si="278"/>
        <v/>
      </c>
      <c r="CJ115" s="1382" t="str">
        <f t="shared" si="279"/>
        <v/>
      </c>
      <c r="CK115" s="1382" t="str">
        <f t="shared" si="280"/>
        <v/>
      </c>
      <c r="CL115" s="1382" t="str">
        <f t="shared" si="281"/>
        <v/>
      </c>
      <c r="CM115" s="1382" t="str">
        <f t="shared" si="282"/>
        <v/>
      </c>
      <c r="CN115" s="1382" t="str">
        <f t="shared" si="283"/>
        <v/>
      </c>
      <c r="CO115" s="1383" t="str">
        <f t="shared" si="284"/>
        <v/>
      </c>
      <c r="CP115" s="1383" t="str">
        <f t="shared" si="285"/>
        <v/>
      </c>
      <c r="CQ115" s="1383" t="str">
        <f t="shared" si="286"/>
        <v/>
      </c>
      <c r="CR115" s="1383" t="str">
        <f t="shared" si="287"/>
        <v/>
      </c>
      <c r="CS115" s="1382" t="str">
        <f t="shared" si="288"/>
        <v/>
      </c>
      <c r="CT115" s="1382" t="str">
        <f t="shared" si="289"/>
        <v/>
      </c>
      <c r="CU115" s="1382" t="str">
        <f t="shared" si="290"/>
        <v/>
      </c>
      <c r="CV115" s="1382" t="str">
        <f t="shared" si="291"/>
        <v/>
      </c>
      <c r="CW115" s="1382" t="str">
        <f t="shared" si="292"/>
        <v/>
      </c>
      <c r="CX115" s="1381" t="str">
        <f t="shared" si="293"/>
        <v/>
      </c>
      <c r="CY115" s="1384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S116" si="351">IF(B111="","",(SUM(B96)*2680-SUM(B97,B101)*(2680-1256*(B100=0))-SUM(B112,B113)*32930)/$G$1/365/B$46)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si="351"/>
        <v/>
      </c>
      <c r="G116" s="733" t="str">
        <f t="shared" si="351"/>
        <v/>
      </c>
      <c r="H116" s="733" t="str">
        <f t="shared" si="351"/>
        <v/>
      </c>
      <c r="I116" s="733" t="str">
        <f t="shared" si="351"/>
        <v/>
      </c>
      <c r="J116" s="733" t="str">
        <f t="shared" si="351"/>
        <v/>
      </c>
      <c r="K116" s="733" t="str">
        <f t="shared" si="351"/>
        <v/>
      </c>
      <c r="L116" s="733" t="str">
        <f t="shared" si="351"/>
        <v/>
      </c>
      <c r="M116" s="733" t="str">
        <f t="shared" si="351"/>
        <v/>
      </c>
      <c r="N116" s="733" t="str">
        <f t="shared" si="351"/>
        <v/>
      </c>
      <c r="O116" s="733" t="str">
        <f t="shared" si="351"/>
        <v/>
      </c>
      <c r="P116" s="733" t="str">
        <f t="shared" si="351"/>
        <v/>
      </c>
      <c r="Q116" s="733" t="str">
        <f t="shared" si="351"/>
        <v/>
      </c>
      <c r="R116" s="733" t="str">
        <f t="shared" si="351"/>
        <v/>
      </c>
      <c r="S116" s="733" t="str">
        <f t="shared" si="351"/>
        <v/>
      </c>
      <c r="T116" s="752"/>
      <c r="U116" s="733">
        <f t="shared" ref="U116:AL116" si="352">IF(U111="","",(SUM(U96)*2680-SUM(U97,U101)*(2680-1256*(U100=0))-SUM(U112,U113)*32930)/$G$1/365/U$46)</f>
        <v>0</v>
      </c>
      <c r="V116" s="733" t="str">
        <f t="shared" si="352"/>
        <v/>
      </c>
      <c r="W116" s="733" t="str">
        <f t="shared" si="352"/>
        <v/>
      </c>
      <c r="X116" s="733" t="str">
        <f t="shared" si="352"/>
        <v/>
      </c>
      <c r="Y116" s="733" t="str">
        <f t="shared" si="352"/>
        <v/>
      </c>
      <c r="Z116" s="733" t="str">
        <f t="shared" si="352"/>
        <v/>
      </c>
      <c r="AA116" s="733" t="str">
        <f t="shared" si="352"/>
        <v/>
      </c>
      <c r="AB116" s="733" t="str">
        <f t="shared" si="352"/>
        <v/>
      </c>
      <c r="AC116" s="733" t="str">
        <f t="shared" si="352"/>
        <v/>
      </c>
      <c r="AD116" s="733" t="str">
        <f t="shared" si="352"/>
        <v/>
      </c>
      <c r="AE116" s="733" t="str">
        <f t="shared" si="352"/>
        <v/>
      </c>
      <c r="AF116" s="733" t="str">
        <f t="shared" si="352"/>
        <v/>
      </c>
      <c r="AG116" s="733" t="str">
        <f t="shared" si="352"/>
        <v/>
      </c>
      <c r="AH116" s="733" t="str">
        <f t="shared" si="352"/>
        <v/>
      </c>
      <c r="AI116" s="733" t="str">
        <f t="shared" si="352"/>
        <v/>
      </c>
      <c r="AJ116" s="733" t="str">
        <f t="shared" si="352"/>
        <v/>
      </c>
      <c r="AK116" s="733" t="str">
        <f t="shared" si="352"/>
        <v/>
      </c>
      <c r="AL116" s="733" t="str">
        <f t="shared" si="352"/>
        <v/>
      </c>
      <c r="AM116" s="752"/>
      <c r="AN116" s="733" t="str">
        <f t="shared" ref="AN116:BE116" si="353">IF(AN111="","",(SUM(AN96)*2680-SUM(AN97,AN101)*(2680-1256*(AN100=0))-SUM(AN112,AN113)*32930)/$G$1/365/AN$46)</f>
        <v/>
      </c>
      <c r="AO116" s="733" t="str">
        <f t="shared" si="353"/>
        <v/>
      </c>
      <c r="AP116" s="733" t="str">
        <f t="shared" si="353"/>
        <v/>
      </c>
      <c r="AQ116" s="733" t="str">
        <f t="shared" si="353"/>
        <v/>
      </c>
      <c r="AR116" s="733">
        <f t="shared" si="353"/>
        <v>0.32182885607543144</v>
      </c>
      <c r="AS116" s="733">
        <f t="shared" si="353"/>
        <v>0.54067247820672482</v>
      </c>
      <c r="AT116" s="733" t="str">
        <f t="shared" si="353"/>
        <v/>
      </c>
      <c r="AU116" s="733" t="str">
        <f t="shared" si="353"/>
        <v/>
      </c>
      <c r="AV116" s="733" t="str">
        <f t="shared" si="353"/>
        <v/>
      </c>
      <c r="AW116" s="733" t="str">
        <f t="shared" si="353"/>
        <v/>
      </c>
      <c r="AX116" s="733" t="str">
        <f t="shared" si="353"/>
        <v/>
      </c>
      <c r="AY116" s="733" t="str">
        <f t="shared" si="353"/>
        <v/>
      </c>
      <c r="AZ116" s="733" t="str">
        <f t="shared" si="353"/>
        <v/>
      </c>
      <c r="BA116" s="733" t="str">
        <f t="shared" si="353"/>
        <v/>
      </c>
      <c r="BB116" s="733" t="str">
        <f t="shared" si="353"/>
        <v/>
      </c>
      <c r="BC116" s="733" t="str">
        <f t="shared" si="353"/>
        <v/>
      </c>
      <c r="BD116" s="733" t="str">
        <f t="shared" si="353"/>
        <v/>
      </c>
      <c r="BE116" s="733" t="str">
        <f t="shared" si="353"/>
        <v/>
      </c>
      <c r="BF116" s="752"/>
      <c r="BG116" s="733" t="str">
        <f t="shared" ref="BG116:BX116" si="354">IF(BG111="","",(SUM(BG96)*2680-SUM(BG97,BG101)*(2680-1256*(BG100=0))-SUM(BG112,BG113)*32930)/$G$1/365/BG$46)</f>
        <v/>
      </c>
      <c r="BH116" s="733" t="str">
        <f t="shared" si="354"/>
        <v/>
      </c>
      <c r="BI116" s="733" t="str">
        <f t="shared" si="354"/>
        <v/>
      </c>
      <c r="BJ116" s="733" t="str">
        <f t="shared" si="354"/>
        <v/>
      </c>
      <c r="BK116" s="733">
        <f t="shared" si="354"/>
        <v>0.54067247820672482</v>
      </c>
      <c r="BL116" s="733" t="str">
        <f t="shared" si="354"/>
        <v/>
      </c>
      <c r="BM116" s="733" t="str">
        <f t="shared" si="354"/>
        <v/>
      </c>
      <c r="BN116" s="733" t="str">
        <f t="shared" si="354"/>
        <v/>
      </c>
      <c r="BO116" s="733">
        <f t="shared" si="354"/>
        <v>1.0298523394413805</v>
      </c>
      <c r="BP116" s="733" t="str">
        <f t="shared" si="354"/>
        <v/>
      </c>
      <c r="BQ116" s="733">
        <f t="shared" si="354"/>
        <v>0.85725671588685304</v>
      </c>
      <c r="BR116" s="733" t="str">
        <f t="shared" si="354"/>
        <v/>
      </c>
      <c r="BS116" s="733" t="str">
        <f t="shared" si="354"/>
        <v/>
      </c>
      <c r="BT116" s="733" t="str">
        <f t="shared" si="354"/>
        <v/>
      </c>
      <c r="BU116" s="733" t="str">
        <f t="shared" si="354"/>
        <v/>
      </c>
      <c r="BV116" s="733" t="str">
        <f t="shared" si="354"/>
        <v/>
      </c>
      <c r="BW116" s="733" t="str">
        <f t="shared" si="354"/>
        <v/>
      </c>
      <c r="BX116" s="733" t="str">
        <f t="shared" si="354"/>
        <v/>
      </c>
      <c r="BY116" s="752"/>
      <c r="BZ116" s="733" t="str">
        <f>IF(BZ111="","",(SUM(BZ96)*2680-SUM(BZ97,BZ101)*(2680-1256*(BZ100=0))-SUM(BZ112,BZ113)*32930)/$G$1/365/BZ$46)</f>
        <v/>
      </c>
      <c r="CA116" s="733" t="str">
        <f>IF(CA111="","",(SUM(CA96)*2680-SUM(CA97,CA101)*(2680-1256*(CA100=0))-SUM(CA112,CA113)*32930)/$G$1/365/CA$46)</f>
        <v/>
      </c>
      <c r="CB116" s="733">
        <f>IF(CB111="","",(SUM(CB96)*2680-SUM(CB97,CB101)*(2680-1256*(CB100=0))-SUM(CB112,CB113)*32930)/$G$1/365/CB$46)</f>
        <v>7.5093399750934001E-2</v>
      </c>
      <c r="CC116" s="733">
        <f>IF(CC111="","",(SUM(CC96)*2680-SUM(CC97,CC101)*(2680-1256*(CC100=0))-SUM(CC112,CC113)*32930)/$G$1/365/CC$46)</f>
        <v>9.0112079701120812E-2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0.85725671588685315</v>
      </c>
      <c r="CH116" s="1380" t="str">
        <f t="shared" si="277"/>
        <v/>
      </c>
      <c r="CI116" s="1381" t="str">
        <f t="shared" si="278"/>
        <v/>
      </c>
      <c r="CJ116" s="1382" t="str">
        <f t="shared" si="279"/>
        <v/>
      </c>
      <c r="CK116" s="1382" t="str">
        <f t="shared" si="280"/>
        <v/>
      </c>
      <c r="CL116" s="1382" t="str">
        <f t="shared" si="281"/>
        <v/>
      </c>
      <c r="CM116" s="1382" t="str">
        <f t="shared" si="282"/>
        <v/>
      </c>
      <c r="CN116" s="1382" t="str">
        <f t="shared" si="283"/>
        <v/>
      </c>
      <c r="CO116" s="1383" t="str">
        <f t="shared" si="284"/>
        <v/>
      </c>
      <c r="CP116" s="1383" t="str">
        <f t="shared" si="285"/>
        <v/>
      </c>
      <c r="CQ116" s="1383" t="str">
        <f t="shared" si="286"/>
        <v/>
      </c>
      <c r="CR116" s="1383" t="str">
        <f t="shared" si="287"/>
        <v/>
      </c>
      <c r="CS116" s="1382" t="str">
        <f t="shared" si="288"/>
        <v/>
      </c>
      <c r="CT116" s="1382" t="str">
        <f t="shared" si="289"/>
        <v/>
      </c>
      <c r="CU116" s="1382" t="str">
        <f t="shared" si="290"/>
        <v/>
      </c>
      <c r="CV116" s="1382" t="str">
        <f t="shared" si="291"/>
        <v/>
      </c>
      <c r="CW116" s="1382" t="str">
        <f t="shared" si="292"/>
        <v/>
      </c>
      <c r="CX116" s="1381" t="str">
        <f t="shared" si="293"/>
        <v/>
      </c>
      <c r="CY116" s="1384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S117" si="355">IF(B111="","",(SUM(B104)*2680-SUM(B105,B109)*(2680-1256*(B108=0)))/$G$1/365/B$46)</f>
        <v/>
      </c>
      <c r="C117" s="733" t="str">
        <f t="shared" si="355"/>
        <v/>
      </c>
      <c r="D117" s="733" t="str">
        <f t="shared" si="355"/>
        <v/>
      </c>
      <c r="E117" s="733" t="str">
        <f t="shared" si="355"/>
        <v/>
      </c>
      <c r="F117" s="733" t="str">
        <f t="shared" si="355"/>
        <v/>
      </c>
      <c r="G117" s="733" t="str">
        <f t="shared" si="355"/>
        <v/>
      </c>
      <c r="H117" s="733" t="str">
        <f t="shared" si="355"/>
        <v/>
      </c>
      <c r="I117" s="733" t="str">
        <f t="shared" si="355"/>
        <v/>
      </c>
      <c r="J117" s="733" t="str">
        <f t="shared" si="355"/>
        <v/>
      </c>
      <c r="K117" s="733" t="str">
        <f t="shared" si="355"/>
        <v/>
      </c>
      <c r="L117" s="733" t="str">
        <f t="shared" si="355"/>
        <v/>
      </c>
      <c r="M117" s="733" t="str">
        <f t="shared" si="355"/>
        <v/>
      </c>
      <c r="N117" s="733" t="str">
        <f t="shared" si="355"/>
        <v/>
      </c>
      <c r="O117" s="733" t="str">
        <f t="shared" si="355"/>
        <v/>
      </c>
      <c r="P117" s="733" t="str">
        <f t="shared" si="355"/>
        <v/>
      </c>
      <c r="Q117" s="733" t="str">
        <f t="shared" si="355"/>
        <v/>
      </c>
      <c r="R117" s="733" t="str">
        <f t="shared" si="355"/>
        <v/>
      </c>
      <c r="S117" s="733" t="str">
        <f t="shared" si="355"/>
        <v/>
      </c>
      <c r="T117" s="752"/>
      <c r="U117" s="733">
        <f t="shared" ref="U117:AL117" si="356">IF(U111="","",(SUM(U104)*2680-SUM(U105,U109)*(2680-1256*(U108=0)))/$G$1/365/U$46)</f>
        <v>1.0727628535847715E-2</v>
      </c>
      <c r="V117" s="733" t="str">
        <f t="shared" si="356"/>
        <v/>
      </c>
      <c r="W117" s="733" t="str">
        <f t="shared" si="356"/>
        <v/>
      </c>
      <c r="X117" s="733" t="str">
        <f t="shared" si="356"/>
        <v/>
      </c>
      <c r="Y117" s="733" t="str">
        <f t="shared" si="356"/>
        <v/>
      </c>
      <c r="Z117" s="733" t="str">
        <f t="shared" si="356"/>
        <v/>
      </c>
      <c r="AA117" s="733" t="str">
        <f t="shared" si="356"/>
        <v/>
      </c>
      <c r="AB117" s="733" t="str">
        <f t="shared" si="356"/>
        <v/>
      </c>
      <c r="AC117" s="733" t="str">
        <f t="shared" si="356"/>
        <v/>
      </c>
      <c r="AD117" s="733" t="str">
        <f t="shared" si="356"/>
        <v/>
      </c>
      <c r="AE117" s="733" t="str">
        <f t="shared" si="356"/>
        <v/>
      </c>
      <c r="AF117" s="733" t="str">
        <f t="shared" si="356"/>
        <v/>
      </c>
      <c r="AG117" s="733" t="str">
        <f t="shared" si="356"/>
        <v/>
      </c>
      <c r="AH117" s="733" t="str">
        <f t="shared" si="356"/>
        <v/>
      </c>
      <c r="AI117" s="733" t="str">
        <f t="shared" si="356"/>
        <v/>
      </c>
      <c r="AJ117" s="733" t="str">
        <f t="shared" si="356"/>
        <v/>
      </c>
      <c r="AK117" s="733" t="str">
        <f t="shared" si="356"/>
        <v/>
      </c>
      <c r="AL117" s="733" t="str">
        <f t="shared" si="356"/>
        <v/>
      </c>
      <c r="AM117" s="752"/>
      <c r="AN117" s="733" t="str">
        <f t="shared" ref="AN117:BE117" si="357">IF(AN111="","",(SUM(AN104)*2680-SUM(AN105,AN109)*(2680-1256*(AN108=0)))/$G$1/365/AN$46)</f>
        <v/>
      </c>
      <c r="AO117" s="733" t="str">
        <f t="shared" si="357"/>
        <v/>
      </c>
      <c r="AP117" s="733" t="str">
        <f t="shared" si="357"/>
        <v/>
      </c>
      <c r="AQ117" s="733" t="str">
        <f t="shared" si="357"/>
        <v/>
      </c>
      <c r="AR117" s="733">
        <f t="shared" si="357"/>
        <v>0.21455257071695424</v>
      </c>
      <c r="AS117" s="733">
        <f t="shared" si="357"/>
        <v>0</v>
      </c>
      <c r="AT117" s="733" t="str">
        <f t="shared" si="357"/>
        <v/>
      </c>
      <c r="AU117" s="733" t="str">
        <f t="shared" si="357"/>
        <v/>
      </c>
      <c r="AV117" s="733" t="str">
        <f t="shared" si="357"/>
        <v/>
      </c>
      <c r="AW117" s="733" t="str">
        <f t="shared" si="357"/>
        <v/>
      </c>
      <c r="AX117" s="733" t="str">
        <f t="shared" si="357"/>
        <v/>
      </c>
      <c r="AY117" s="733" t="str">
        <f t="shared" si="357"/>
        <v/>
      </c>
      <c r="AZ117" s="733" t="str">
        <f t="shared" si="357"/>
        <v/>
      </c>
      <c r="BA117" s="733" t="str">
        <f t="shared" si="357"/>
        <v/>
      </c>
      <c r="BB117" s="733" t="str">
        <f t="shared" si="357"/>
        <v/>
      </c>
      <c r="BC117" s="733" t="str">
        <f t="shared" si="357"/>
        <v/>
      </c>
      <c r="BD117" s="733" t="str">
        <f t="shared" si="357"/>
        <v/>
      </c>
      <c r="BE117" s="733" t="str">
        <f t="shared" si="357"/>
        <v/>
      </c>
      <c r="BF117" s="752"/>
      <c r="BG117" s="733" t="str">
        <f t="shared" ref="BG117:BX117" si="358">IF(BG111="","",(SUM(BG104)*2680-SUM(BG105,BG109)*(2680-1256*(BG108=0)))/$G$1/365/BG$46)</f>
        <v/>
      </c>
      <c r="BH117" s="733" t="str">
        <f t="shared" si="358"/>
        <v/>
      </c>
      <c r="BI117" s="733" t="str">
        <f t="shared" si="358"/>
        <v/>
      </c>
      <c r="BJ117" s="733" t="str">
        <f t="shared" si="358"/>
        <v/>
      </c>
      <c r="BK117" s="733">
        <f t="shared" si="358"/>
        <v>0.36044831880448325</v>
      </c>
      <c r="BL117" s="733" t="str">
        <f t="shared" si="358"/>
        <v/>
      </c>
      <c r="BM117" s="733" t="str">
        <f t="shared" si="358"/>
        <v/>
      </c>
      <c r="BN117" s="733" t="str">
        <f t="shared" si="358"/>
        <v/>
      </c>
      <c r="BO117" s="733">
        <f t="shared" si="358"/>
        <v>0</v>
      </c>
      <c r="BP117" s="733" t="str">
        <f t="shared" si="358"/>
        <v/>
      </c>
      <c r="BQ117" s="733">
        <f t="shared" si="358"/>
        <v>0</v>
      </c>
      <c r="BR117" s="733" t="str">
        <f t="shared" si="358"/>
        <v/>
      </c>
      <c r="BS117" s="733" t="str">
        <f t="shared" si="358"/>
        <v/>
      </c>
      <c r="BT117" s="733" t="str">
        <f t="shared" si="358"/>
        <v/>
      </c>
      <c r="BU117" s="733" t="str">
        <f t="shared" si="358"/>
        <v/>
      </c>
      <c r="BV117" s="733" t="str">
        <f t="shared" si="358"/>
        <v/>
      </c>
      <c r="BW117" s="733" t="str">
        <f t="shared" si="358"/>
        <v/>
      </c>
      <c r="BX117" s="733" t="str">
        <f t="shared" si="358"/>
        <v/>
      </c>
      <c r="BY117" s="752"/>
      <c r="BZ117" s="733" t="str">
        <f>IF(BZ111="","",(SUM(BZ104)*2680-SUM(BZ105,BZ109)*(2680-1256*(BZ108=0)))/$G$1/365/BZ$46)</f>
        <v/>
      </c>
      <c r="CA117" s="733" t="str">
        <f>IF(CA111="","",(SUM(CA104)*2680-SUM(CA105,CA109)*(2680-1256*(CA108=0)))/$G$1/365/CA$46)</f>
        <v/>
      </c>
      <c r="CB117" s="733">
        <f>IF(CB111="","",(SUM(CB104)*2680-SUM(CB105,CB109)*(2680-1256*(CB108=0)))/$G$1/365/CB$46)</f>
        <v>0</v>
      </c>
      <c r="CC117" s="733">
        <f>IF(CC111="","",(SUM(CC104)*2680-SUM(CC105,CC109)*(2680-1256*(CC108=0)))/$G$1/365/CC$46)</f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380" t="str">
        <f t="shared" si="277"/>
        <v/>
      </c>
      <c r="CI117" s="1381" t="str">
        <f t="shared" si="278"/>
        <v/>
      </c>
      <c r="CJ117" s="1382" t="str">
        <f t="shared" si="279"/>
        <v/>
      </c>
      <c r="CK117" s="1382" t="str">
        <f t="shared" si="280"/>
        <v/>
      </c>
      <c r="CL117" s="1382" t="str">
        <f t="shared" si="281"/>
        <v/>
      </c>
      <c r="CM117" s="1382" t="str">
        <f t="shared" si="282"/>
        <v/>
      </c>
      <c r="CN117" s="1382" t="str">
        <f t="shared" si="283"/>
        <v/>
      </c>
      <c r="CO117" s="1383" t="str">
        <f t="shared" si="284"/>
        <v/>
      </c>
      <c r="CP117" s="1383" t="str">
        <f t="shared" si="285"/>
        <v/>
      </c>
      <c r="CQ117" s="1383" t="str">
        <f t="shared" si="286"/>
        <v/>
      </c>
      <c r="CR117" s="1383" t="str">
        <f t="shared" si="287"/>
        <v/>
      </c>
      <c r="CS117" s="1382" t="str">
        <f t="shared" si="288"/>
        <v/>
      </c>
      <c r="CT117" s="1382" t="str">
        <f t="shared" si="289"/>
        <v/>
      </c>
      <c r="CU117" s="1382" t="str">
        <f t="shared" si="290"/>
        <v/>
      </c>
      <c r="CV117" s="1382" t="str">
        <f t="shared" si="291"/>
        <v/>
      </c>
      <c r="CW117" s="1382" t="str">
        <f t="shared" si="292"/>
        <v/>
      </c>
      <c r="CX117" s="1381" t="str">
        <f t="shared" si="293"/>
        <v/>
      </c>
      <c r="CY117" s="1384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1.0727628535847715E-2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59">IF(SUM(B111)&gt;0,B113/B111,"")</f>
        <v/>
      </c>
      <c r="C118" s="721" t="str">
        <f t="shared" si="359"/>
        <v/>
      </c>
      <c r="D118" s="721" t="str">
        <f t="shared" si="359"/>
        <v/>
      </c>
      <c r="E118" s="721" t="str">
        <f t="shared" si="359"/>
        <v/>
      </c>
      <c r="F118" s="721" t="str">
        <f t="shared" si="359"/>
        <v/>
      </c>
      <c r="G118" s="721" t="str">
        <f t="shared" si="359"/>
        <v/>
      </c>
      <c r="H118" s="721" t="str">
        <f t="shared" si="359"/>
        <v/>
      </c>
      <c r="I118" s="721" t="str">
        <f t="shared" si="359"/>
        <v/>
      </c>
      <c r="J118" s="721" t="str">
        <f t="shared" si="359"/>
        <v/>
      </c>
      <c r="K118" s="721" t="str">
        <f t="shared" si="359"/>
        <v/>
      </c>
      <c r="L118" s="721" t="str">
        <f t="shared" si="359"/>
        <v/>
      </c>
      <c r="M118" s="721" t="str">
        <f t="shared" si="359"/>
        <v/>
      </c>
      <c r="N118" s="721" t="str">
        <f t="shared" si="359"/>
        <v/>
      </c>
      <c r="O118" s="721" t="str">
        <f t="shared" si="359"/>
        <v/>
      </c>
      <c r="P118" s="721" t="str">
        <f t="shared" si="359"/>
        <v/>
      </c>
      <c r="Q118" s="721" t="str">
        <f t="shared" si="359"/>
        <v/>
      </c>
      <c r="R118" s="721" t="str">
        <f t="shared" si="359"/>
        <v/>
      </c>
      <c r="S118" s="721" t="str">
        <f t="shared" si="359"/>
        <v/>
      </c>
      <c r="T118" s="752"/>
      <c r="U118" s="721">
        <f t="shared" ref="U118:AL118" si="360">IF(SUM(U111)&gt;0,U113/U111,"")</f>
        <v>0</v>
      </c>
      <c r="V118" s="721" t="str">
        <f t="shared" si="360"/>
        <v/>
      </c>
      <c r="W118" s="721" t="str">
        <f t="shared" si="360"/>
        <v/>
      </c>
      <c r="X118" s="721" t="str">
        <f t="shared" si="360"/>
        <v/>
      </c>
      <c r="Y118" s="721" t="str">
        <f t="shared" si="360"/>
        <v/>
      </c>
      <c r="Z118" s="721" t="str">
        <f t="shared" si="360"/>
        <v/>
      </c>
      <c r="AA118" s="721" t="str">
        <f t="shared" si="360"/>
        <v/>
      </c>
      <c r="AB118" s="721" t="str">
        <f t="shared" si="360"/>
        <v/>
      </c>
      <c r="AC118" s="721" t="str">
        <f t="shared" si="360"/>
        <v/>
      </c>
      <c r="AD118" s="721" t="str">
        <f t="shared" si="360"/>
        <v/>
      </c>
      <c r="AE118" s="721" t="str">
        <f t="shared" si="360"/>
        <v/>
      </c>
      <c r="AF118" s="721" t="str">
        <f t="shared" si="360"/>
        <v/>
      </c>
      <c r="AG118" s="721" t="str">
        <f t="shared" si="360"/>
        <v/>
      </c>
      <c r="AH118" s="721" t="str">
        <f t="shared" si="360"/>
        <v/>
      </c>
      <c r="AI118" s="721" t="str">
        <f t="shared" si="360"/>
        <v/>
      </c>
      <c r="AJ118" s="721" t="str">
        <f t="shared" si="360"/>
        <v/>
      </c>
      <c r="AK118" s="721" t="str">
        <f t="shared" si="360"/>
        <v/>
      </c>
      <c r="AL118" s="721" t="str">
        <f t="shared" si="360"/>
        <v/>
      </c>
      <c r="AM118" s="752"/>
      <c r="AN118" s="721" t="str">
        <f t="shared" ref="AN118:BE118" si="361">IF(SUM(AN111)&gt;0,AN113/AN111,"")</f>
        <v/>
      </c>
      <c r="AO118" s="721" t="str">
        <f t="shared" si="361"/>
        <v/>
      </c>
      <c r="AP118" s="721" t="str">
        <f t="shared" si="361"/>
        <v/>
      </c>
      <c r="AQ118" s="721" t="str">
        <f t="shared" si="361"/>
        <v/>
      </c>
      <c r="AR118" s="721">
        <f t="shared" si="361"/>
        <v>0</v>
      </c>
      <c r="AS118" s="721">
        <f t="shared" si="361"/>
        <v>0</v>
      </c>
      <c r="AT118" s="721" t="str">
        <f t="shared" si="361"/>
        <v/>
      </c>
      <c r="AU118" s="721" t="str">
        <f t="shared" si="361"/>
        <v/>
      </c>
      <c r="AV118" s="721" t="str">
        <f t="shared" si="361"/>
        <v/>
      </c>
      <c r="AW118" s="721" t="str">
        <f t="shared" si="361"/>
        <v/>
      </c>
      <c r="AX118" s="721" t="str">
        <f t="shared" si="361"/>
        <v/>
      </c>
      <c r="AY118" s="721" t="str">
        <f t="shared" si="361"/>
        <v/>
      </c>
      <c r="AZ118" s="721" t="str">
        <f t="shared" si="361"/>
        <v/>
      </c>
      <c r="BA118" s="721" t="str">
        <f t="shared" si="361"/>
        <v/>
      </c>
      <c r="BB118" s="721" t="str">
        <f t="shared" si="361"/>
        <v/>
      </c>
      <c r="BC118" s="721" t="str">
        <f t="shared" si="361"/>
        <v/>
      </c>
      <c r="BD118" s="721" t="str">
        <f t="shared" si="361"/>
        <v/>
      </c>
      <c r="BE118" s="721" t="str">
        <f t="shared" si="361"/>
        <v/>
      </c>
      <c r="BF118" s="752"/>
      <c r="BG118" s="721" t="str">
        <f t="shared" ref="BG118:BX118" si="362">IF(SUM(BG111)&gt;0,BG113/BG111,"")</f>
        <v/>
      </c>
      <c r="BH118" s="721" t="str">
        <f t="shared" si="362"/>
        <v/>
      </c>
      <c r="BI118" s="721" t="str">
        <f t="shared" si="362"/>
        <v/>
      </c>
      <c r="BJ118" s="721" t="str">
        <f t="shared" si="362"/>
        <v/>
      </c>
      <c r="BK118" s="721">
        <f t="shared" si="362"/>
        <v>0</v>
      </c>
      <c r="BL118" s="721" t="str">
        <f t="shared" si="362"/>
        <v/>
      </c>
      <c r="BM118" s="721" t="str">
        <f t="shared" si="362"/>
        <v/>
      </c>
      <c r="BN118" s="721" t="str">
        <f t="shared" si="362"/>
        <v/>
      </c>
      <c r="BO118" s="721">
        <f t="shared" si="362"/>
        <v>0</v>
      </c>
      <c r="BP118" s="721" t="str">
        <f t="shared" si="362"/>
        <v/>
      </c>
      <c r="BQ118" s="721">
        <f t="shared" si="362"/>
        <v>0</v>
      </c>
      <c r="BR118" s="721" t="str">
        <f t="shared" si="362"/>
        <v/>
      </c>
      <c r="BS118" s="721" t="str">
        <f t="shared" si="362"/>
        <v/>
      </c>
      <c r="BT118" s="721" t="str">
        <f t="shared" si="362"/>
        <v/>
      </c>
      <c r="BU118" s="721" t="str">
        <f t="shared" si="362"/>
        <v/>
      </c>
      <c r="BV118" s="721" t="str">
        <f t="shared" si="362"/>
        <v/>
      </c>
      <c r="BW118" s="721" t="str">
        <f t="shared" si="362"/>
        <v/>
      </c>
      <c r="BX118" s="721" t="str">
        <f t="shared" si="362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380" t="str">
        <f t="shared" si="277"/>
        <v/>
      </c>
      <c r="CI118" s="1381" t="str">
        <f t="shared" si="278"/>
        <v/>
      </c>
      <c r="CJ118" s="1382" t="str">
        <f t="shared" si="279"/>
        <v/>
      </c>
      <c r="CK118" s="1382" t="str">
        <f t="shared" si="280"/>
        <v/>
      </c>
      <c r="CL118" s="1382" t="str">
        <f t="shared" si="281"/>
        <v/>
      </c>
      <c r="CM118" s="1382" t="str">
        <f t="shared" si="282"/>
        <v/>
      </c>
      <c r="CN118" s="1382" t="str">
        <f t="shared" si="283"/>
        <v/>
      </c>
      <c r="CO118" s="1383" t="str">
        <f t="shared" si="284"/>
        <v/>
      </c>
      <c r="CP118" s="1383" t="str">
        <f t="shared" si="285"/>
        <v/>
      </c>
      <c r="CQ118" s="1383" t="str">
        <f t="shared" si="286"/>
        <v/>
      </c>
      <c r="CR118" s="1383" t="str">
        <f t="shared" si="287"/>
        <v/>
      </c>
      <c r="CS118" s="1382" t="str">
        <f t="shared" si="288"/>
        <v/>
      </c>
      <c r="CT118" s="1382" t="str">
        <f t="shared" si="289"/>
        <v/>
      </c>
      <c r="CU118" s="1382" t="str">
        <f t="shared" si="290"/>
        <v/>
      </c>
      <c r="CV118" s="1382" t="str">
        <f t="shared" si="291"/>
        <v/>
      </c>
      <c r="CW118" s="1382" t="str">
        <f t="shared" si="292"/>
        <v/>
      </c>
      <c r="CX118" s="1381" t="str">
        <f t="shared" si="293"/>
        <v/>
      </c>
      <c r="CY118" s="1384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388"/>
      <c r="CI119" s="1389"/>
      <c r="CJ119" s="1390"/>
      <c r="CK119" s="1390"/>
      <c r="CL119" s="1390"/>
      <c r="CM119" s="1390"/>
      <c r="CN119" s="1390"/>
      <c r="CO119" s="1390"/>
      <c r="CP119" s="1390"/>
      <c r="CQ119" s="1390"/>
      <c r="CR119" s="1390"/>
      <c r="CS119" s="1390"/>
      <c r="CT119" s="1390"/>
      <c r="CU119" s="1390"/>
      <c r="CV119" s="1390"/>
      <c r="CW119" s="1390"/>
      <c r="CX119" s="1390"/>
      <c r="CY119" s="1391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392">
        <f t="shared" ref="CH120:CH146" si="363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393">
        <f t="shared" ref="CI120:CI146" si="364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394">
        <f t="shared" ref="CJ120:CJ146" si="365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394">
        <f t="shared" ref="CK120:CK146" si="366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394">
        <f t="shared" ref="CL120:CL146" si="367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394">
        <f t="shared" ref="CM120:CM146" si="368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394">
        <f t="shared" ref="CN120:CN146" si="369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395">
        <f t="shared" ref="CO120:CO146" si="370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395">
        <f t="shared" ref="CP120:CP146" si="371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395">
        <f t="shared" ref="CQ120:CQ146" si="372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395">
        <f t="shared" ref="CR120:CR146" si="373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394">
        <f t="shared" ref="CS120:CS146" si="374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394">
        <f t="shared" ref="CT120:CT146" si="375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394">
        <f t="shared" ref="CU120:CU146" si="376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394">
        <f t="shared" ref="CV120:CV146" si="377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394">
        <f t="shared" ref="CW120:CW146" si="378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393">
        <f t="shared" ref="CX120:CX146" si="379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396">
        <f t="shared" ref="CY120:CY146" si="380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1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2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3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4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5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86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87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88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89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0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1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2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3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4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5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396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397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398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399">COUNT(B120:S120)</f>
        <v>18</v>
      </c>
      <c r="DS120" s="111">
        <f t="shared" ref="DS120:DS146" si="400">COUNT(U120:AL120)</f>
        <v>18</v>
      </c>
      <c r="DT120" s="111">
        <f t="shared" ref="DT120:DT146" si="401">COUNT(AN120:BE120)</f>
        <v>18</v>
      </c>
      <c r="DU120" s="111">
        <f t="shared" ref="DU120:DU146" si="402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392" t="str">
        <f t="shared" si="363"/>
        <v/>
      </c>
      <c r="CI121" s="1393" t="str">
        <f t="shared" si="364"/>
        <v/>
      </c>
      <c r="CJ121" s="1394">
        <f t="shared" si="365"/>
        <v>45</v>
      </c>
      <c r="CK121" s="1394">
        <f t="shared" si="366"/>
        <v>45</v>
      </c>
      <c r="CL121" s="1394">
        <f t="shared" si="367"/>
        <v>45</v>
      </c>
      <c r="CM121" s="1394">
        <f t="shared" si="368"/>
        <v>45</v>
      </c>
      <c r="CN121" s="1394">
        <f t="shared" si="369"/>
        <v>45</v>
      </c>
      <c r="CO121" s="1395">
        <f t="shared" si="370"/>
        <v>45</v>
      </c>
      <c r="CP121" s="1395">
        <f t="shared" si="371"/>
        <v>45</v>
      </c>
      <c r="CQ121" s="1395">
        <f t="shared" si="372"/>
        <v>45</v>
      </c>
      <c r="CR121" s="1395">
        <f t="shared" si="373"/>
        <v>45</v>
      </c>
      <c r="CS121" s="1394">
        <f t="shared" si="374"/>
        <v>45</v>
      </c>
      <c r="CT121" s="1394">
        <f t="shared" si="375"/>
        <v>45</v>
      </c>
      <c r="CU121" s="1394">
        <f t="shared" si="376"/>
        <v>45</v>
      </c>
      <c r="CV121" s="1394">
        <f t="shared" si="377"/>
        <v>45</v>
      </c>
      <c r="CW121" s="1394">
        <f t="shared" si="378"/>
        <v>45</v>
      </c>
      <c r="CX121" s="1393">
        <f t="shared" si="379"/>
        <v>45</v>
      </c>
      <c r="CY121" s="1396" t="str">
        <f t="shared" si="380"/>
        <v/>
      </c>
      <c r="CZ121" s="532">
        <f t="shared" si="381"/>
        <v>45</v>
      </c>
      <c r="DA121" s="533">
        <f t="shared" si="382"/>
        <v>45</v>
      </c>
      <c r="DB121" s="534">
        <f t="shared" si="383"/>
        <v>45</v>
      </c>
      <c r="DC121" s="534">
        <f t="shared" si="384"/>
        <v>45</v>
      </c>
      <c r="DD121" s="534">
        <f t="shared" si="385"/>
        <v>45</v>
      </c>
      <c r="DE121" s="534">
        <f t="shared" si="386"/>
        <v>45</v>
      </c>
      <c r="DF121" s="534">
        <f t="shared" si="387"/>
        <v>45</v>
      </c>
      <c r="DG121" s="535">
        <f t="shared" si="388"/>
        <v>45</v>
      </c>
      <c r="DH121" s="535">
        <f t="shared" si="389"/>
        <v>45</v>
      </c>
      <c r="DI121" s="535">
        <f t="shared" si="390"/>
        <v>45</v>
      </c>
      <c r="DJ121" s="535">
        <f t="shared" si="391"/>
        <v>45</v>
      </c>
      <c r="DK121" s="534">
        <f t="shared" si="392"/>
        <v>45</v>
      </c>
      <c r="DL121" s="534">
        <f t="shared" si="393"/>
        <v>45</v>
      </c>
      <c r="DM121" s="534">
        <f t="shared" si="394"/>
        <v>45</v>
      </c>
      <c r="DN121" s="534">
        <f t="shared" si="395"/>
        <v>45</v>
      </c>
      <c r="DO121" s="534">
        <f t="shared" si="396"/>
        <v>45</v>
      </c>
      <c r="DP121" s="533">
        <f t="shared" si="397"/>
        <v>45</v>
      </c>
      <c r="DQ121" s="532">
        <f t="shared" si="398"/>
        <v>45</v>
      </c>
      <c r="DR121" s="753">
        <f t="shared" si="399"/>
        <v>15</v>
      </c>
      <c r="DS121" s="111">
        <f t="shared" si="400"/>
        <v>18</v>
      </c>
      <c r="DT121" s="111">
        <f t="shared" si="401"/>
        <v>18</v>
      </c>
      <c r="DU121" s="111">
        <f t="shared" si="402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392" t="str">
        <f t="shared" si="363"/>
        <v/>
      </c>
      <c r="CI122" s="1393" t="str">
        <f t="shared" si="364"/>
        <v/>
      </c>
      <c r="CJ122" s="1394" t="str">
        <f t="shared" si="365"/>
        <v/>
      </c>
      <c r="CK122" s="1394" t="str">
        <f t="shared" si="366"/>
        <v/>
      </c>
      <c r="CL122" s="1394" t="str">
        <f t="shared" si="367"/>
        <v/>
      </c>
      <c r="CM122" s="1394" t="str">
        <f t="shared" si="368"/>
        <v/>
      </c>
      <c r="CN122" s="1394" t="str">
        <f t="shared" si="369"/>
        <v/>
      </c>
      <c r="CO122" s="1395" t="str">
        <f t="shared" si="370"/>
        <v/>
      </c>
      <c r="CP122" s="1395">
        <f t="shared" si="371"/>
        <v>0</v>
      </c>
      <c r="CQ122" s="1395">
        <f t="shared" si="372"/>
        <v>0</v>
      </c>
      <c r="CR122" s="1395" t="str">
        <f t="shared" si="373"/>
        <v/>
      </c>
      <c r="CS122" s="1394" t="str">
        <f t="shared" si="374"/>
        <v/>
      </c>
      <c r="CT122" s="1394" t="str">
        <f t="shared" si="375"/>
        <v/>
      </c>
      <c r="CU122" s="1394" t="str">
        <f t="shared" si="376"/>
        <v/>
      </c>
      <c r="CV122" s="1394" t="str">
        <f t="shared" si="377"/>
        <v/>
      </c>
      <c r="CW122" s="1394" t="str">
        <f t="shared" si="378"/>
        <v/>
      </c>
      <c r="CX122" s="1393" t="str">
        <f t="shared" si="379"/>
        <v/>
      </c>
      <c r="CY122" s="1396" t="str">
        <f t="shared" si="380"/>
        <v/>
      </c>
      <c r="CZ122" s="532" t="str">
        <f t="shared" si="381"/>
        <v/>
      </c>
      <c r="DA122" s="533" t="str">
        <f t="shared" si="382"/>
        <v/>
      </c>
      <c r="DB122" s="534" t="str">
        <f t="shared" si="383"/>
        <v/>
      </c>
      <c r="DC122" s="534" t="str">
        <f t="shared" si="384"/>
        <v/>
      </c>
      <c r="DD122" s="534" t="str">
        <f t="shared" si="385"/>
        <v/>
      </c>
      <c r="DE122" s="534" t="str">
        <f t="shared" si="386"/>
        <v/>
      </c>
      <c r="DF122" s="534" t="str">
        <f t="shared" si="387"/>
        <v/>
      </c>
      <c r="DG122" s="535" t="str">
        <f t="shared" si="388"/>
        <v/>
      </c>
      <c r="DH122" s="535" t="str">
        <f t="shared" si="389"/>
        <v/>
      </c>
      <c r="DI122" s="535" t="str">
        <f t="shared" si="390"/>
        <v/>
      </c>
      <c r="DJ122" s="535" t="str">
        <f t="shared" si="391"/>
        <v/>
      </c>
      <c r="DK122" s="534" t="str">
        <f t="shared" si="392"/>
        <v/>
      </c>
      <c r="DL122" s="534" t="str">
        <f t="shared" si="393"/>
        <v/>
      </c>
      <c r="DM122" s="534" t="str">
        <f t="shared" si="394"/>
        <v/>
      </c>
      <c r="DN122" s="534" t="str">
        <f t="shared" si="395"/>
        <v/>
      </c>
      <c r="DO122" s="534" t="str">
        <f t="shared" si="396"/>
        <v/>
      </c>
      <c r="DP122" s="533" t="str">
        <f t="shared" si="397"/>
        <v/>
      </c>
      <c r="DQ122" s="532" t="str">
        <f t="shared" si="398"/>
        <v/>
      </c>
      <c r="DR122" s="753">
        <f t="shared" si="399"/>
        <v>2</v>
      </c>
      <c r="DS122" s="111">
        <f t="shared" si="400"/>
        <v>0</v>
      </c>
      <c r="DT122" s="111">
        <f t="shared" si="401"/>
        <v>0</v>
      </c>
      <c r="DU122" s="111">
        <f t="shared" si="402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3">IF(B122="","",B120*B121*B122)</f>
        <v>0</v>
      </c>
      <c r="C123" s="707">
        <f t="shared" si="403"/>
        <v>0</v>
      </c>
      <c r="D123" s="707" t="str">
        <f t="shared" si="403"/>
        <v/>
      </c>
      <c r="E123" s="707" t="str">
        <f t="shared" si="403"/>
        <v/>
      </c>
      <c r="F123" s="707" t="str">
        <f t="shared" si="403"/>
        <v/>
      </c>
      <c r="G123" s="707" t="str">
        <f t="shared" si="403"/>
        <v/>
      </c>
      <c r="H123" s="707" t="str">
        <f t="shared" si="403"/>
        <v/>
      </c>
      <c r="I123" s="707" t="str">
        <f t="shared" si="403"/>
        <v/>
      </c>
      <c r="J123" s="707" t="str">
        <f t="shared" si="403"/>
        <v/>
      </c>
      <c r="K123" s="707" t="str">
        <f t="shared" si="403"/>
        <v/>
      </c>
      <c r="L123" s="707" t="str">
        <f t="shared" si="403"/>
        <v/>
      </c>
      <c r="M123" s="707" t="str">
        <f t="shared" si="403"/>
        <v/>
      </c>
      <c r="N123" s="707" t="str">
        <f t="shared" si="403"/>
        <v/>
      </c>
      <c r="O123" s="707" t="str">
        <f t="shared" si="403"/>
        <v/>
      </c>
      <c r="P123" s="707" t="str">
        <f t="shared" si="403"/>
        <v/>
      </c>
      <c r="Q123" s="707" t="str">
        <f t="shared" si="403"/>
        <v/>
      </c>
      <c r="R123" s="707" t="str">
        <f t="shared" si="403"/>
        <v/>
      </c>
      <c r="S123" s="707" t="str">
        <f t="shared" si="403"/>
        <v/>
      </c>
      <c r="T123" s="697"/>
      <c r="U123" s="707" t="str">
        <f t="shared" ref="U123:AL123" si="404">IF(U122="","",U120*U121*U122)</f>
        <v/>
      </c>
      <c r="V123" s="707" t="str">
        <f t="shared" si="404"/>
        <v/>
      </c>
      <c r="W123" s="707" t="str">
        <f t="shared" si="404"/>
        <v/>
      </c>
      <c r="X123" s="707" t="str">
        <f t="shared" si="404"/>
        <v/>
      </c>
      <c r="Y123" s="707" t="str">
        <f t="shared" si="404"/>
        <v/>
      </c>
      <c r="Z123" s="707" t="str">
        <f t="shared" si="404"/>
        <v/>
      </c>
      <c r="AA123" s="707" t="str">
        <f t="shared" si="404"/>
        <v/>
      </c>
      <c r="AB123" s="707" t="str">
        <f t="shared" si="404"/>
        <v/>
      </c>
      <c r="AC123" s="707" t="str">
        <f t="shared" si="404"/>
        <v/>
      </c>
      <c r="AD123" s="707" t="str">
        <f t="shared" si="404"/>
        <v/>
      </c>
      <c r="AE123" s="707" t="str">
        <f t="shared" si="404"/>
        <v/>
      </c>
      <c r="AF123" s="707" t="str">
        <f t="shared" si="404"/>
        <v/>
      </c>
      <c r="AG123" s="707" t="str">
        <f t="shared" si="404"/>
        <v/>
      </c>
      <c r="AH123" s="707" t="str">
        <f t="shared" si="404"/>
        <v/>
      </c>
      <c r="AI123" s="707" t="str">
        <f t="shared" si="404"/>
        <v/>
      </c>
      <c r="AJ123" s="707" t="str">
        <f t="shared" si="404"/>
        <v/>
      </c>
      <c r="AK123" s="707" t="str">
        <f t="shared" si="404"/>
        <v/>
      </c>
      <c r="AL123" s="707" t="str">
        <f t="shared" si="404"/>
        <v/>
      </c>
      <c r="AM123" s="697"/>
      <c r="AN123" s="707" t="str">
        <f t="shared" ref="AN123:BE123" si="405">IF(AN122="","",AN120*AN121*AN122)</f>
        <v/>
      </c>
      <c r="AO123" s="707" t="str">
        <f t="shared" si="405"/>
        <v/>
      </c>
      <c r="AP123" s="707" t="str">
        <f t="shared" si="405"/>
        <v/>
      </c>
      <c r="AQ123" s="707" t="str">
        <f t="shared" si="405"/>
        <v/>
      </c>
      <c r="AR123" s="707" t="str">
        <f t="shared" si="405"/>
        <v/>
      </c>
      <c r="AS123" s="707" t="str">
        <f t="shared" si="405"/>
        <v/>
      </c>
      <c r="AT123" s="707" t="str">
        <f t="shared" si="405"/>
        <v/>
      </c>
      <c r="AU123" s="707" t="str">
        <f t="shared" si="405"/>
        <v/>
      </c>
      <c r="AV123" s="707" t="str">
        <f t="shared" si="405"/>
        <v/>
      </c>
      <c r="AW123" s="707" t="str">
        <f t="shared" si="405"/>
        <v/>
      </c>
      <c r="AX123" s="707" t="str">
        <f t="shared" si="405"/>
        <v/>
      </c>
      <c r="AY123" s="707" t="str">
        <f t="shared" si="405"/>
        <v/>
      </c>
      <c r="AZ123" s="707" t="str">
        <f t="shared" si="405"/>
        <v/>
      </c>
      <c r="BA123" s="707" t="str">
        <f t="shared" si="405"/>
        <v/>
      </c>
      <c r="BB123" s="707" t="str">
        <f t="shared" si="405"/>
        <v/>
      </c>
      <c r="BC123" s="707" t="str">
        <f t="shared" si="405"/>
        <v/>
      </c>
      <c r="BD123" s="707" t="str">
        <f t="shared" si="405"/>
        <v/>
      </c>
      <c r="BE123" s="707" t="str">
        <f t="shared" si="405"/>
        <v/>
      </c>
      <c r="BF123" s="697"/>
      <c r="BG123" s="707" t="str">
        <f t="shared" ref="BG123:BX123" si="406">IF(BG122="","",BG120*BG121*BG122)</f>
        <v/>
      </c>
      <c r="BH123" s="707" t="str">
        <f t="shared" si="406"/>
        <v/>
      </c>
      <c r="BI123" s="707" t="str">
        <f t="shared" si="406"/>
        <v/>
      </c>
      <c r="BJ123" s="707" t="str">
        <f t="shared" si="406"/>
        <v/>
      </c>
      <c r="BK123" s="707" t="str">
        <f t="shared" si="406"/>
        <v/>
      </c>
      <c r="BL123" s="707" t="str">
        <f t="shared" si="406"/>
        <v/>
      </c>
      <c r="BM123" s="707" t="str">
        <f t="shared" si="406"/>
        <v/>
      </c>
      <c r="BN123" s="707" t="str">
        <f t="shared" si="406"/>
        <v/>
      </c>
      <c r="BO123" s="707" t="str">
        <f t="shared" si="406"/>
        <v/>
      </c>
      <c r="BP123" s="707" t="str">
        <f t="shared" si="406"/>
        <v/>
      </c>
      <c r="BQ123" s="707" t="str">
        <f t="shared" si="406"/>
        <v/>
      </c>
      <c r="BR123" s="707" t="str">
        <f t="shared" si="406"/>
        <v/>
      </c>
      <c r="BS123" s="707" t="str">
        <f t="shared" si="406"/>
        <v/>
      </c>
      <c r="BT123" s="707" t="str">
        <f t="shared" si="406"/>
        <v/>
      </c>
      <c r="BU123" s="707" t="str">
        <f t="shared" si="406"/>
        <v/>
      </c>
      <c r="BV123" s="707" t="str">
        <f t="shared" si="406"/>
        <v/>
      </c>
      <c r="BW123" s="707" t="str">
        <f t="shared" si="406"/>
        <v/>
      </c>
      <c r="BX123" s="707" t="str">
        <f t="shared" si="406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392" t="str">
        <f t="shared" si="363"/>
        <v/>
      </c>
      <c r="CI123" s="1393" t="str">
        <f t="shared" si="364"/>
        <v/>
      </c>
      <c r="CJ123" s="1394" t="str">
        <f t="shared" si="365"/>
        <v/>
      </c>
      <c r="CK123" s="1394" t="str">
        <f t="shared" si="366"/>
        <v/>
      </c>
      <c r="CL123" s="1394" t="str">
        <f t="shared" si="367"/>
        <v/>
      </c>
      <c r="CM123" s="1394" t="str">
        <f t="shared" si="368"/>
        <v/>
      </c>
      <c r="CN123" s="1394" t="str">
        <f t="shared" si="369"/>
        <v/>
      </c>
      <c r="CO123" s="1395" t="str">
        <f t="shared" si="370"/>
        <v/>
      </c>
      <c r="CP123" s="1395">
        <f t="shared" si="371"/>
        <v>0</v>
      </c>
      <c r="CQ123" s="1395">
        <f t="shared" si="372"/>
        <v>0</v>
      </c>
      <c r="CR123" s="1395" t="str">
        <f t="shared" si="373"/>
        <v/>
      </c>
      <c r="CS123" s="1394" t="str">
        <f t="shared" si="374"/>
        <v/>
      </c>
      <c r="CT123" s="1394" t="str">
        <f t="shared" si="375"/>
        <v/>
      </c>
      <c r="CU123" s="1394" t="str">
        <f t="shared" si="376"/>
        <v/>
      </c>
      <c r="CV123" s="1394" t="str">
        <f t="shared" si="377"/>
        <v/>
      </c>
      <c r="CW123" s="1394" t="str">
        <f t="shared" si="378"/>
        <v/>
      </c>
      <c r="CX123" s="1393" t="str">
        <f t="shared" si="379"/>
        <v/>
      </c>
      <c r="CY123" s="1396" t="str">
        <f t="shared" si="380"/>
        <v/>
      </c>
      <c r="CZ123" s="532" t="str">
        <f t="shared" si="381"/>
        <v/>
      </c>
      <c r="DA123" s="533" t="str">
        <f t="shared" si="382"/>
        <v/>
      </c>
      <c r="DB123" s="534" t="str">
        <f t="shared" si="383"/>
        <v/>
      </c>
      <c r="DC123" s="534" t="str">
        <f t="shared" si="384"/>
        <v/>
      </c>
      <c r="DD123" s="534" t="str">
        <f t="shared" si="385"/>
        <v/>
      </c>
      <c r="DE123" s="534" t="str">
        <f t="shared" si="386"/>
        <v/>
      </c>
      <c r="DF123" s="534" t="str">
        <f t="shared" si="387"/>
        <v/>
      </c>
      <c r="DG123" s="535" t="str">
        <f t="shared" si="388"/>
        <v/>
      </c>
      <c r="DH123" s="535" t="str">
        <f t="shared" si="389"/>
        <v/>
      </c>
      <c r="DI123" s="535" t="str">
        <f t="shared" si="390"/>
        <v/>
      </c>
      <c r="DJ123" s="535" t="str">
        <f t="shared" si="391"/>
        <v/>
      </c>
      <c r="DK123" s="534" t="str">
        <f t="shared" si="392"/>
        <v/>
      </c>
      <c r="DL123" s="534" t="str">
        <f t="shared" si="393"/>
        <v/>
      </c>
      <c r="DM123" s="534" t="str">
        <f t="shared" si="394"/>
        <v/>
      </c>
      <c r="DN123" s="534" t="str">
        <f t="shared" si="395"/>
        <v/>
      </c>
      <c r="DO123" s="534" t="str">
        <f t="shared" si="396"/>
        <v/>
      </c>
      <c r="DP123" s="533" t="str">
        <f t="shared" si="397"/>
        <v/>
      </c>
      <c r="DQ123" s="532" t="str">
        <f t="shared" si="398"/>
        <v/>
      </c>
      <c r="DR123" s="753">
        <f t="shared" si="399"/>
        <v>2</v>
      </c>
      <c r="DS123" s="111">
        <f t="shared" si="400"/>
        <v>0</v>
      </c>
      <c r="DT123" s="111">
        <f t="shared" si="401"/>
        <v>0</v>
      </c>
      <c r="DU123" s="111">
        <f t="shared" si="402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392" t="str">
        <f t="shared" si="363"/>
        <v/>
      </c>
      <c r="CI124" s="1393" t="str">
        <f t="shared" si="364"/>
        <v/>
      </c>
      <c r="CJ124" s="1394" t="str">
        <f t="shared" si="365"/>
        <v/>
      </c>
      <c r="CK124" s="1394" t="str">
        <f t="shared" si="366"/>
        <v/>
      </c>
      <c r="CL124" s="1394" t="str">
        <f t="shared" si="367"/>
        <v/>
      </c>
      <c r="CM124" s="1394" t="str">
        <f t="shared" si="368"/>
        <v/>
      </c>
      <c r="CN124" s="1394" t="str">
        <f t="shared" si="369"/>
        <v/>
      </c>
      <c r="CO124" s="1395" t="str">
        <f t="shared" si="370"/>
        <v/>
      </c>
      <c r="CP124" s="1395" t="str">
        <f t="shared" si="371"/>
        <v/>
      </c>
      <c r="CQ124" s="1395" t="str">
        <f t="shared" si="372"/>
        <v/>
      </c>
      <c r="CR124" s="1395" t="str">
        <f t="shared" si="373"/>
        <v/>
      </c>
      <c r="CS124" s="1394" t="str">
        <f t="shared" si="374"/>
        <v/>
      </c>
      <c r="CT124" s="1394" t="str">
        <f t="shared" si="375"/>
        <v/>
      </c>
      <c r="CU124" s="1394" t="str">
        <f t="shared" si="376"/>
        <v/>
      </c>
      <c r="CV124" s="1394" t="str">
        <f t="shared" si="377"/>
        <v/>
      </c>
      <c r="CW124" s="1394" t="str">
        <f t="shared" si="378"/>
        <v/>
      </c>
      <c r="CX124" s="1393" t="str">
        <f t="shared" si="379"/>
        <v/>
      </c>
      <c r="CY124" s="1396" t="str">
        <f t="shared" si="380"/>
        <v/>
      </c>
      <c r="CZ124" s="532" t="str">
        <f t="shared" si="381"/>
        <v/>
      </c>
      <c r="DA124" s="533" t="str">
        <f t="shared" si="382"/>
        <v/>
      </c>
      <c r="DB124" s="534" t="str">
        <f t="shared" si="383"/>
        <v/>
      </c>
      <c r="DC124" s="534" t="str">
        <f t="shared" si="384"/>
        <v/>
      </c>
      <c r="DD124" s="534" t="str">
        <f t="shared" si="385"/>
        <v/>
      </c>
      <c r="DE124" s="534" t="str">
        <f t="shared" si="386"/>
        <v/>
      </c>
      <c r="DF124" s="534" t="str">
        <f t="shared" si="387"/>
        <v/>
      </c>
      <c r="DG124" s="535" t="str">
        <f t="shared" si="388"/>
        <v/>
      </c>
      <c r="DH124" s="535" t="str">
        <f t="shared" si="389"/>
        <v/>
      </c>
      <c r="DI124" s="535" t="str">
        <f t="shared" si="390"/>
        <v/>
      </c>
      <c r="DJ124" s="535" t="str">
        <f t="shared" si="391"/>
        <v/>
      </c>
      <c r="DK124" s="534" t="str">
        <f t="shared" si="392"/>
        <v/>
      </c>
      <c r="DL124" s="534" t="str">
        <f t="shared" si="393"/>
        <v/>
      </c>
      <c r="DM124" s="534" t="str">
        <f t="shared" si="394"/>
        <v/>
      </c>
      <c r="DN124" s="534" t="str">
        <f t="shared" si="395"/>
        <v/>
      </c>
      <c r="DO124" s="534" t="str">
        <f t="shared" si="396"/>
        <v/>
      </c>
      <c r="DP124" s="533" t="str">
        <f t="shared" si="397"/>
        <v/>
      </c>
      <c r="DQ124" s="532" t="str">
        <f t="shared" si="398"/>
        <v/>
      </c>
      <c r="DR124" s="753">
        <f t="shared" si="399"/>
        <v>0</v>
      </c>
      <c r="DS124" s="111">
        <f t="shared" si="400"/>
        <v>0</v>
      </c>
      <c r="DT124" s="111">
        <f t="shared" si="401"/>
        <v>0</v>
      </c>
      <c r="DU124" s="111">
        <f t="shared" si="402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392" t="str">
        <f t="shared" si="363"/>
        <v/>
      </c>
      <c r="CI125" s="1393" t="str">
        <f t="shared" si="364"/>
        <v/>
      </c>
      <c r="CJ125" s="1394" t="str">
        <f t="shared" si="365"/>
        <v/>
      </c>
      <c r="CK125" s="1394" t="str">
        <f t="shared" si="366"/>
        <v/>
      </c>
      <c r="CL125" s="1394" t="str">
        <f t="shared" si="367"/>
        <v/>
      </c>
      <c r="CM125" s="1394" t="str">
        <f t="shared" si="368"/>
        <v/>
      </c>
      <c r="CN125" s="1394" t="str">
        <f t="shared" si="369"/>
        <v/>
      </c>
      <c r="CO125" s="1395" t="str">
        <f t="shared" si="370"/>
        <v/>
      </c>
      <c r="CP125" s="1395" t="str">
        <f t="shared" si="371"/>
        <v/>
      </c>
      <c r="CQ125" s="1395" t="str">
        <f t="shared" si="372"/>
        <v/>
      </c>
      <c r="CR125" s="1395" t="str">
        <f t="shared" si="373"/>
        <v/>
      </c>
      <c r="CS125" s="1394" t="str">
        <f t="shared" si="374"/>
        <v/>
      </c>
      <c r="CT125" s="1394" t="str">
        <f t="shared" si="375"/>
        <v/>
      </c>
      <c r="CU125" s="1394" t="str">
        <f t="shared" si="376"/>
        <v/>
      </c>
      <c r="CV125" s="1394" t="str">
        <f t="shared" si="377"/>
        <v/>
      </c>
      <c r="CW125" s="1394" t="str">
        <f t="shared" si="378"/>
        <v/>
      </c>
      <c r="CX125" s="1393" t="str">
        <f t="shared" si="379"/>
        <v/>
      </c>
      <c r="CY125" s="1396" t="str">
        <f t="shared" si="380"/>
        <v/>
      </c>
      <c r="CZ125" s="532" t="str">
        <f t="shared" si="381"/>
        <v/>
      </c>
      <c r="DA125" s="533" t="str">
        <f t="shared" si="382"/>
        <v/>
      </c>
      <c r="DB125" s="534" t="str">
        <f t="shared" si="383"/>
        <v/>
      </c>
      <c r="DC125" s="534" t="str">
        <f t="shared" si="384"/>
        <v/>
      </c>
      <c r="DD125" s="534" t="str">
        <f t="shared" si="385"/>
        <v/>
      </c>
      <c r="DE125" s="534" t="str">
        <f t="shared" si="386"/>
        <v/>
      </c>
      <c r="DF125" s="534" t="str">
        <f t="shared" si="387"/>
        <v/>
      </c>
      <c r="DG125" s="535" t="str">
        <f t="shared" si="388"/>
        <v/>
      </c>
      <c r="DH125" s="535" t="str">
        <f t="shared" si="389"/>
        <v/>
      </c>
      <c r="DI125" s="535" t="str">
        <f t="shared" si="390"/>
        <v/>
      </c>
      <c r="DJ125" s="535" t="str">
        <f t="shared" si="391"/>
        <v/>
      </c>
      <c r="DK125" s="534" t="str">
        <f t="shared" si="392"/>
        <v/>
      </c>
      <c r="DL125" s="534" t="str">
        <f t="shared" si="393"/>
        <v/>
      </c>
      <c r="DM125" s="534" t="str">
        <f t="shared" si="394"/>
        <v/>
      </c>
      <c r="DN125" s="534" t="str">
        <f t="shared" si="395"/>
        <v/>
      </c>
      <c r="DO125" s="534" t="str">
        <f t="shared" si="396"/>
        <v/>
      </c>
      <c r="DP125" s="533" t="str">
        <f t="shared" si="397"/>
        <v/>
      </c>
      <c r="DQ125" s="532" t="str">
        <f t="shared" si="398"/>
        <v/>
      </c>
      <c r="DR125" s="753">
        <f t="shared" si="399"/>
        <v>0</v>
      </c>
      <c r="DS125" s="111">
        <f t="shared" si="400"/>
        <v>0</v>
      </c>
      <c r="DT125" s="111">
        <f t="shared" si="401"/>
        <v>0</v>
      </c>
      <c r="DU125" s="111">
        <f t="shared" si="402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07">IF(B124="","",B124*B125)</f>
        <v/>
      </c>
      <c r="C126" s="708" t="str">
        <f t="shared" si="407"/>
        <v/>
      </c>
      <c r="D126" s="708" t="str">
        <f t="shared" si="407"/>
        <v/>
      </c>
      <c r="E126" s="708" t="str">
        <f t="shared" si="407"/>
        <v/>
      </c>
      <c r="F126" s="708" t="str">
        <f t="shared" si="407"/>
        <v/>
      </c>
      <c r="G126" s="708" t="str">
        <f t="shared" si="407"/>
        <v/>
      </c>
      <c r="H126" s="708" t="str">
        <f t="shared" si="407"/>
        <v/>
      </c>
      <c r="I126" s="708" t="str">
        <f t="shared" si="407"/>
        <v/>
      </c>
      <c r="J126" s="708" t="str">
        <f t="shared" si="407"/>
        <v/>
      </c>
      <c r="K126" s="708" t="str">
        <f t="shared" si="407"/>
        <v/>
      </c>
      <c r="L126" s="708" t="str">
        <f t="shared" si="407"/>
        <v/>
      </c>
      <c r="M126" s="708" t="str">
        <f t="shared" si="407"/>
        <v/>
      </c>
      <c r="N126" s="708" t="str">
        <f t="shared" si="407"/>
        <v/>
      </c>
      <c r="O126" s="708" t="str">
        <f t="shared" si="407"/>
        <v/>
      </c>
      <c r="P126" s="708" t="str">
        <f t="shared" si="407"/>
        <v/>
      </c>
      <c r="Q126" s="708" t="str">
        <f t="shared" si="407"/>
        <v/>
      </c>
      <c r="R126" s="708" t="str">
        <f t="shared" si="407"/>
        <v/>
      </c>
      <c r="S126" s="708" t="str">
        <f t="shared" si="407"/>
        <v/>
      </c>
      <c r="T126" s="697"/>
      <c r="U126" s="708" t="str">
        <f t="shared" ref="U126:AL126" si="408">IF(U124="","",U124*U125)</f>
        <v/>
      </c>
      <c r="V126" s="708" t="str">
        <f t="shared" si="408"/>
        <v/>
      </c>
      <c r="W126" s="708" t="str">
        <f t="shared" si="408"/>
        <v/>
      </c>
      <c r="X126" s="708" t="str">
        <f t="shared" si="408"/>
        <v/>
      </c>
      <c r="Y126" s="708" t="str">
        <f t="shared" si="408"/>
        <v/>
      </c>
      <c r="Z126" s="708" t="str">
        <f t="shared" si="408"/>
        <v/>
      </c>
      <c r="AA126" s="708" t="str">
        <f t="shared" si="408"/>
        <v/>
      </c>
      <c r="AB126" s="708" t="str">
        <f t="shared" si="408"/>
        <v/>
      </c>
      <c r="AC126" s="708" t="str">
        <f t="shared" si="408"/>
        <v/>
      </c>
      <c r="AD126" s="708" t="str">
        <f t="shared" si="408"/>
        <v/>
      </c>
      <c r="AE126" s="708" t="str">
        <f t="shared" si="408"/>
        <v/>
      </c>
      <c r="AF126" s="708" t="str">
        <f t="shared" si="408"/>
        <v/>
      </c>
      <c r="AG126" s="708" t="str">
        <f t="shared" si="408"/>
        <v/>
      </c>
      <c r="AH126" s="708" t="str">
        <f t="shared" si="408"/>
        <v/>
      </c>
      <c r="AI126" s="708" t="str">
        <f t="shared" si="408"/>
        <v/>
      </c>
      <c r="AJ126" s="708" t="str">
        <f t="shared" si="408"/>
        <v/>
      </c>
      <c r="AK126" s="708" t="str">
        <f t="shared" si="408"/>
        <v/>
      </c>
      <c r="AL126" s="708" t="str">
        <f t="shared" si="408"/>
        <v/>
      </c>
      <c r="AM126" s="697"/>
      <c r="AN126" s="708" t="str">
        <f t="shared" ref="AN126:BE126" si="409">IF(AN124="","",AN124*AN125)</f>
        <v/>
      </c>
      <c r="AO126" s="708" t="str">
        <f t="shared" si="409"/>
        <v/>
      </c>
      <c r="AP126" s="708" t="str">
        <f t="shared" si="409"/>
        <v/>
      </c>
      <c r="AQ126" s="708" t="str">
        <f t="shared" si="409"/>
        <v/>
      </c>
      <c r="AR126" s="708" t="str">
        <f t="shared" si="409"/>
        <v/>
      </c>
      <c r="AS126" s="708" t="str">
        <f t="shared" si="409"/>
        <v/>
      </c>
      <c r="AT126" s="708" t="str">
        <f t="shared" si="409"/>
        <v/>
      </c>
      <c r="AU126" s="708" t="str">
        <f t="shared" si="409"/>
        <v/>
      </c>
      <c r="AV126" s="708" t="str">
        <f t="shared" si="409"/>
        <v/>
      </c>
      <c r="AW126" s="708" t="str">
        <f t="shared" si="409"/>
        <v/>
      </c>
      <c r="AX126" s="708" t="str">
        <f t="shared" si="409"/>
        <v/>
      </c>
      <c r="AY126" s="708" t="str">
        <f t="shared" si="409"/>
        <v/>
      </c>
      <c r="AZ126" s="708" t="str">
        <f t="shared" si="409"/>
        <v/>
      </c>
      <c r="BA126" s="708" t="str">
        <f t="shared" si="409"/>
        <v/>
      </c>
      <c r="BB126" s="708" t="str">
        <f t="shared" si="409"/>
        <v/>
      </c>
      <c r="BC126" s="708" t="str">
        <f t="shared" si="409"/>
        <v/>
      </c>
      <c r="BD126" s="708" t="str">
        <f t="shared" si="409"/>
        <v/>
      </c>
      <c r="BE126" s="708" t="str">
        <f t="shared" si="409"/>
        <v/>
      </c>
      <c r="BF126" s="697"/>
      <c r="BG126" s="708" t="str">
        <f t="shared" ref="BG126:BX126" si="410">IF(BG124="","",BG124*BG125)</f>
        <v/>
      </c>
      <c r="BH126" s="708" t="str">
        <f t="shared" si="410"/>
        <v/>
      </c>
      <c r="BI126" s="708" t="str">
        <f t="shared" si="410"/>
        <v/>
      </c>
      <c r="BJ126" s="708" t="str">
        <f t="shared" si="410"/>
        <v/>
      </c>
      <c r="BK126" s="708" t="str">
        <f t="shared" si="410"/>
        <v/>
      </c>
      <c r="BL126" s="708" t="str">
        <f t="shared" si="410"/>
        <v/>
      </c>
      <c r="BM126" s="708" t="str">
        <f t="shared" si="410"/>
        <v/>
      </c>
      <c r="BN126" s="708" t="str">
        <f t="shared" si="410"/>
        <v/>
      </c>
      <c r="BO126" s="708" t="str">
        <f t="shared" si="410"/>
        <v/>
      </c>
      <c r="BP126" s="708" t="str">
        <f t="shared" si="410"/>
        <v/>
      </c>
      <c r="BQ126" s="708" t="str">
        <f t="shared" si="410"/>
        <v/>
      </c>
      <c r="BR126" s="708" t="str">
        <f t="shared" si="410"/>
        <v/>
      </c>
      <c r="BS126" s="708" t="str">
        <f t="shared" si="410"/>
        <v/>
      </c>
      <c r="BT126" s="708" t="str">
        <f t="shared" si="410"/>
        <v/>
      </c>
      <c r="BU126" s="708" t="str">
        <f t="shared" si="410"/>
        <v/>
      </c>
      <c r="BV126" s="708" t="str">
        <f t="shared" si="410"/>
        <v/>
      </c>
      <c r="BW126" s="708" t="str">
        <f t="shared" si="410"/>
        <v/>
      </c>
      <c r="BX126" s="708" t="str">
        <f t="shared" si="410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392" t="str">
        <f t="shared" si="363"/>
        <v/>
      </c>
      <c r="CI126" s="1393" t="str">
        <f t="shared" si="364"/>
        <v/>
      </c>
      <c r="CJ126" s="1394" t="str">
        <f t="shared" si="365"/>
        <v/>
      </c>
      <c r="CK126" s="1394" t="str">
        <f t="shared" si="366"/>
        <v/>
      </c>
      <c r="CL126" s="1394" t="str">
        <f t="shared" si="367"/>
        <v/>
      </c>
      <c r="CM126" s="1394" t="str">
        <f t="shared" si="368"/>
        <v/>
      </c>
      <c r="CN126" s="1394" t="str">
        <f t="shared" si="369"/>
        <v/>
      </c>
      <c r="CO126" s="1395" t="str">
        <f t="shared" si="370"/>
        <v/>
      </c>
      <c r="CP126" s="1395" t="str">
        <f t="shared" si="371"/>
        <v/>
      </c>
      <c r="CQ126" s="1395" t="str">
        <f t="shared" si="372"/>
        <v/>
      </c>
      <c r="CR126" s="1395" t="str">
        <f t="shared" si="373"/>
        <v/>
      </c>
      <c r="CS126" s="1394" t="str">
        <f t="shared" si="374"/>
        <v/>
      </c>
      <c r="CT126" s="1394" t="str">
        <f t="shared" si="375"/>
        <v/>
      </c>
      <c r="CU126" s="1394" t="str">
        <f t="shared" si="376"/>
        <v/>
      </c>
      <c r="CV126" s="1394" t="str">
        <f t="shared" si="377"/>
        <v/>
      </c>
      <c r="CW126" s="1394" t="str">
        <f t="shared" si="378"/>
        <v/>
      </c>
      <c r="CX126" s="1393" t="str">
        <f t="shared" si="379"/>
        <v/>
      </c>
      <c r="CY126" s="1396" t="str">
        <f t="shared" si="380"/>
        <v/>
      </c>
      <c r="CZ126" s="532" t="str">
        <f t="shared" si="381"/>
        <v/>
      </c>
      <c r="DA126" s="533" t="str">
        <f t="shared" si="382"/>
        <v/>
      </c>
      <c r="DB126" s="534" t="str">
        <f t="shared" si="383"/>
        <v/>
      </c>
      <c r="DC126" s="534" t="str">
        <f t="shared" si="384"/>
        <v/>
      </c>
      <c r="DD126" s="534" t="str">
        <f t="shared" si="385"/>
        <v/>
      </c>
      <c r="DE126" s="534" t="str">
        <f t="shared" si="386"/>
        <v/>
      </c>
      <c r="DF126" s="534" t="str">
        <f t="shared" si="387"/>
        <v/>
      </c>
      <c r="DG126" s="535" t="str">
        <f t="shared" si="388"/>
        <v/>
      </c>
      <c r="DH126" s="535" t="str">
        <f t="shared" si="389"/>
        <v/>
      </c>
      <c r="DI126" s="535" t="str">
        <f t="shared" si="390"/>
        <v/>
      </c>
      <c r="DJ126" s="535" t="str">
        <f t="shared" si="391"/>
        <v/>
      </c>
      <c r="DK126" s="534" t="str">
        <f t="shared" si="392"/>
        <v/>
      </c>
      <c r="DL126" s="534" t="str">
        <f t="shared" si="393"/>
        <v/>
      </c>
      <c r="DM126" s="534" t="str">
        <f t="shared" si="394"/>
        <v/>
      </c>
      <c r="DN126" s="534" t="str">
        <f t="shared" si="395"/>
        <v/>
      </c>
      <c r="DO126" s="534" t="str">
        <f t="shared" si="396"/>
        <v/>
      </c>
      <c r="DP126" s="533" t="str">
        <f t="shared" si="397"/>
        <v/>
      </c>
      <c r="DQ126" s="532" t="str">
        <f t="shared" si="398"/>
        <v/>
      </c>
      <c r="DR126" s="753">
        <f t="shared" si="399"/>
        <v>0</v>
      </c>
      <c r="DS126" s="111">
        <f t="shared" si="400"/>
        <v>0</v>
      </c>
      <c r="DT126" s="111">
        <f t="shared" si="401"/>
        <v>0</v>
      </c>
      <c r="DU126" s="111">
        <f t="shared" si="402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392">
        <f t="shared" si="363"/>
        <v>1</v>
      </c>
      <c r="CI127" s="1393">
        <f t="shared" si="364"/>
        <v>1</v>
      </c>
      <c r="CJ127" s="1394">
        <f t="shared" si="365"/>
        <v>1</v>
      </c>
      <c r="CK127" s="1394">
        <f t="shared" si="366"/>
        <v>1</v>
      </c>
      <c r="CL127" s="1394">
        <f t="shared" si="367"/>
        <v>1</v>
      </c>
      <c r="CM127" s="1394">
        <f t="shared" si="368"/>
        <v>1</v>
      </c>
      <c r="CN127" s="1394">
        <f t="shared" si="369"/>
        <v>1</v>
      </c>
      <c r="CO127" s="1395">
        <f t="shared" si="370"/>
        <v>1</v>
      </c>
      <c r="CP127" s="1395">
        <f t="shared" si="371"/>
        <v>1</v>
      </c>
      <c r="CQ127" s="1395">
        <f t="shared" si="372"/>
        <v>1</v>
      </c>
      <c r="CR127" s="1395">
        <f t="shared" si="373"/>
        <v>1</v>
      </c>
      <c r="CS127" s="1394">
        <f t="shared" si="374"/>
        <v>1</v>
      </c>
      <c r="CT127" s="1394">
        <f t="shared" si="375"/>
        <v>1</v>
      </c>
      <c r="CU127" s="1394">
        <f t="shared" si="376"/>
        <v>1</v>
      </c>
      <c r="CV127" s="1394">
        <f t="shared" si="377"/>
        <v>1</v>
      </c>
      <c r="CW127" s="1394">
        <f t="shared" si="378"/>
        <v>1</v>
      </c>
      <c r="CX127" s="1393">
        <f t="shared" si="379"/>
        <v>1</v>
      </c>
      <c r="CY127" s="1396">
        <f t="shared" si="380"/>
        <v>1</v>
      </c>
      <c r="CZ127" s="532">
        <f t="shared" si="381"/>
        <v>1</v>
      </c>
      <c r="DA127" s="533">
        <f t="shared" si="382"/>
        <v>1</v>
      </c>
      <c r="DB127" s="534">
        <f t="shared" si="383"/>
        <v>1</v>
      </c>
      <c r="DC127" s="534">
        <f t="shared" si="384"/>
        <v>1</v>
      </c>
      <c r="DD127" s="534">
        <f t="shared" si="385"/>
        <v>1</v>
      </c>
      <c r="DE127" s="534">
        <f t="shared" si="386"/>
        <v>1</v>
      </c>
      <c r="DF127" s="534">
        <f t="shared" si="387"/>
        <v>1</v>
      </c>
      <c r="DG127" s="535">
        <f t="shared" si="388"/>
        <v>1</v>
      </c>
      <c r="DH127" s="535">
        <f t="shared" si="389"/>
        <v>1</v>
      </c>
      <c r="DI127" s="535">
        <f t="shared" si="390"/>
        <v>1</v>
      </c>
      <c r="DJ127" s="535">
        <f t="shared" si="391"/>
        <v>1</v>
      </c>
      <c r="DK127" s="534">
        <f t="shared" si="392"/>
        <v>1</v>
      </c>
      <c r="DL127" s="534">
        <f t="shared" si="393"/>
        <v>1</v>
      </c>
      <c r="DM127" s="534">
        <f t="shared" si="394"/>
        <v>1</v>
      </c>
      <c r="DN127" s="534">
        <f t="shared" si="395"/>
        <v>1</v>
      </c>
      <c r="DO127" s="534">
        <f t="shared" si="396"/>
        <v>1</v>
      </c>
      <c r="DP127" s="533">
        <f t="shared" si="397"/>
        <v>1</v>
      </c>
      <c r="DQ127" s="532">
        <f t="shared" si="398"/>
        <v>1</v>
      </c>
      <c r="DR127" s="753">
        <f t="shared" si="399"/>
        <v>18</v>
      </c>
      <c r="DS127" s="111">
        <f t="shared" si="400"/>
        <v>18</v>
      </c>
      <c r="DT127" s="111">
        <f t="shared" si="401"/>
        <v>18</v>
      </c>
      <c r="DU127" s="111">
        <f t="shared" si="402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392" t="str">
        <f t="shared" si="363"/>
        <v/>
      </c>
      <c r="CI128" s="1393" t="str">
        <f t="shared" si="364"/>
        <v/>
      </c>
      <c r="CJ128" s="1394" t="str">
        <f t="shared" si="365"/>
        <v/>
      </c>
      <c r="CK128" s="1394" t="str">
        <f t="shared" si="366"/>
        <v/>
      </c>
      <c r="CL128" s="1394" t="str">
        <f t="shared" si="367"/>
        <v/>
      </c>
      <c r="CM128" s="1394" t="str">
        <f t="shared" si="368"/>
        <v/>
      </c>
      <c r="CN128" s="1394" t="str">
        <f t="shared" si="369"/>
        <v/>
      </c>
      <c r="CO128" s="1395" t="str">
        <f t="shared" si="370"/>
        <v/>
      </c>
      <c r="CP128" s="1395" t="str">
        <f t="shared" si="371"/>
        <v/>
      </c>
      <c r="CQ128" s="1395" t="str">
        <f t="shared" si="372"/>
        <v/>
      </c>
      <c r="CR128" s="1395" t="str">
        <f t="shared" si="373"/>
        <v/>
      </c>
      <c r="CS128" s="1394" t="str">
        <f t="shared" si="374"/>
        <v/>
      </c>
      <c r="CT128" s="1394" t="str">
        <f t="shared" si="375"/>
        <v/>
      </c>
      <c r="CU128" s="1394" t="str">
        <f t="shared" si="376"/>
        <v/>
      </c>
      <c r="CV128" s="1394" t="str">
        <f t="shared" si="377"/>
        <v/>
      </c>
      <c r="CW128" s="1394" t="str">
        <f t="shared" si="378"/>
        <v/>
      </c>
      <c r="CX128" s="1393" t="str">
        <f t="shared" si="379"/>
        <v/>
      </c>
      <c r="CY128" s="1396" t="str">
        <f t="shared" si="380"/>
        <v/>
      </c>
      <c r="CZ128" s="532" t="str">
        <f t="shared" si="381"/>
        <v/>
      </c>
      <c r="DA128" s="533" t="str">
        <f t="shared" si="382"/>
        <v/>
      </c>
      <c r="DB128" s="534" t="str">
        <f t="shared" si="383"/>
        <v/>
      </c>
      <c r="DC128" s="534" t="str">
        <f t="shared" si="384"/>
        <v/>
      </c>
      <c r="DD128" s="534" t="str">
        <f t="shared" si="385"/>
        <v/>
      </c>
      <c r="DE128" s="534" t="str">
        <f t="shared" si="386"/>
        <v/>
      </c>
      <c r="DF128" s="534" t="str">
        <f t="shared" si="387"/>
        <v/>
      </c>
      <c r="DG128" s="535" t="str">
        <f t="shared" si="388"/>
        <v/>
      </c>
      <c r="DH128" s="535" t="str">
        <f t="shared" si="389"/>
        <v/>
      </c>
      <c r="DI128" s="535" t="str">
        <f t="shared" si="390"/>
        <v/>
      </c>
      <c r="DJ128" s="535" t="str">
        <f t="shared" si="391"/>
        <v/>
      </c>
      <c r="DK128" s="534" t="str">
        <f t="shared" si="392"/>
        <v/>
      </c>
      <c r="DL128" s="534" t="str">
        <f t="shared" si="393"/>
        <v/>
      </c>
      <c r="DM128" s="534" t="str">
        <f t="shared" si="394"/>
        <v/>
      </c>
      <c r="DN128" s="534" t="str">
        <f t="shared" si="395"/>
        <v/>
      </c>
      <c r="DO128" s="534" t="str">
        <f t="shared" si="396"/>
        <v/>
      </c>
      <c r="DP128" s="533" t="str">
        <f t="shared" si="397"/>
        <v/>
      </c>
      <c r="DQ128" s="532" t="str">
        <f t="shared" si="398"/>
        <v/>
      </c>
      <c r="DR128" s="753">
        <f t="shared" si="399"/>
        <v>0</v>
      </c>
      <c r="DS128" s="111">
        <f t="shared" si="400"/>
        <v>0</v>
      </c>
      <c r="DT128" s="111">
        <f t="shared" si="401"/>
        <v>0</v>
      </c>
      <c r="DU128" s="111">
        <f t="shared" si="402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392" t="str">
        <f t="shared" si="363"/>
        <v/>
      </c>
      <c r="CI129" s="1393" t="str">
        <f t="shared" si="364"/>
        <v/>
      </c>
      <c r="CJ129" s="1394" t="str">
        <f t="shared" si="365"/>
        <v/>
      </c>
      <c r="CK129" s="1394" t="str">
        <f t="shared" si="366"/>
        <v/>
      </c>
      <c r="CL129" s="1394" t="str">
        <f t="shared" si="367"/>
        <v/>
      </c>
      <c r="CM129" s="1394" t="str">
        <f t="shared" si="368"/>
        <v/>
      </c>
      <c r="CN129" s="1394" t="str">
        <f t="shared" si="369"/>
        <v/>
      </c>
      <c r="CO129" s="1395" t="str">
        <f t="shared" si="370"/>
        <v/>
      </c>
      <c r="CP129" s="1395" t="str">
        <f t="shared" si="371"/>
        <v/>
      </c>
      <c r="CQ129" s="1395" t="str">
        <f t="shared" si="372"/>
        <v/>
      </c>
      <c r="CR129" s="1395" t="str">
        <f t="shared" si="373"/>
        <v/>
      </c>
      <c r="CS129" s="1394" t="str">
        <f t="shared" si="374"/>
        <v/>
      </c>
      <c r="CT129" s="1394" t="str">
        <f t="shared" si="375"/>
        <v/>
      </c>
      <c r="CU129" s="1394" t="str">
        <f t="shared" si="376"/>
        <v/>
      </c>
      <c r="CV129" s="1394" t="str">
        <f t="shared" si="377"/>
        <v/>
      </c>
      <c r="CW129" s="1394" t="str">
        <f t="shared" si="378"/>
        <v/>
      </c>
      <c r="CX129" s="1393" t="str">
        <f t="shared" si="379"/>
        <v/>
      </c>
      <c r="CY129" s="1396" t="str">
        <f t="shared" si="380"/>
        <v/>
      </c>
      <c r="CZ129" s="532" t="str">
        <f t="shared" si="381"/>
        <v/>
      </c>
      <c r="DA129" s="533" t="str">
        <f t="shared" si="382"/>
        <v/>
      </c>
      <c r="DB129" s="534" t="str">
        <f t="shared" si="383"/>
        <v/>
      </c>
      <c r="DC129" s="534" t="str">
        <f t="shared" si="384"/>
        <v/>
      </c>
      <c r="DD129" s="534" t="str">
        <f t="shared" si="385"/>
        <v/>
      </c>
      <c r="DE129" s="534" t="str">
        <f t="shared" si="386"/>
        <v/>
      </c>
      <c r="DF129" s="534" t="str">
        <f t="shared" si="387"/>
        <v/>
      </c>
      <c r="DG129" s="535" t="str">
        <f t="shared" si="388"/>
        <v/>
      </c>
      <c r="DH129" s="535" t="str">
        <f t="shared" si="389"/>
        <v/>
      </c>
      <c r="DI129" s="535" t="str">
        <f t="shared" si="390"/>
        <v/>
      </c>
      <c r="DJ129" s="535" t="str">
        <f t="shared" si="391"/>
        <v/>
      </c>
      <c r="DK129" s="534" t="str">
        <f t="shared" si="392"/>
        <v/>
      </c>
      <c r="DL129" s="534" t="str">
        <f t="shared" si="393"/>
        <v/>
      </c>
      <c r="DM129" s="534" t="str">
        <f t="shared" si="394"/>
        <v/>
      </c>
      <c r="DN129" s="534" t="str">
        <f t="shared" si="395"/>
        <v/>
      </c>
      <c r="DO129" s="534" t="str">
        <f t="shared" si="396"/>
        <v/>
      </c>
      <c r="DP129" s="533" t="str">
        <f t="shared" si="397"/>
        <v/>
      </c>
      <c r="DQ129" s="532" t="str">
        <f t="shared" si="398"/>
        <v/>
      </c>
      <c r="DR129" s="753">
        <f t="shared" si="399"/>
        <v>0</v>
      </c>
      <c r="DS129" s="111">
        <f t="shared" si="400"/>
        <v>0</v>
      </c>
      <c r="DT129" s="111">
        <f t="shared" si="401"/>
        <v>0</v>
      </c>
      <c r="DU129" s="111">
        <f t="shared" si="402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392">
        <f t="shared" si="363"/>
        <v>45</v>
      </c>
      <c r="CI130" s="1393">
        <f t="shared" si="364"/>
        <v>45</v>
      </c>
      <c r="CJ130" s="1394">
        <f t="shared" si="365"/>
        <v>45</v>
      </c>
      <c r="CK130" s="1394">
        <f t="shared" si="366"/>
        <v>45</v>
      </c>
      <c r="CL130" s="1394">
        <f t="shared" si="367"/>
        <v>45</v>
      </c>
      <c r="CM130" s="1394">
        <f t="shared" si="368"/>
        <v>45</v>
      </c>
      <c r="CN130" s="1394">
        <f t="shared" si="369"/>
        <v>45</v>
      </c>
      <c r="CO130" s="1395">
        <f t="shared" si="370"/>
        <v>45</v>
      </c>
      <c r="CP130" s="1395">
        <f t="shared" si="371"/>
        <v>45</v>
      </c>
      <c r="CQ130" s="1395">
        <f t="shared" si="372"/>
        <v>45</v>
      </c>
      <c r="CR130" s="1395">
        <f t="shared" si="373"/>
        <v>45</v>
      </c>
      <c r="CS130" s="1394">
        <f t="shared" si="374"/>
        <v>45</v>
      </c>
      <c r="CT130" s="1394">
        <f t="shared" si="375"/>
        <v>45</v>
      </c>
      <c r="CU130" s="1394">
        <f t="shared" si="376"/>
        <v>45</v>
      </c>
      <c r="CV130" s="1394">
        <f t="shared" si="377"/>
        <v>45</v>
      </c>
      <c r="CW130" s="1394">
        <f t="shared" si="378"/>
        <v>45</v>
      </c>
      <c r="CX130" s="1393">
        <f t="shared" si="379"/>
        <v>45</v>
      </c>
      <c r="CY130" s="1396">
        <f t="shared" si="380"/>
        <v>45</v>
      </c>
      <c r="CZ130" s="532">
        <f t="shared" si="381"/>
        <v>45</v>
      </c>
      <c r="DA130" s="533">
        <f t="shared" si="382"/>
        <v>45</v>
      </c>
      <c r="DB130" s="534">
        <f t="shared" si="383"/>
        <v>45</v>
      </c>
      <c r="DC130" s="534">
        <f t="shared" si="384"/>
        <v>45</v>
      </c>
      <c r="DD130" s="534">
        <f t="shared" si="385"/>
        <v>45</v>
      </c>
      <c r="DE130" s="534">
        <f t="shared" si="386"/>
        <v>45</v>
      </c>
      <c r="DF130" s="534">
        <f t="shared" si="387"/>
        <v>45</v>
      </c>
      <c r="DG130" s="535">
        <f t="shared" si="388"/>
        <v>45</v>
      </c>
      <c r="DH130" s="535">
        <f t="shared" si="389"/>
        <v>45</v>
      </c>
      <c r="DI130" s="535">
        <f t="shared" si="390"/>
        <v>45</v>
      </c>
      <c r="DJ130" s="535">
        <f t="shared" si="391"/>
        <v>45</v>
      </c>
      <c r="DK130" s="534">
        <f t="shared" si="392"/>
        <v>45</v>
      </c>
      <c r="DL130" s="534">
        <f t="shared" si="393"/>
        <v>45</v>
      </c>
      <c r="DM130" s="534">
        <f t="shared" si="394"/>
        <v>45</v>
      </c>
      <c r="DN130" s="534">
        <f t="shared" si="395"/>
        <v>45</v>
      </c>
      <c r="DO130" s="534">
        <f t="shared" si="396"/>
        <v>45</v>
      </c>
      <c r="DP130" s="533">
        <f t="shared" si="397"/>
        <v>45</v>
      </c>
      <c r="DQ130" s="532">
        <f t="shared" si="398"/>
        <v>45</v>
      </c>
      <c r="DR130" s="753">
        <f t="shared" si="399"/>
        <v>18</v>
      </c>
      <c r="DS130" s="111">
        <f t="shared" si="400"/>
        <v>18</v>
      </c>
      <c r="DT130" s="111">
        <f t="shared" si="401"/>
        <v>18</v>
      </c>
      <c r="DU130" s="111">
        <f t="shared" si="402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392" t="str">
        <f t="shared" si="363"/>
        <v/>
      </c>
      <c r="CI131" s="1393" t="str">
        <f t="shared" si="364"/>
        <v/>
      </c>
      <c r="CJ131" s="1394" t="str">
        <f t="shared" si="365"/>
        <v/>
      </c>
      <c r="CK131" s="1394" t="str">
        <f t="shared" si="366"/>
        <v/>
      </c>
      <c r="CL131" s="1394" t="str">
        <f t="shared" si="367"/>
        <v/>
      </c>
      <c r="CM131" s="1394" t="str">
        <f t="shared" si="368"/>
        <v/>
      </c>
      <c r="CN131" s="1394" t="str">
        <f t="shared" si="369"/>
        <v/>
      </c>
      <c r="CO131" s="1395" t="str">
        <f t="shared" si="370"/>
        <v/>
      </c>
      <c r="CP131" s="1395" t="str">
        <f t="shared" si="371"/>
        <v/>
      </c>
      <c r="CQ131" s="1395" t="str">
        <f t="shared" si="372"/>
        <v/>
      </c>
      <c r="CR131" s="1395" t="str">
        <f t="shared" si="373"/>
        <v/>
      </c>
      <c r="CS131" s="1394" t="str">
        <f t="shared" si="374"/>
        <v/>
      </c>
      <c r="CT131" s="1394" t="str">
        <f t="shared" si="375"/>
        <v/>
      </c>
      <c r="CU131" s="1394" t="str">
        <f t="shared" si="376"/>
        <v/>
      </c>
      <c r="CV131" s="1394" t="str">
        <f t="shared" si="377"/>
        <v/>
      </c>
      <c r="CW131" s="1394" t="str">
        <f t="shared" si="378"/>
        <v/>
      </c>
      <c r="CX131" s="1393" t="str">
        <f t="shared" si="379"/>
        <v/>
      </c>
      <c r="CY131" s="1396" t="str">
        <f t="shared" si="380"/>
        <v/>
      </c>
      <c r="CZ131" s="532" t="str">
        <f t="shared" si="381"/>
        <v/>
      </c>
      <c r="DA131" s="533" t="str">
        <f t="shared" si="382"/>
        <v/>
      </c>
      <c r="DB131" s="534" t="str">
        <f t="shared" si="383"/>
        <v/>
      </c>
      <c r="DC131" s="534" t="str">
        <f t="shared" si="384"/>
        <v/>
      </c>
      <c r="DD131" s="534" t="str">
        <f t="shared" si="385"/>
        <v/>
      </c>
      <c r="DE131" s="534" t="str">
        <f t="shared" si="386"/>
        <v/>
      </c>
      <c r="DF131" s="534" t="str">
        <f t="shared" si="387"/>
        <v/>
      </c>
      <c r="DG131" s="535" t="str">
        <f t="shared" si="388"/>
        <v/>
      </c>
      <c r="DH131" s="535" t="str">
        <f t="shared" si="389"/>
        <v/>
      </c>
      <c r="DI131" s="535" t="str">
        <f t="shared" si="390"/>
        <v/>
      </c>
      <c r="DJ131" s="535" t="str">
        <f t="shared" si="391"/>
        <v/>
      </c>
      <c r="DK131" s="534" t="str">
        <f t="shared" si="392"/>
        <v/>
      </c>
      <c r="DL131" s="534" t="str">
        <f t="shared" si="393"/>
        <v/>
      </c>
      <c r="DM131" s="534" t="str">
        <f t="shared" si="394"/>
        <v/>
      </c>
      <c r="DN131" s="534" t="str">
        <f t="shared" si="395"/>
        <v/>
      </c>
      <c r="DO131" s="534" t="str">
        <f t="shared" si="396"/>
        <v/>
      </c>
      <c r="DP131" s="533" t="str">
        <f t="shared" si="397"/>
        <v/>
      </c>
      <c r="DQ131" s="532" t="str">
        <f t="shared" si="398"/>
        <v/>
      </c>
      <c r="DR131" s="753">
        <f t="shared" si="399"/>
        <v>0</v>
      </c>
      <c r="DS131" s="111">
        <f t="shared" si="400"/>
        <v>0</v>
      </c>
      <c r="DT131" s="111">
        <f t="shared" si="401"/>
        <v>0</v>
      </c>
      <c r="DU131" s="111">
        <f t="shared" si="402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1">IF(B131="","",IF(B129="",B120*B130*B131,B129*B130*B131))</f>
        <v/>
      </c>
      <c r="C132" s="707" t="str">
        <f t="shared" si="411"/>
        <v/>
      </c>
      <c r="D132" s="707" t="str">
        <f t="shared" si="411"/>
        <v/>
      </c>
      <c r="E132" s="707" t="str">
        <f t="shared" si="411"/>
        <v/>
      </c>
      <c r="F132" s="707" t="str">
        <f t="shared" si="411"/>
        <v/>
      </c>
      <c r="G132" s="707" t="str">
        <f t="shared" si="411"/>
        <v/>
      </c>
      <c r="H132" s="707" t="str">
        <f t="shared" si="411"/>
        <v/>
      </c>
      <c r="I132" s="707" t="str">
        <f t="shared" si="411"/>
        <v/>
      </c>
      <c r="J132" s="707" t="str">
        <f t="shared" si="411"/>
        <v/>
      </c>
      <c r="K132" s="707" t="str">
        <f t="shared" si="411"/>
        <v/>
      </c>
      <c r="L132" s="707" t="str">
        <f t="shared" si="411"/>
        <v/>
      </c>
      <c r="M132" s="707" t="str">
        <f t="shared" si="411"/>
        <v/>
      </c>
      <c r="N132" s="707" t="str">
        <f t="shared" si="411"/>
        <v/>
      </c>
      <c r="O132" s="707" t="str">
        <f t="shared" si="411"/>
        <v/>
      </c>
      <c r="P132" s="707" t="str">
        <f t="shared" si="411"/>
        <v/>
      </c>
      <c r="Q132" s="707" t="str">
        <f t="shared" si="411"/>
        <v/>
      </c>
      <c r="R132" s="707" t="str">
        <f t="shared" si="411"/>
        <v/>
      </c>
      <c r="S132" s="707" t="str">
        <f t="shared" si="411"/>
        <v/>
      </c>
      <c r="T132" s="722"/>
      <c r="U132" s="707" t="str">
        <f t="shared" ref="U132:AL132" si="412">IF(U131="","",IF(U129="",U120*U130*U131,U129*U130*U131))</f>
        <v/>
      </c>
      <c r="V132" s="707" t="str">
        <f t="shared" si="412"/>
        <v/>
      </c>
      <c r="W132" s="707" t="str">
        <f t="shared" si="412"/>
        <v/>
      </c>
      <c r="X132" s="707" t="str">
        <f t="shared" si="412"/>
        <v/>
      </c>
      <c r="Y132" s="707" t="str">
        <f t="shared" si="412"/>
        <v/>
      </c>
      <c r="Z132" s="707" t="str">
        <f t="shared" si="412"/>
        <v/>
      </c>
      <c r="AA132" s="707" t="str">
        <f t="shared" si="412"/>
        <v/>
      </c>
      <c r="AB132" s="707" t="str">
        <f t="shared" si="412"/>
        <v/>
      </c>
      <c r="AC132" s="707" t="str">
        <f t="shared" si="412"/>
        <v/>
      </c>
      <c r="AD132" s="707" t="str">
        <f t="shared" si="412"/>
        <v/>
      </c>
      <c r="AE132" s="707" t="str">
        <f t="shared" si="412"/>
        <v/>
      </c>
      <c r="AF132" s="707" t="str">
        <f t="shared" si="412"/>
        <v/>
      </c>
      <c r="AG132" s="707" t="str">
        <f t="shared" si="412"/>
        <v/>
      </c>
      <c r="AH132" s="707" t="str">
        <f t="shared" si="412"/>
        <v/>
      </c>
      <c r="AI132" s="707" t="str">
        <f t="shared" si="412"/>
        <v/>
      </c>
      <c r="AJ132" s="707" t="str">
        <f t="shared" si="412"/>
        <v/>
      </c>
      <c r="AK132" s="707" t="str">
        <f t="shared" si="412"/>
        <v/>
      </c>
      <c r="AL132" s="707" t="str">
        <f t="shared" si="412"/>
        <v/>
      </c>
      <c r="AM132" s="722"/>
      <c r="AN132" s="707" t="str">
        <f t="shared" ref="AN132:BE132" si="413">IF(AN131="","",IF(AN129="",AN120*AN130*AN131,AN129*AN130*AN131))</f>
        <v/>
      </c>
      <c r="AO132" s="707" t="str">
        <f t="shared" si="413"/>
        <v/>
      </c>
      <c r="AP132" s="707" t="str">
        <f t="shared" si="413"/>
        <v/>
      </c>
      <c r="AQ132" s="707" t="str">
        <f t="shared" si="413"/>
        <v/>
      </c>
      <c r="AR132" s="707" t="str">
        <f t="shared" si="413"/>
        <v/>
      </c>
      <c r="AS132" s="707" t="str">
        <f t="shared" si="413"/>
        <v/>
      </c>
      <c r="AT132" s="707" t="str">
        <f t="shared" si="413"/>
        <v/>
      </c>
      <c r="AU132" s="707" t="str">
        <f t="shared" si="413"/>
        <v/>
      </c>
      <c r="AV132" s="707" t="str">
        <f t="shared" si="413"/>
        <v/>
      </c>
      <c r="AW132" s="707" t="str">
        <f t="shared" si="413"/>
        <v/>
      </c>
      <c r="AX132" s="707" t="str">
        <f t="shared" si="413"/>
        <v/>
      </c>
      <c r="AY132" s="707" t="str">
        <f t="shared" si="413"/>
        <v/>
      </c>
      <c r="AZ132" s="707" t="str">
        <f t="shared" si="413"/>
        <v/>
      </c>
      <c r="BA132" s="707" t="str">
        <f t="shared" si="413"/>
        <v/>
      </c>
      <c r="BB132" s="707" t="str">
        <f t="shared" si="413"/>
        <v/>
      </c>
      <c r="BC132" s="707" t="str">
        <f t="shared" si="413"/>
        <v/>
      </c>
      <c r="BD132" s="707" t="str">
        <f t="shared" si="413"/>
        <v/>
      </c>
      <c r="BE132" s="707" t="str">
        <f t="shared" si="413"/>
        <v/>
      </c>
      <c r="BF132" s="722"/>
      <c r="BG132" s="707" t="str">
        <f t="shared" ref="BG132:BX132" si="414">IF(BG131="","",IF(BG129="",BG120*BG130*BG131,BG129*BG130*BG131))</f>
        <v/>
      </c>
      <c r="BH132" s="707" t="str">
        <f t="shared" si="414"/>
        <v/>
      </c>
      <c r="BI132" s="707" t="str">
        <f t="shared" si="414"/>
        <v/>
      </c>
      <c r="BJ132" s="707" t="str">
        <f t="shared" si="414"/>
        <v/>
      </c>
      <c r="BK132" s="707" t="str">
        <f t="shared" si="414"/>
        <v/>
      </c>
      <c r="BL132" s="707" t="str">
        <f t="shared" si="414"/>
        <v/>
      </c>
      <c r="BM132" s="707" t="str">
        <f t="shared" si="414"/>
        <v/>
      </c>
      <c r="BN132" s="707" t="str">
        <f t="shared" si="414"/>
        <v/>
      </c>
      <c r="BO132" s="707" t="str">
        <f t="shared" si="414"/>
        <v/>
      </c>
      <c r="BP132" s="707" t="str">
        <f t="shared" si="414"/>
        <v/>
      </c>
      <c r="BQ132" s="707" t="str">
        <f t="shared" si="414"/>
        <v/>
      </c>
      <c r="BR132" s="707" t="str">
        <f t="shared" si="414"/>
        <v/>
      </c>
      <c r="BS132" s="707" t="str">
        <f t="shared" si="414"/>
        <v/>
      </c>
      <c r="BT132" s="707" t="str">
        <f t="shared" si="414"/>
        <v/>
      </c>
      <c r="BU132" s="707" t="str">
        <f t="shared" si="414"/>
        <v/>
      </c>
      <c r="BV132" s="707" t="str">
        <f t="shared" si="414"/>
        <v/>
      </c>
      <c r="BW132" s="707" t="str">
        <f t="shared" si="414"/>
        <v/>
      </c>
      <c r="BX132" s="707" t="str">
        <f t="shared" si="414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392" t="str">
        <f t="shared" si="363"/>
        <v/>
      </c>
      <c r="CI132" s="1393" t="str">
        <f t="shared" si="364"/>
        <v/>
      </c>
      <c r="CJ132" s="1394" t="str">
        <f t="shared" si="365"/>
        <v/>
      </c>
      <c r="CK132" s="1394" t="str">
        <f t="shared" si="366"/>
        <v/>
      </c>
      <c r="CL132" s="1394" t="str">
        <f t="shared" si="367"/>
        <v/>
      </c>
      <c r="CM132" s="1394" t="str">
        <f t="shared" si="368"/>
        <v/>
      </c>
      <c r="CN132" s="1394" t="str">
        <f t="shared" si="369"/>
        <v/>
      </c>
      <c r="CO132" s="1395" t="str">
        <f t="shared" si="370"/>
        <v/>
      </c>
      <c r="CP132" s="1395" t="str">
        <f t="shared" si="371"/>
        <v/>
      </c>
      <c r="CQ132" s="1395" t="str">
        <f t="shared" si="372"/>
        <v/>
      </c>
      <c r="CR132" s="1395" t="str">
        <f t="shared" si="373"/>
        <v/>
      </c>
      <c r="CS132" s="1394" t="str">
        <f t="shared" si="374"/>
        <v/>
      </c>
      <c r="CT132" s="1394" t="str">
        <f t="shared" si="375"/>
        <v/>
      </c>
      <c r="CU132" s="1394" t="str">
        <f t="shared" si="376"/>
        <v/>
      </c>
      <c r="CV132" s="1394" t="str">
        <f t="shared" si="377"/>
        <v/>
      </c>
      <c r="CW132" s="1394" t="str">
        <f t="shared" si="378"/>
        <v/>
      </c>
      <c r="CX132" s="1393" t="str">
        <f t="shared" si="379"/>
        <v/>
      </c>
      <c r="CY132" s="1396" t="str">
        <f t="shared" si="380"/>
        <v/>
      </c>
      <c r="CZ132" s="532" t="str">
        <f t="shared" si="381"/>
        <v/>
      </c>
      <c r="DA132" s="533" t="str">
        <f t="shared" si="382"/>
        <v/>
      </c>
      <c r="DB132" s="534" t="str">
        <f t="shared" si="383"/>
        <v/>
      </c>
      <c r="DC132" s="534" t="str">
        <f t="shared" si="384"/>
        <v/>
      </c>
      <c r="DD132" s="534" t="str">
        <f t="shared" si="385"/>
        <v/>
      </c>
      <c r="DE132" s="534" t="str">
        <f t="shared" si="386"/>
        <v/>
      </c>
      <c r="DF132" s="534" t="str">
        <f t="shared" si="387"/>
        <v/>
      </c>
      <c r="DG132" s="535" t="str">
        <f t="shared" si="388"/>
        <v/>
      </c>
      <c r="DH132" s="535" t="str">
        <f t="shared" si="389"/>
        <v/>
      </c>
      <c r="DI132" s="535" t="str">
        <f t="shared" si="390"/>
        <v/>
      </c>
      <c r="DJ132" s="535" t="str">
        <f t="shared" si="391"/>
        <v/>
      </c>
      <c r="DK132" s="534" t="str">
        <f t="shared" si="392"/>
        <v/>
      </c>
      <c r="DL132" s="534" t="str">
        <f t="shared" si="393"/>
        <v/>
      </c>
      <c r="DM132" s="534" t="str">
        <f t="shared" si="394"/>
        <v/>
      </c>
      <c r="DN132" s="534" t="str">
        <f t="shared" si="395"/>
        <v/>
      </c>
      <c r="DO132" s="534" t="str">
        <f t="shared" si="396"/>
        <v/>
      </c>
      <c r="DP132" s="533" t="str">
        <f t="shared" si="397"/>
        <v/>
      </c>
      <c r="DQ132" s="532" t="str">
        <f t="shared" si="398"/>
        <v/>
      </c>
      <c r="DR132" s="753">
        <f t="shared" si="399"/>
        <v>0</v>
      </c>
      <c r="DS132" s="111">
        <f t="shared" si="400"/>
        <v>0</v>
      </c>
      <c r="DT132" s="111">
        <f t="shared" si="401"/>
        <v>0</v>
      </c>
      <c r="DU132" s="111">
        <f t="shared" si="402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392" t="str">
        <f t="shared" si="363"/>
        <v/>
      </c>
      <c r="CI133" s="1393" t="str">
        <f t="shared" si="364"/>
        <v/>
      </c>
      <c r="CJ133" s="1394" t="str">
        <f t="shared" si="365"/>
        <v/>
      </c>
      <c r="CK133" s="1394" t="str">
        <f t="shared" si="366"/>
        <v/>
      </c>
      <c r="CL133" s="1394" t="str">
        <f t="shared" si="367"/>
        <v/>
      </c>
      <c r="CM133" s="1394" t="str">
        <f t="shared" si="368"/>
        <v/>
      </c>
      <c r="CN133" s="1394" t="str">
        <f t="shared" si="369"/>
        <v/>
      </c>
      <c r="CO133" s="1395" t="str">
        <f t="shared" si="370"/>
        <v/>
      </c>
      <c r="CP133" s="1395" t="str">
        <f t="shared" si="371"/>
        <v/>
      </c>
      <c r="CQ133" s="1395" t="str">
        <f t="shared" si="372"/>
        <v/>
      </c>
      <c r="CR133" s="1395" t="str">
        <f t="shared" si="373"/>
        <v/>
      </c>
      <c r="CS133" s="1394" t="str">
        <f t="shared" si="374"/>
        <v/>
      </c>
      <c r="CT133" s="1394" t="str">
        <f t="shared" si="375"/>
        <v/>
      </c>
      <c r="CU133" s="1394" t="str">
        <f t="shared" si="376"/>
        <v/>
      </c>
      <c r="CV133" s="1394" t="str">
        <f t="shared" si="377"/>
        <v/>
      </c>
      <c r="CW133" s="1394" t="str">
        <f t="shared" si="378"/>
        <v/>
      </c>
      <c r="CX133" s="1393" t="str">
        <f t="shared" si="379"/>
        <v/>
      </c>
      <c r="CY133" s="1396" t="str">
        <f t="shared" si="380"/>
        <v/>
      </c>
      <c r="CZ133" s="532" t="str">
        <f t="shared" si="381"/>
        <v/>
      </c>
      <c r="DA133" s="533" t="str">
        <f t="shared" si="382"/>
        <v/>
      </c>
      <c r="DB133" s="534" t="str">
        <f t="shared" si="383"/>
        <v/>
      </c>
      <c r="DC133" s="534" t="str">
        <f t="shared" si="384"/>
        <v/>
      </c>
      <c r="DD133" s="534" t="str">
        <f t="shared" si="385"/>
        <v/>
      </c>
      <c r="DE133" s="534" t="str">
        <f t="shared" si="386"/>
        <v/>
      </c>
      <c r="DF133" s="534" t="str">
        <f t="shared" si="387"/>
        <v/>
      </c>
      <c r="DG133" s="535" t="str">
        <f t="shared" si="388"/>
        <v/>
      </c>
      <c r="DH133" s="535" t="str">
        <f t="shared" si="389"/>
        <v/>
      </c>
      <c r="DI133" s="535" t="str">
        <f t="shared" si="390"/>
        <v/>
      </c>
      <c r="DJ133" s="535" t="str">
        <f t="shared" si="391"/>
        <v/>
      </c>
      <c r="DK133" s="534" t="str">
        <f t="shared" si="392"/>
        <v/>
      </c>
      <c r="DL133" s="534" t="str">
        <f t="shared" si="393"/>
        <v/>
      </c>
      <c r="DM133" s="534" t="str">
        <f t="shared" si="394"/>
        <v/>
      </c>
      <c r="DN133" s="534" t="str">
        <f t="shared" si="395"/>
        <v/>
      </c>
      <c r="DO133" s="534" t="str">
        <f t="shared" si="396"/>
        <v/>
      </c>
      <c r="DP133" s="533" t="str">
        <f t="shared" si="397"/>
        <v/>
      </c>
      <c r="DQ133" s="532" t="str">
        <f t="shared" si="398"/>
        <v/>
      </c>
      <c r="DR133" s="753">
        <f t="shared" si="399"/>
        <v>0</v>
      </c>
      <c r="DS133" s="111">
        <f t="shared" si="400"/>
        <v>0</v>
      </c>
      <c r="DT133" s="111">
        <f t="shared" si="401"/>
        <v>0</v>
      </c>
      <c r="DU133" s="111">
        <f t="shared" si="402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392" t="str">
        <f t="shared" si="363"/>
        <v/>
      </c>
      <c r="CI134" s="1393" t="str">
        <f t="shared" si="364"/>
        <v/>
      </c>
      <c r="CJ134" s="1394" t="str">
        <f t="shared" si="365"/>
        <v/>
      </c>
      <c r="CK134" s="1394" t="str">
        <f t="shared" si="366"/>
        <v/>
      </c>
      <c r="CL134" s="1394" t="str">
        <f t="shared" si="367"/>
        <v/>
      </c>
      <c r="CM134" s="1394" t="str">
        <f t="shared" si="368"/>
        <v/>
      </c>
      <c r="CN134" s="1394" t="str">
        <f t="shared" si="369"/>
        <v/>
      </c>
      <c r="CO134" s="1395" t="str">
        <f t="shared" si="370"/>
        <v/>
      </c>
      <c r="CP134" s="1395" t="str">
        <f t="shared" si="371"/>
        <v/>
      </c>
      <c r="CQ134" s="1395" t="str">
        <f t="shared" si="372"/>
        <v/>
      </c>
      <c r="CR134" s="1395" t="str">
        <f t="shared" si="373"/>
        <v/>
      </c>
      <c r="CS134" s="1394" t="str">
        <f t="shared" si="374"/>
        <v/>
      </c>
      <c r="CT134" s="1394" t="str">
        <f t="shared" si="375"/>
        <v/>
      </c>
      <c r="CU134" s="1394" t="str">
        <f t="shared" si="376"/>
        <v/>
      </c>
      <c r="CV134" s="1394" t="str">
        <f t="shared" si="377"/>
        <v/>
      </c>
      <c r="CW134" s="1394" t="str">
        <f t="shared" si="378"/>
        <v/>
      </c>
      <c r="CX134" s="1393" t="str">
        <f t="shared" si="379"/>
        <v/>
      </c>
      <c r="CY134" s="1396" t="str">
        <f t="shared" si="380"/>
        <v/>
      </c>
      <c r="CZ134" s="532" t="str">
        <f t="shared" si="381"/>
        <v/>
      </c>
      <c r="DA134" s="533" t="str">
        <f t="shared" si="382"/>
        <v/>
      </c>
      <c r="DB134" s="534" t="str">
        <f t="shared" si="383"/>
        <v/>
      </c>
      <c r="DC134" s="534" t="str">
        <f t="shared" si="384"/>
        <v/>
      </c>
      <c r="DD134" s="534" t="str">
        <f t="shared" si="385"/>
        <v/>
      </c>
      <c r="DE134" s="534" t="str">
        <f t="shared" si="386"/>
        <v/>
      </c>
      <c r="DF134" s="534" t="str">
        <f t="shared" si="387"/>
        <v/>
      </c>
      <c r="DG134" s="535" t="str">
        <f t="shared" si="388"/>
        <v/>
      </c>
      <c r="DH134" s="535" t="str">
        <f t="shared" si="389"/>
        <v/>
      </c>
      <c r="DI134" s="535" t="str">
        <f t="shared" si="390"/>
        <v/>
      </c>
      <c r="DJ134" s="535" t="str">
        <f t="shared" si="391"/>
        <v/>
      </c>
      <c r="DK134" s="534" t="str">
        <f t="shared" si="392"/>
        <v/>
      </c>
      <c r="DL134" s="534" t="str">
        <f t="shared" si="393"/>
        <v/>
      </c>
      <c r="DM134" s="534" t="str">
        <f t="shared" si="394"/>
        <v/>
      </c>
      <c r="DN134" s="534" t="str">
        <f t="shared" si="395"/>
        <v/>
      </c>
      <c r="DO134" s="534" t="str">
        <f t="shared" si="396"/>
        <v/>
      </c>
      <c r="DP134" s="533" t="str">
        <f t="shared" si="397"/>
        <v/>
      </c>
      <c r="DQ134" s="532" t="str">
        <f t="shared" si="398"/>
        <v/>
      </c>
      <c r="DR134" s="753">
        <f t="shared" si="399"/>
        <v>0</v>
      </c>
      <c r="DS134" s="111">
        <f t="shared" si="400"/>
        <v>0</v>
      </c>
      <c r="DT134" s="111">
        <f t="shared" si="401"/>
        <v>0</v>
      </c>
      <c r="DU134" s="111">
        <f t="shared" si="402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5">IF(B133="","",B133*B134)</f>
        <v/>
      </c>
      <c r="C135" s="707" t="str">
        <f t="shared" si="415"/>
        <v/>
      </c>
      <c r="D135" s="707" t="str">
        <f t="shared" si="415"/>
        <v/>
      </c>
      <c r="E135" s="707" t="str">
        <f t="shared" si="415"/>
        <v/>
      </c>
      <c r="F135" s="707" t="str">
        <f t="shared" si="415"/>
        <v/>
      </c>
      <c r="G135" s="707" t="str">
        <f t="shared" si="415"/>
        <v/>
      </c>
      <c r="H135" s="707" t="str">
        <f t="shared" si="415"/>
        <v/>
      </c>
      <c r="I135" s="707" t="str">
        <f t="shared" si="415"/>
        <v/>
      </c>
      <c r="J135" s="707" t="str">
        <f t="shared" si="415"/>
        <v/>
      </c>
      <c r="K135" s="707" t="str">
        <f t="shared" si="415"/>
        <v/>
      </c>
      <c r="L135" s="707" t="str">
        <f t="shared" si="415"/>
        <v/>
      </c>
      <c r="M135" s="707" t="str">
        <f t="shared" si="415"/>
        <v/>
      </c>
      <c r="N135" s="707" t="str">
        <f t="shared" si="415"/>
        <v/>
      </c>
      <c r="O135" s="707" t="str">
        <f t="shared" si="415"/>
        <v/>
      </c>
      <c r="P135" s="707" t="str">
        <f t="shared" si="415"/>
        <v/>
      </c>
      <c r="Q135" s="707" t="str">
        <f t="shared" si="415"/>
        <v/>
      </c>
      <c r="R135" s="707" t="str">
        <f t="shared" si="415"/>
        <v/>
      </c>
      <c r="S135" s="707" t="str">
        <f t="shared" si="415"/>
        <v/>
      </c>
      <c r="T135" s="729"/>
      <c r="U135" s="707" t="str">
        <f t="shared" ref="U135:AL135" si="416">IF(U133="","",U133*U134)</f>
        <v/>
      </c>
      <c r="V135" s="707" t="str">
        <f t="shared" si="416"/>
        <v/>
      </c>
      <c r="W135" s="707" t="str">
        <f t="shared" si="416"/>
        <v/>
      </c>
      <c r="X135" s="707" t="str">
        <f t="shared" si="416"/>
        <v/>
      </c>
      <c r="Y135" s="707" t="str">
        <f t="shared" si="416"/>
        <v/>
      </c>
      <c r="Z135" s="707" t="str">
        <f t="shared" si="416"/>
        <v/>
      </c>
      <c r="AA135" s="707" t="str">
        <f t="shared" si="416"/>
        <v/>
      </c>
      <c r="AB135" s="707" t="str">
        <f t="shared" si="416"/>
        <v/>
      </c>
      <c r="AC135" s="707" t="str">
        <f t="shared" si="416"/>
        <v/>
      </c>
      <c r="AD135" s="707" t="str">
        <f t="shared" si="416"/>
        <v/>
      </c>
      <c r="AE135" s="707" t="str">
        <f t="shared" si="416"/>
        <v/>
      </c>
      <c r="AF135" s="707" t="str">
        <f t="shared" si="416"/>
        <v/>
      </c>
      <c r="AG135" s="707" t="str">
        <f t="shared" si="416"/>
        <v/>
      </c>
      <c r="AH135" s="707" t="str">
        <f t="shared" si="416"/>
        <v/>
      </c>
      <c r="AI135" s="707" t="str">
        <f t="shared" si="416"/>
        <v/>
      </c>
      <c r="AJ135" s="707" t="str">
        <f t="shared" si="416"/>
        <v/>
      </c>
      <c r="AK135" s="707" t="str">
        <f t="shared" si="416"/>
        <v/>
      </c>
      <c r="AL135" s="707" t="str">
        <f t="shared" si="416"/>
        <v/>
      </c>
      <c r="AM135" s="729"/>
      <c r="AN135" s="707" t="str">
        <f t="shared" ref="AN135:BE135" si="417">IF(AN133="","",AN133*AN134)</f>
        <v/>
      </c>
      <c r="AO135" s="707" t="str">
        <f t="shared" si="417"/>
        <v/>
      </c>
      <c r="AP135" s="707" t="str">
        <f t="shared" si="417"/>
        <v/>
      </c>
      <c r="AQ135" s="707" t="str">
        <f t="shared" si="417"/>
        <v/>
      </c>
      <c r="AR135" s="707" t="str">
        <f t="shared" si="417"/>
        <v/>
      </c>
      <c r="AS135" s="707" t="str">
        <f t="shared" si="417"/>
        <v/>
      </c>
      <c r="AT135" s="707" t="str">
        <f t="shared" si="417"/>
        <v/>
      </c>
      <c r="AU135" s="707" t="str">
        <f t="shared" si="417"/>
        <v/>
      </c>
      <c r="AV135" s="707" t="str">
        <f t="shared" si="417"/>
        <v/>
      </c>
      <c r="AW135" s="707" t="str">
        <f t="shared" si="417"/>
        <v/>
      </c>
      <c r="AX135" s="707" t="str">
        <f t="shared" si="417"/>
        <v/>
      </c>
      <c r="AY135" s="707" t="str">
        <f t="shared" si="417"/>
        <v/>
      </c>
      <c r="AZ135" s="707" t="str">
        <f t="shared" si="417"/>
        <v/>
      </c>
      <c r="BA135" s="707" t="str">
        <f t="shared" si="417"/>
        <v/>
      </c>
      <c r="BB135" s="707" t="str">
        <f t="shared" si="417"/>
        <v/>
      </c>
      <c r="BC135" s="707" t="str">
        <f t="shared" si="417"/>
        <v/>
      </c>
      <c r="BD135" s="707" t="str">
        <f t="shared" si="417"/>
        <v/>
      </c>
      <c r="BE135" s="707" t="str">
        <f t="shared" si="417"/>
        <v/>
      </c>
      <c r="BF135" s="729"/>
      <c r="BG135" s="707" t="str">
        <f t="shared" ref="BG135:BX135" si="418">IF(BG133="","",BG133*BG134)</f>
        <v/>
      </c>
      <c r="BH135" s="707" t="str">
        <f t="shared" si="418"/>
        <v/>
      </c>
      <c r="BI135" s="707" t="str">
        <f t="shared" si="418"/>
        <v/>
      </c>
      <c r="BJ135" s="707" t="str">
        <f t="shared" si="418"/>
        <v/>
      </c>
      <c r="BK135" s="707" t="str">
        <f t="shared" si="418"/>
        <v/>
      </c>
      <c r="BL135" s="707" t="str">
        <f t="shared" si="418"/>
        <v/>
      </c>
      <c r="BM135" s="707" t="str">
        <f t="shared" si="418"/>
        <v/>
      </c>
      <c r="BN135" s="707" t="str">
        <f t="shared" si="418"/>
        <v/>
      </c>
      <c r="BO135" s="707" t="str">
        <f t="shared" si="418"/>
        <v/>
      </c>
      <c r="BP135" s="707" t="str">
        <f t="shared" si="418"/>
        <v/>
      </c>
      <c r="BQ135" s="707" t="str">
        <f t="shared" si="418"/>
        <v/>
      </c>
      <c r="BR135" s="707" t="str">
        <f t="shared" si="418"/>
        <v/>
      </c>
      <c r="BS135" s="707" t="str">
        <f t="shared" si="418"/>
        <v/>
      </c>
      <c r="BT135" s="707" t="str">
        <f t="shared" si="418"/>
        <v/>
      </c>
      <c r="BU135" s="707" t="str">
        <f t="shared" si="418"/>
        <v/>
      </c>
      <c r="BV135" s="707" t="str">
        <f t="shared" si="418"/>
        <v/>
      </c>
      <c r="BW135" s="707" t="str">
        <f t="shared" si="418"/>
        <v/>
      </c>
      <c r="BX135" s="707" t="str">
        <f t="shared" si="418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392" t="str">
        <f t="shared" si="363"/>
        <v/>
      </c>
      <c r="CI135" s="1393" t="str">
        <f t="shared" si="364"/>
        <v/>
      </c>
      <c r="CJ135" s="1394" t="str">
        <f t="shared" si="365"/>
        <v/>
      </c>
      <c r="CK135" s="1394" t="str">
        <f t="shared" si="366"/>
        <v/>
      </c>
      <c r="CL135" s="1394" t="str">
        <f t="shared" si="367"/>
        <v/>
      </c>
      <c r="CM135" s="1394" t="str">
        <f t="shared" si="368"/>
        <v/>
      </c>
      <c r="CN135" s="1394" t="str">
        <f t="shared" si="369"/>
        <v/>
      </c>
      <c r="CO135" s="1395" t="str">
        <f t="shared" si="370"/>
        <v/>
      </c>
      <c r="CP135" s="1395" t="str">
        <f t="shared" si="371"/>
        <v/>
      </c>
      <c r="CQ135" s="1395" t="str">
        <f t="shared" si="372"/>
        <v/>
      </c>
      <c r="CR135" s="1395" t="str">
        <f t="shared" si="373"/>
        <v/>
      </c>
      <c r="CS135" s="1394" t="str">
        <f t="shared" si="374"/>
        <v/>
      </c>
      <c r="CT135" s="1394" t="str">
        <f t="shared" si="375"/>
        <v/>
      </c>
      <c r="CU135" s="1394" t="str">
        <f t="shared" si="376"/>
        <v/>
      </c>
      <c r="CV135" s="1394" t="str">
        <f t="shared" si="377"/>
        <v/>
      </c>
      <c r="CW135" s="1394" t="str">
        <f t="shared" si="378"/>
        <v/>
      </c>
      <c r="CX135" s="1393" t="str">
        <f t="shared" si="379"/>
        <v/>
      </c>
      <c r="CY135" s="1396" t="str">
        <f t="shared" si="380"/>
        <v/>
      </c>
      <c r="CZ135" s="532" t="str">
        <f t="shared" si="381"/>
        <v/>
      </c>
      <c r="DA135" s="533" t="str">
        <f t="shared" si="382"/>
        <v/>
      </c>
      <c r="DB135" s="534" t="str">
        <f t="shared" si="383"/>
        <v/>
      </c>
      <c r="DC135" s="534" t="str">
        <f t="shared" si="384"/>
        <v/>
      </c>
      <c r="DD135" s="534" t="str">
        <f t="shared" si="385"/>
        <v/>
      </c>
      <c r="DE135" s="534" t="str">
        <f t="shared" si="386"/>
        <v/>
      </c>
      <c r="DF135" s="534" t="str">
        <f t="shared" si="387"/>
        <v/>
      </c>
      <c r="DG135" s="535" t="str">
        <f t="shared" si="388"/>
        <v/>
      </c>
      <c r="DH135" s="535" t="str">
        <f t="shared" si="389"/>
        <v/>
      </c>
      <c r="DI135" s="535" t="str">
        <f t="shared" si="390"/>
        <v/>
      </c>
      <c r="DJ135" s="535" t="str">
        <f t="shared" si="391"/>
        <v/>
      </c>
      <c r="DK135" s="534" t="str">
        <f t="shared" si="392"/>
        <v/>
      </c>
      <c r="DL135" s="534" t="str">
        <f t="shared" si="393"/>
        <v/>
      </c>
      <c r="DM135" s="534" t="str">
        <f t="shared" si="394"/>
        <v/>
      </c>
      <c r="DN135" s="534" t="str">
        <f t="shared" si="395"/>
        <v/>
      </c>
      <c r="DO135" s="534" t="str">
        <f t="shared" si="396"/>
        <v/>
      </c>
      <c r="DP135" s="533" t="str">
        <f t="shared" si="397"/>
        <v/>
      </c>
      <c r="DQ135" s="532" t="str">
        <f t="shared" si="398"/>
        <v/>
      </c>
      <c r="DR135" s="753">
        <f t="shared" si="399"/>
        <v>0</v>
      </c>
      <c r="DS135" s="111">
        <f t="shared" si="400"/>
        <v>0</v>
      </c>
      <c r="DT135" s="111">
        <f t="shared" si="401"/>
        <v>0</v>
      </c>
      <c r="DU135" s="111">
        <f t="shared" si="402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392">
        <f t="shared" si="363"/>
        <v>1</v>
      </c>
      <c r="CI136" s="1393">
        <f t="shared" si="364"/>
        <v>1</v>
      </c>
      <c r="CJ136" s="1394">
        <f t="shared" si="365"/>
        <v>1</v>
      </c>
      <c r="CK136" s="1394">
        <f t="shared" si="366"/>
        <v>1</v>
      </c>
      <c r="CL136" s="1394">
        <f t="shared" si="367"/>
        <v>1</v>
      </c>
      <c r="CM136" s="1394">
        <f t="shared" si="368"/>
        <v>1</v>
      </c>
      <c r="CN136" s="1394">
        <f t="shared" si="369"/>
        <v>1</v>
      </c>
      <c r="CO136" s="1395">
        <f t="shared" si="370"/>
        <v>1</v>
      </c>
      <c r="CP136" s="1395">
        <f t="shared" si="371"/>
        <v>1</v>
      </c>
      <c r="CQ136" s="1395">
        <f t="shared" si="372"/>
        <v>1</v>
      </c>
      <c r="CR136" s="1395">
        <f t="shared" si="373"/>
        <v>1</v>
      </c>
      <c r="CS136" s="1394">
        <f t="shared" si="374"/>
        <v>1</v>
      </c>
      <c r="CT136" s="1394">
        <f t="shared" si="375"/>
        <v>1</v>
      </c>
      <c r="CU136" s="1394">
        <f t="shared" si="376"/>
        <v>1</v>
      </c>
      <c r="CV136" s="1394">
        <f t="shared" si="377"/>
        <v>1</v>
      </c>
      <c r="CW136" s="1394">
        <f t="shared" si="378"/>
        <v>1</v>
      </c>
      <c r="CX136" s="1393">
        <f t="shared" si="379"/>
        <v>1</v>
      </c>
      <c r="CY136" s="1396">
        <f t="shared" si="380"/>
        <v>1</v>
      </c>
      <c r="CZ136" s="532">
        <f t="shared" si="381"/>
        <v>1</v>
      </c>
      <c r="DA136" s="533">
        <f t="shared" si="382"/>
        <v>1</v>
      </c>
      <c r="DB136" s="534">
        <f t="shared" si="383"/>
        <v>1</v>
      </c>
      <c r="DC136" s="534">
        <f t="shared" si="384"/>
        <v>1</v>
      </c>
      <c r="DD136" s="534">
        <f t="shared" si="385"/>
        <v>1</v>
      </c>
      <c r="DE136" s="534">
        <f t="shared" si="386"/>
        <v>1</v>
      </c>
      <c r="DF136" s="534">
        <f t="shared" si="387"/>
        <v>1</v>
      </c>
      <c r="DG136" s="535">
        <f t="shared" si="388"/>
        <v>1</v>
      </c>
      <c r="DH136" s="535">
        <f t="shared" si="389"/>
        <v>1</v>
      </c>
      <c r="DI136" s="535">
        <f t="shared" si="390"/>
        <v>1</v>
      </c>
      <c r="DJ136" s="535">
        <f t="shared" si="391"/>
        <v>1</v>
      </c>
      <c r="DK136" s="534">
        <f t="shared" si="392"/>
        <v>1</v>
      </c>
      <c r="DL136" s="534">
        <f t="shared" si="393"/>
        <v>1</v>
      </c>
      <c r="DM136" s="534">
        <f t="shared" si="394"/>
        <v>1</v>
      </c>
      <c r="DN136" s="534">
        <f t="shared" si="395"/>
        <v>1</v>
      </c>
      <c r="DO136" s="534">
        <f t="shared" si="396"/>
        <v>1</v>
      </c>
      <c r="DP136" s="533">
        <f t="shared" si="397"/>
        <v>1</v>
      </c>
      <c r="DQ136" s="532">
        <f t="shared" si="398"/>
        <v>1</v>
      </c>
      <c r="DR136" s="753">
        <f t="shared" si="399"/>
        <v>18</v>
      </c>
      <c r="DS136" s="111">
        <f t="shared" si="400"/>
        <v>18</v>
      </c>
      <c r="DT136" s="111">
        <f t="shared" si="401"/>
        <v>18</v>
      </c>
      <c r="DU136" s="111">
        <f t="shared" si="402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392" t="str">
        <f t="shared" si="363"/>
        <v/>
      </c>
      <c r="CI137" s="1393" t="str">
        <f t="shared" si="364"/>
        <v/>
      </c>
      <c r="CJ137" s="1394" t="str">
        <f t="shared" si="365"/>
        <v/>
      </c>
      <c r="CK137" s="1394" t="str">
        <f t="shared" si="366"/>
        <v/>
      </c>
      <c r="CL137" s="1394" t="str">
        <f t="shared" si="367"/>
        <v/>
      </c>
      <c r="CM137" s="1394" t="str">
        <f t="shared" si="368"/>
        <v/>
      </c>
      <c r="CN137" s="1394" t="str">
        <f t="shared" si="369"/>
        <v/>
      </c>
      <c r="CO137" s="1395" t="str">
        <f t="shared" si="370"/>
        <v/>
      </c>
      <c r="CP137" s="1395" t="str">
        <f t="shared" si="371"/>
        <v/>
      </c>
      <c r="CQ137" s="1395" t="str">
        <f t="shared" si="372"/>
        <v/>
      </c>
      <c r="CR137" s="1395" t="str">
        <f t="shared" si="373"/>
        <v/>
      </c>
      <c r="CS137" s="1394" t="str">
        <f t="shared" si="374"/>
        <v/>
      </c>
      <c r="CT137" s="1394" t="str">
        <f t="shared" si="375"/>
        <v/>
      </c>
      <c r="CU137" s="1394" t="str">
        <f t="shared" si="376"/>
        <v/>
      </c>
      <c r="CV137" s="1394" t="str">
        <f t="shared" si="377"/>
        <v/>
      </c>
      <c r="CW137" s="1394" t="str">
        <f t="shared" si="378"/>
        <v/>
      </c>
      <c r="CX137" s="1393" t="str">
        <f t="shared" si="379"/>
        <v/>
      </c>
      <c r="CY137" s="1396" t="str">
        <f t="shared" si="380"/>
        <v/>
      </c>
      <c r="CZ137" s="532" t="str">
        <f t="shared" si="381"/>
        <v/>
      </c>
      <c r="DA137" s="533" t="str">
        <f t="shared" si="382"/>
        <v/>
      </c>
      <c r="DB137" s="534" t="str">
        <f t="shared" si="383"/>
        <v/>
      </c>
      <c r="DC137" s="534" t="str">
        <f t="shared" si="384"/>
        <v/>
      </c>
      <c r="DD137" s="534" t="str">
        <f t="shared" si="385"/>
        <v/>
      </c>
      <c r="DE137" s="534" t="str">
        <f t="shared" si="386"/>
        <v/>
      </c>
      <c r="DF137" s="534" t="str">
        <f t="shared" si="387"/>
        <v/>
      </c>
      <c r="DG137" s="535" t="str">
        <f t="shared" si="388"/>
        <v/>
      </c>
      <c r="DH137" s="535" t="str">
        <f t="shared" si="389"/>
        <v/>
      </c>
      <c r="DI137" s="535" t="str">
        <f t="shared" si="390"/>
        <v/>
      </c>
      <c r="DJ137" s="535" t="str">
        <f t="shared" si="391"/>
        <v/>
      </c>
      <c r="DK137" s="534" t="str">
        <f t="shared" si="392"/>
        <v/>
      </c>
      <c r="DL137" s="534" t="str">
        <f t="shared" si="393"/>
        <v/>
      </c>
      <c r="DM137" s="534" t="str">
        <f t="shared" si="394"/>
        <v/>
      </c>
      <c r="DN137" s="534" t="str">
        <f t="shared" si="395"/>
        <v/>
      </c>
      <c r="DO137" s="534" t="str">
        <f t="shared" si="396"/>
        <v/>
      </c>
      <c r="DP137" s="533" t="str">
        <f t="shared" si="397"/>
        <v/>
      </c>
      <c r="DQ137" s="532" t="str">
        <f t="shared" si="398"/>
        <v/>
      </c>
      <c r="DR137" s="753">
        <f t="shared" si="399"/>
        <v>0</v>
      </c>
      <c r="DS137" s="111">
        <f t="shared" si="400"/>
        <v>0</v>
      </c>
      <c r="DT137" s="111">
        <f t="shared" si="401"/>
        <v>0</v>
      </c>
      <c r="DU137" s="111">
        <f t="shared" si="402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19">IF(SUM(B123,B132)&gt;0,SUM(B124,B133)/SUM(B123,B132),"")</f>
        <v/>
      </c>
      <c r="C138" s="721" t="str">
        <f t="shared" si="419"/>
        <v/>
      </c>
      <c r="D138" s="721" t="str">
        <f t="shared" si="419"/>
        <v/>
      </c>
      <c r="E138" s="721" t="str">
        <f t="shared" si="419"/>
        <v/>
      </c>
      <c r="F138" s="721" t="str">
        <f t="shared" si="419"/>
        <v/>
      </c>
      <c r="G138" s="721" t="str">
        <f t="shared" si="419"/>
        <v/>
      </c>
      <c r="H138" s="721" t="str">
        <f t="shared" si="419"/>
        <v/>
      </c>
      <c r="I138" s="721" t="str">
        <f t="shared" si="419"/>
        <v/>
      </c>
      <c r="J138" s="721" t="str">
        <f t="shared" si="419"/>
        <v/>
      </c>
      <c r="K138" s="721" t="str">
        <f t="shared" si="419"/>
        <v/>
      </c>
      <c r="L138" s="721" t="str">
        <f t="shared" si="419"/>
        <v/>
      </c>
      <c r="M138" s="721" t="str">
        <f t="shared" si="419"/>
        <v/>
      </c>
      <c r="N138" s="721" t="str">
        <f t="shared" si="419"/>
        <v/>
      </c>
      <c r="O138" s="721" t="str">
        <f t="shared" si="419"/>
        <v/>
      </c>
      <c r="P138" s="721" t="str">
        <f t="shared" si="419"/>
        <v/>
      </c>
      <c r="Q138" s="721" t="str">
        <f t="shared" si="419"/>
        <v/>
      </c>
      <c r="R138" s="721" t="str">
        <f t="shared" si="419"/>
        <v/>
      </c>
      <c r="S138" s="721" t="str">
        <f t="shared" si="419"/>
        <v/>
      </c>
      <c r="T138" s="697"/>
      <c r="U138" s="721" t="str">
        <f t="shared" ref="U138:AL138" si="420">IF(SUM(U123,U132)&gt;0,SUM(U124,U133)/SUM(U123,U132),"")</f>
        <v/>
      </c>
      <c r="V138" s="721" t="str">
        <f t="shared" si="420"/>
        <v/>
      </c>
      <c r="W138" s="721" t="str">
        <f t="shared" si="420"/>
        <v/>
      </c>
      <c r="X138" s="721" t="str">
        <f t="shared" si="420"/>
        <v/>
      </c>
      <c r="Y138" s="721" t="str">
        <f t="shared" si="420"/>
        <v/>
      </c>
      <c r="Z138" s="721" t="str">
        <f t="shared" si="420"/>
        <v/>
      </c>
      <c r="AA138" s="721" t="str">
        <f t="shared" si="420"/>
        <v/>
      </c>
      <c r="AB138" s="721" t="str">
        <f t="shared" si="420"/>
        <v/>
      </c>
      <c r="AC138" s="721" t="str">
        <f t="shared" si="420"/>
        <v/>
      </c>
      <c r="AD138" s="721" t="str">
        <f t="shared" si="420"/>
        <v/>
      </c>
      <c r="AE138" s="721" t="str">
        <f t="shared" si="420"/>
        <v/>
      </c>
      <c r="AF138" s="721" t="str">
        <f t="shared" si="420"/>
        <v/>
      </c>
      <c r="AG138" s="721" t="str">
        <f t="shared" si="420"/>
        <v/>
      </c>
      <c r="AH138" s="721" t="str">
        <f t="shared" si="420"/>
        <v/>
      </c>
      <c r="AI138" s="721" t="str">
        <f t="shared" si="420"/>
        <v/>
      </c>
      <c r="AJ138" s="721" t="str">
        <f t="shared" si="420"/>
        <v/>
      </c>
      <c r="AK138" s="721" t="str">
        <f t="shared" si="420"/>
        <v/>
      </c>
      <c r="AL138" s="721" t="str">
        <f t="shared" si="420"/>
        <v/>
      </c>
      <c r="AM138" s="697"/>
      <c r="AN138" s="721" t="str">
        <f t="shared" ref="AN138:BE138" si="421">IF(SUM(AN123,AN132)&gt;0,SUM(AN124,AN133)/SUM(AN123,AN132),"")</f>
        <v/>
      </c>
      <c r="AO138" s="721" t="str">
        <f t="shared" si="421"/>
        <v/>
      </c>
      <c r="AP138" s="721" t="str">
        <f t="shared" si="421"/>
        <v/>
      </c>
      <c r="AQ138" s="721" t="str">
        <f t="shared" si="421"/>
        <v/>
      </c>
      <c r="AR138" s="721" t="str">
        <f t="shared" si="421"/>
        <v/>
      </c>
      <c r="AS138" s="721" t="str">
        <f t="shared" si="421"/>
        <v/>
      </c>
      <c r="AT138" s="721" t="str">
        <f t="shared" si="421"/>
        <v/>
      </c>
      <c r="AU138" s="721" t="str">
        <f t="shared" si="421"/>
        <v/>
      </c>
      <c r="AV138" s="721" t="str">
        <f t="shared" si="421"/>
        <v/>
      </c>
      <c r="AW138" s="721" t="str">
        <f t="shared" si="421"/>
        <v/>
      </c>
      <c r="AX138" s="721" t="str">
        <f t="shared" si="421"/>
        <v/>
      </c>
      <c r="AY138" s="721" t="str">
        <f t="shared" si="421"/>
        <v/>
      </c>
      <c r="AZ138" s="721" t="str">
        <f t="shared" si="421"/>
        <v/>
      </c>
      <c r="BA138" s="721" t="str">
        <f t="shared" si="421"/>
        <v/>
      </c>
      <c r="BB138" s="721" t="str">
        <f t="shared" si="421"/>
        <v/>
      </c>
      <c r="BC138" s="721" t="str">
        <f t="shared" si="421"/>
        <v/>
      </c>
      <c r="BD138" s="721" t="str">
        <f t="shared" si="421"/>
        <v/>
      </c>
      <c r="BE138" s="721" t="str">
        <f t="shared" si="421"/>
        <v/>
      </c>
      <c r="BF138" s="697"/>
      <c r="BG138" s="721" t="str">
        <f t="shared" ref="BG138:BX138" si="422">IF(SUM(BG123,BG132)&gt;0,SUM(BG124,BG133)/SUM(BG123,BG132),"")</f>
        <v/>
      </c>
      <c r="BH138" s="721" t="str">
        <f t="shared" si="422"/>
        <v/>
      </c>
      <c r="BI138" s="721" t="str">
        <f t="shared" si="422"/>
        <v/>
      </c>
      <c r="BJ138" s="721" t="str">
        <f t="shared" si="422"/>
        <v/>
      </c>
      <c r="BK138" s="721" t="str">
        <f t="shared" si="422"/>
        <v/>
      </c>
      <c r="BL138" s="721" t="str">
        <f t="shared" si="422"/>
        <v/>
      </c>
      <c r="BM138" s="721" t="str">
        <f t="shared" si="422"/>
        <v/>
      </c>
      <c r="BN138" s="721" t="str">
        <f t="shared" si="422"/>
        <v/>
      </c>
      <c r="BO138" s="721" t="str">
        <f t="shared" si="422"/>
        <v/>
      </c>
      <c r="BP138" s="721" t="str">
        <f t="shared" si="422"/>
        <v/>
      </c>
      <c r="BQ138" s="721" t="str">
        <f t="shared" si="422"/>
        <v/>
      </c>
      <c r="BR138" s="721" t="str">
        <f t="shared" si="422"/>
        <v/>
      </c>
      <c r="BS138" s="721" t="str">
        <f t="shared" si="422"/>
        <v/>
      </c>
      <c r="BT138" s="721" t="str">
        <f t="shared" si="422"/>
        <v/>
      </c>
      <c r="BU138" s="721" t="str">
        <f t="shared" si="422"/>
        <v/>
      </c>
      <c r="BV138" s="721" t="str">
        <f t="shared" si="422"/>
        <v/>
      </c>
      <c r="BW138" s="721" t="str">
        <f t="shared" si="422"/>
        <v/>
      </c>
      <c r="BX138" s="721" t="str">
        <f t="shared" si="422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380" t="str">
        <f t="shared" si="363"/>
        <v/>
      </c>
      <c r="CI138" s="1381" t="str">
        <f t="shared" si="364"/>
        <v/>
      </c>
      <c r="CJ138" s="1382" t="str">
        <f t="shared" si="365"/>
        <v/>
      </c>
      <c r="CK138" s="1382" t="str">
        <f t="shared" si="366"/>
        <v/>
      </c>
      <c r="CL138" s="1382" t="str">
        <f t="shared" si="367"/>
        <v/>
      </c>
      <c r="CM138" s="1382" t="str">
        <f t="shared" si="368"/>
        <v/>
      </c>
      <c r="CN138" s="1382" t="str">
        <f t="shared" si="369"/>
        <v/>
      </c>
      <c r="CO138" s="1383" t="str">
        <f t="shared" si="370"/>
        <v/>
      </c>
      <c r="CP138" s="1383" t="str">
        <f t="shared" si="371"/>
        <v/>
      </c>
      <c r="CQ138" s="1383" t="str">
        <f t="shared" si="372"/>
        <v/>
      </c>
      <c r="CR138" s="1383" t="str">
        <f t="shared" si="373"/>
        <v/>
      </c>
      <c r="CS138" s="1382" t="str">
        <f t="shared" si="374"/>
        <v/>
      </c>
      <c r="CT138" s="1382" t="str">
        <f t="shared" si="375"/>
        <v/>
      </c>
      <c r="CU138" s="1382" t="str">
        <f t="shared" si="376"/>
        <v/>
      </c>
      <c r="CV138" s="1382" t="str">
        <f t="shared" si="377"/>
        <v/>
      </c>
      <c r="CW138" s="1382" t="str">
        <f t="shared" si="378"/>
        <v/>
      </c>
      <c r="CX138" s="1381" t="str">
        <f t="shared" si="379"/>
        <v/>
      </c>
      <c r="CY138" s="1384" t="str">
        <f t="shared" si="380"/>
        <v/>
      </c>
      <c r="CZ138" s="638" t="str">
        <f t="shared" si="381"/>
        <v/>
      </c>
      <c r="DA138" s="639" t="str">
        <f t="shared" si="382"/>
        <v/>
      </c>
      <c r="DB138" s="640" t="str">
        <f t="shared" si="383"/>
        <v/>
      </c>
      <c r="DC138" s="640" t="str">
        <f t="shared" si="384"/>
        <v/>
      </c>
      <c r="DD138" s="640" t="str">
        <f t="shared" si="385"/>
        <v/>
      </c>
      <c r="DE138" s="640" t="str">
        <f t="shared" si="386"/>
        <v/>
      </c>
      <c r="DF138" s="640" t="str">
        <f t="shared" si="387"/>
        <v/>
      </c>
      <c r="DG138" s="641" t="str">
        <f t="shared" si="388"/>
        <v/>
      </c>
      <c r="DH138" s="641" t="str">
        <f t="shared" si="389"/>
        <v/>
      </c>
      <c r="DI138" s="641" t="str">
        <f t="shared" si="390"/>
        <v/>
      </c>
      <c r="DJ138" s="641" t="str">
        <f t="shared" si="391"/>
        <v/>
      </c>
      <c r="DK138" s="640" t="str">
        <f t="shared" si="392"/>
        <v/>
      </c>
      <c r="DL138" s="640" t="str">
        <f t="shared" si="393"/>
        <v/>
      </c>
      <c r="DM138" s="640" t="str">
        <f t="shared" si="394"/>
        <v/>
      </c>
      <c r="DN138" s="640" t="str">
        <f t="shared" si="395"/>
        <v/>
      </c>
      <c r="DO138" s="640" t="str">
        <f t="shared" si="396"/>
        <v/>
      </c>
      <c r="DP138" s="639" t="str">
        <f t="shared" si="397"/>
        <v/>
      </c>
      <c r="DQ138" s="638" t="str">
        <f t="shared" si="398"/>
        <v/>
      </c>
      <c r="DR138" s="753">
        <f t="shared" si="399"/>
        <v>0</v>
      </c>
      <c r="DS138" s="111">
        <f t="shared" si="400"/>
        <v>0</v>
      </c>
      <c r="DT138" s="111">
        <f t="shared" si="401"/>
        <v>0</v>
      </c>
      <c r="DU138" s="111">
        <f t="shared" si="402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3">IF(SUM(B123,B132)=0,"",SUM(B123,-B124*B127,-B128*B127,B132,-B133*B136,-B137*B136)*0.098)</f>
        <v/>
      </c>
      <c r="C139" s="726" t="str">
        <f t="shared" si="423"/>
        <v/>
      </c>
      <c r="D139" s="726" t="str">
        <f t="shared" si="423"/>
        <v/>
      </c>
      <c r="E139" s="726" t="str">
        <f t="shared" si="423"/>
        <v/>
      </c>
      <c r="F139" s="726" t="str">
        <f t="shared" si="423"/>
        <v/>
      </c>
      <c r="G139" s="726" t="str">
        <f t="shared" si="423"/>
        <v/>
      </c>
      <c r="H139" s="726" t="str">
        <f t="shared" si="423"/>
        <v/>
      </c>
      <c r="I139" s="726" t="str">
        <f t="shared" si="423"/>
        <v/>
      </c>
      <c r="J139" s="726" t="str">
        <f t="shared" si="423"/>
        <v/>
      </c>
      <c r="K139" s="726" t="str">
        <f t="shared" si="423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4">IF(SUM(U123,U132)=0,"",SUM(U123,-U124*U127,-U128*U127,U132,-U133*U136,-U137*U136)*0.098)</f>
        <v/>
      </c>
      <c r="V139" s="726" t="str">
        <f t="shared" si="424"/>
        <v/>
      </c>
      <c r="W139" s="726" t="str">
        <f t="shared" si="424"/>
        <v/>
      </c>
      <c r="X139" s="726" t="str">
        <f t="shared" si="424"/>
        <v/>
      </c>
      <c r="Y139" s="726" t="str">
        <f t="shared" si="424"/>
        <v/>
      </c>
      <c r="Z139" s="726" t="str">
        <f t="shared" si="424"/>
        <v/>
      </c>
      <c r="AA139" s="726" t="str">
        <f t="shared" si="424"/>
        <v/>
      </c>
      <c r="AB139" s="726" t="str">
        <f t="shared" si="424"/>
        <v/>
      </c>
      <c r="AC139" s="726" t="str">
        <f t="shared" si="424"/>
        <v/>
      </c>
      <c r="AD139" s="726" t="str">
        <f t="shared" si="424"/>
        <v/>
      </c>
      <c r="AE139" s="726" t="str">
        <f t="shared" si="424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5">IF(SUM(AN123,AN132)=0,"",SUM(AN123,-AN124*AN127,-AN128*AN127,AN132,-AN133*AN136,-AN137*AN136)*0.098)</f>
        <v/>
      </c>
      <c r="AO139" s="726" t="str">
        <f t="shared" si="425"/>
        <v/>
      </c>
      <c r="AP139" s="726" t="str">
        <f t="shared" si="425"/>
        <v/>
      </c>
      <c r="AQ139" s="726" t="str">
        <f t="shared" si="425"/>
        <v/>
      </c>
      <c r="AR139" s="726" t="str">
        <f t="shared" si="425"/>
        <v/>
      </c>
      <c r="AS139" s="726" t="str">
        <f t="shared" si="425"/>
        <v/>
      </c>
      <c r="AT139" s="726" t="str">
        <f t="shared" si="425"/>
        <v/>
      </c>
      <c r="AU139" s="726" t="str">
        <f t="shared" si="425"/>
        <v/>
      </c>
      <c r="AV139" s="726" t="str">
        <f t="shared" si="425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26">IF(SUM(BG123,BG132)=0,"",SUM(BG123,-BG124*BG127,-BG128*BG127,BG132,-BG133*BG136,-BG137*BG136)*0.098)</f>
        <v/>
      </c>
      <c r="BH139" s="726" t="str">
        <f t="shared" si="426"/>
        <v/>
      </c>
      <c r="BI139" s="726" t="str">
        <f t="shared" si="426"/>
        <v/>
      </c>
      <c r="BJ139" s="726" t="str">
        <f t="shared" si="426"/>
        <v/>
      </c>
      <c r="BK139" s="726" t="str">
        <f t="shared" si="426"/>
        <v/>
      </c>
      <c r="BL139" s="726" t="str">
        <f t="shared" si="426"/>
        <v/>
      </c>
      <c r="BM139" s="726" t="str">
        <f t="shared" si="426"/>
        <v/>
      </c>
      <c r="BN139" s="726" t="str">
        <f t="shared" si="426"/>
        <v/>
      </c>
      <c r="BO139" s="726" t="str">
        <f t="shared" si="426"/>
        <v/>
      </c>
      <c r="BP139" s="726" t="str">
        <f t="shared" si="426"/>
        <v/>
      </c>
      <c r="BQ139" s="726" t="str">
        <f t="shared" si="426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392" t="str">
        <f t="shared" si="363"/>
        <v/>
      </c>
      <c r="CI139" s="1393" t="str">
        <f t="shared" si="364"/>
        <v/>
      </c>
      <c r="CJ139" s="1394" t="str">
        <f t="shared" si="365"/>
        <v/>
      </c>
      <c r="CK139" s="1394" t="str">
        <f t="shared" si="366"/>
        <v/>
      </c>
      <c r="CL139" s="1394" t="str">
        <f t="shared" si="367"/>
        <v/>
      </c>
      <c r="CM139" s="1394" t="str">
        <f t="shared" si="368"/>
        <v/>
      </c>
      <c r="CN139" s="1394" t="str">
        <f t="shared" si="369"/>
        <v/>
      </c>
      <c r="CO139" s="1395" t="str">
        <f t="shared" si="370"/>
        <v/>
      </c>
      <c r="CP139" s="1395" t="str">
        <f t="shared" si="371"/>
        <v/>
      </c>
      <c r="CQ139" s="1395" t="str">
        <f t="shared" si="372"/>
        <v/>
      </c>
      <c r="CR139" s="1395" t="str">
        <f t="shared" si="373"/>
        <v/>
      </c>
      <c r="CS139" s="1394" t="str">
        <f t="shared" si="374"/>
        <v/>
      </c>
      <c r="CT139" s="1394" t="str">
        <f t="shared" si="375"/>
        <v/>
      </c>
      <c r="CU139" s="1394" t="str">
        <f t="shared" si="376"/>
        <v/>
      </c>
      <c r="CV139" s="1394" t="str">
        <f t="shared" si="377"/>
        <v/>
      </c>
      <c r="CW139" s="1394" t="str">
        <f t="shared" si="378"/>
        <v/>
      </c>
      <c r="CX139" s="1393" t="str">
        <f t="shared" si="379"/>
        <v/>
      </c>
      <c r="CY139" s="1396" t="str">
        <f t="shared" si="380"/>
        <v/>
      </c>
      <c r="CZ139" s="532" t="str">
        <f t="shared" si="381"/>
        <v/>
      </c>
      <c r="DA139" s="533" t="str">
        <f t="shared" si="382"/>
        <v/>
      </c>
      <c r="DB139" s="534" t="str">
        <f t="shared" si="383"/>
        <v/>
      </c>
      <c r="DC139" s="534" t="str">
        <f t="shared" si="384"/>
        <v/>
      </c>
      <c r="DD139" s="534" t="str">
        <f t="shared" si="385"/>
        <v/>
      </c>
      <c r="DE139" s="534" t="str">
        <f t="shared" si="386"/>
        <v/>
      </c>
      <c r="DF139" s="534" t="str">
        <f t="shared" si="387"/>
        <v/>
      </c>
      <c r="DG139" s="535" t="str">
        <f t="shared" si="388"/>
        <v/>
      </c>
      <c r="DH139" s="535" t="str">
        <f t="shared" si="389"/>
        <v/>
      </c>
      <c r="DI139" s="535" t="str">
        <f t="shared" si="390"/>
        <v/>
      </c>
      <c r="DJ139" s="535" t="str">
        <f t="shared" si="391"/>
        <v/>
      </c>
      <c r="DK139" s="534" t="str">
        <f t="shared" si="392"/>
        <v/>
      </c>
      <c r="DL139" s="534" t="str">
        <f t="shared" si="393"/>
        <v/>
      </c>
      <c r="DM139" s="534" t="str">
        <f t="shared" si="394"/>
        <v/>
      </c>
      <c r="DN139" s="534" t="str">
        <f t="shared" si="395"/>
        <v/>
      </c>
      <c r="DO139" s="534" t="str">
        <f t="shared" si="396"/>
        <v/>
      </c>
      <c r="DP139" s="533" t="str">
        <f t="shared" si="397"/>
        <v/>
      </c>
      <c r="DQ139" s="532" t="str">
        <f t="shared" si="398"/>
        <v/>
      </c>
      <c r="DR139" s="753">
        <f t="shared" si="399"/>
        <v>0</v>
      </c>
      <c r="DS139" s="111">
        <f t="shared" si="400"/>
        <v>0</v>
      </c>
      <c r="DT139" s="111">
        <f t="shared" si="401"/>
        <v>0</v>
      </c>
      <c r="DU139" s="111">
        <f t="shared" si="402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392" t="str">
        <f t="shared" si="363"/>
        <v/>
      </c>
      <c r="CI140" s="1393" t="str">
        <f t="shared" si="364"/>
        <v/>
      </c>
      <c r="CJ140" s="1394" t="str">
        <f t="shared" si="365"/>
        <v/>
      </c>
      <c r="CK140" s="1394" t="str">
        <f t="shared" si="366"/>
        <v/>
      </c>
      <c r="CL140" s="1394" t="str">
        <f t="shared" si="367"/>
        <v/>
      </c>
      <c r="CM140" s="1394" t="str">
        <f t="shared" si="368"/>
        <v/>
      </c>
      <c r="CN140" s="1394" t="str">
        <f t="shared" si="369"/>
        <v/>
      </c>
      <c r="CO140" s="1395" t="str">
        <f t="shared" si="370"/>
        <v/>
      </c>
      <c r="CP140" s="1395" t="str">
        <f t="shared" si="371"/>
        <v/>
      </c>
      <c r="CQ140" s="1395" t="str">
        <f t="shared" si="372"/>
        <v/>
      </c>
      <c r="CR140" s="1395" t="str">
        <f t="shared" si="373"/>
        <v/>
      </c>
      <c r="CS140" s="1394" t="str">
        <f t="shared" si="374"/>
        <v/>
      </c>
      <c r="CT140" s="1394" t="str">
        <f t="shared" si="375"/>
        <v/>
      </c>
      <c r="CU140" s="1394" t="str">
        <f t="shared" si="376"/>
        <v/>
      </c>
      <c r="CV140" s="1394" t="str">
        <f t="shared" si="377"/>
        <v/>
      </c>
      <c r="CW140" s="1394" t="str">
        <f t="shared" si="378"/>
        <v/>
      </c>
      <c r="CX140" s="1393" t="str">
        <f t="shared" si="379"/>
        <v/>
      </c>
      <c r="CY140" s="1396" t="str">
        <f t="shared" si="380"/>
        <v/>
      </c>
      <c r="CZ140" s="532" t="str">
        <f t="shared" si="381"/>
        <v/>
      </c>
      <c r="DA140" s="533" t="str">
        <f t="shared" si="382"/>
        <v/>
      </c>
      <c r="DB140" s="534" t="str">
        <f t="shared" si="383"/>
        <v/>
      </c>
      <c r="DC140" s="534" t="str">
        <f t="shared" si="384"/>
        <v/>
      </c>
      <c r="DD140" s="534" t="str">
        <f t="shared" si="385"/>
        <v/>
      </c>
      <c r="DE140" s="534" t="str">
        <f t="shared" si="386"/>
        <v/>
      </c>
      <c r="DF140" s="534" t="str">
        <f t="shared" si="387"/>
        <v/>
      </c>
      <c r="DG140" s="535" t="str">
        <f t="shared" si="388"/>
        <v/>
      </c>
      <c r="DH140" s="535" t="str">
        <f t="shared" si="389"/>
        <v/>
      </c>
      <c r="DI140" s="535" t="str">
        <f t="shared" si="390"/>
        <v/>
      </c>
      <c r="DJ140" s="535" t="str">
        <f t="shared" si="391"/>
        <v/>
      </c>
      <c r="DK140" s="534" t="str">
        <f t="shared" si="392"/>
        <v/>
      </c>
      <c r="DL140" s="534" t="str">
        <f t="shared" si="393"/>
        <v/>
      </c>
      <c r="DM140" s="534" t="str">
        <f t="shared" si="394"/>
        <v/>
      </c>
      <c r="DN140" s="534" t="str">
        <f t="shared" si="395"/>
        <v/>
      </c>
      <c r="DO140" s="534" t="str">
        <f t="shared" si="396"/>
        <v/>
      </c>
      <c r="DP140" s="533" t="str">
        <f t="shared" si="397"/>
        <v/>
      </c>
      <c r="DQ140" s="532" t="str">
        <f t="shared" si="398"/>
        <v/>
      </c>
      <c r="DR140" s="753">
        <f t="shared" si="399"/>
        <v>0</v>
      </c>
      <c r="DS140" s="111">
        <f t="shared" si="400"/>
        <v>0</v>
      </c>
      <c r="DT140" s="111">
        <f t="shared" si="401"/>
        <v>0</v>
      </c>
      <c r="DU140" s="111">
        <f t="shared" si="402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392" t="str">
        <f t="shared" si="363"/>
        <v/>
      </c>
      <c r="CI141" s="1393" t="str">
        <f t="shared" si="364"/>
        <v/>
      </c>
      <c r="CJ141" s="1394" t="str">
        <f t="shared" si="365"/>
        <v/>
      </c>
      <c r="CK141" s="1394" t="str">
        <f t="shared" si="366"/>
        <v/>
      </c>
      <c r="CL141" s="1394" t="str">
        <f t="shared" si="367"/>
        <v/>
      </c>
      <c r="CM141" s="1394" t="str">
        <f t="shared" si="368"/>
        <v/>
      </c>
      <c r="CN141" s="1394" t="str">
        <f t="shared" si="369"/>
        <v/>
      </c>
      <c r="CO141" s="1395" t="str">
        <f t="shared" si="370"/>
        <v/>
      </c>
      <c r="CP141" s="1395" t="str">
        <f t="shared" si="371"/>
        <v/>
      </c>
      <c r="CQ141" s="1395" t="str">
        <f t="shared" si="372"/>
        <v/>
      </c>
      <c r="CR141" s="1395" t="str">
        <f t="shared" si="373"/>
        <v/>
      </c>
      <c r="CS141" s="1394" t="str">
        <f t="shared" si="374"/>
        <v/>
      </c>
      <c r="CT141" s="1394" t="str">
        <f t="shared" si="375"/>
        <v/>
      </c>
      <c r="CU141" s="1394" t="str">
        <f t="shared" si="376"/>
        <v/>
      </c>
      <c r="CV141" s="1394" t="str">
        <f t="shared" si="377"/>
        <v/>
      </c>
      <c r="CW141" s="1394" t="str">
        <f t="shared" si="378"/>
        <v/>
      </c>
      <c r="CX141" s="1393" t="str">
        <f t="shared" si="379"/>
        <v/>
      </c>
      <c r="CY141" s="1396" t="str">
        <f t="shared" si="380"/>
        <v/>
      </c>
      <c r="CZ141" s="532" t="str">
        <f t="shared" si="381"/>
        <v/>
      </c>
      <c r="DA141" s="533" t="str">
        <f t="shared" si="382"/>
        <v/>
      </c>
      <c r="DB141" s="534" t="str">
        <f t="shared" si="383"/>
        <v/>
      </c>
      <c r="DC141" s="534" t="str">
        <f t="shared" si="384"/>
        <v/>
      </c>
      <c r="DD141" s="534" t="str">
        <f t="shared" si="385"/>
        <v/>
      </c>
      <c r="DE141" s="534" t="str">
        <f t="shared" si="386"/>
        <v/>
      </c>
      <c r="DF141" s="534" t="str">
        <f t="shared" si="387"/>
        <v/>
      </c>
      <c r="DG141" s="535" t="str">
        <f t="shared" si="388"/>
        <v/>
      </c>
      <c r="DH141" s="535" t="str">
        <f t="shared" si="389"/>
        <v/>
      </c>
      <c r="DI141" s="535" t="str">
        <f t="shared" si="390"/>
        <v/>
      </c>
      <c r="DJ141" s="535" t="str">
        <f t="shared" si="391"/>
        <v/>
      </c>
      <c r="DK141" s="534" t="str">
        <f t="shared" si="392"/>
        <v/>
      </c>
      <c r="DL141" s="534" t="str">
        <f t="shared" si="393"/>
        <v/>
      </c>
      <c r="DM141" s="534" t="str">
        <f t="shared" si="394"/>
        <v/>
      </c>
      <c r="DN141" s="534" t="str">
        <f t="shared" si="395"/>
        <v/>
      </c>
      <c r="DO141" s="534" t="str">
        <f t="shared" si="396"/>
        <v/>
      </c>
      <c r="DP141" s="533" t="str">
        <f t="shared" si="397"/>
        <v/>
      </c>
      <c r="DQ141" s="532" t="str">
        <f t="shared" si="398"/>
        <v/>
      </c>
      <c r="DR141" s="753">
        <f t="shared" si="399"/>
        <v>0</v>
      </c>
      <c r="DS141" s="111">
        <f t="shared" si="400"/>
        <v>0</v>
      </c>
      <c r="DT141" s="111">
        <f t="shared" si="401"/>
        <v>0</v>
      </c>
      <c r="DU141" s="111">
        <f t="shared" si="402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392" t="str">
        <f t="shared" si="363"/>
        <v/>
      </c>
      <c r="CI142" s="1393" t="str">
        <f t="shared" si="364"/>
        <v/>
      </c>
      <c r="CJ142" s="1394" t="str">
        <f t="shared" si="365"/>
        <v/>
      </c>
      <c r="CK142" s="1394" t="str">
        <f t="shared" si="366"/>
        <v/>
      </c>
      <c r="CL142" s="1394" t="str">
        <f t="shared" si="367"/>
        <v/>
      </c>
      <c r="CM142" s="1394" t="str">
        <f t="shared" si="368"/>
        <v/>
      </c>
      <c r="CN142" s="1394" t="str">
        <f t="shared" si="369"/>
        <v/>
      </c>
      <c r="CO142" s="1395" t="str">
        <f t="shared" si="370"/>
        <v/>
      </c>
      <c r="CP142" s="1395" t="str">
        <f t="shared" si="371"/>
        <v/>
      </c>
      <c r="CQ142" s="1395" t="str">
        <f t="shared" si="372"/>
        <v/>
      </c>
      <c r="CR142" s="1395" t="str">
        <f t="shared" si="373"/>
        <v/>
      </c>
      <c r="CS142" s="1394" t="str">
        <f t="shared" si="374"/>
        <v/>
      </c>
      <c r="CT142" s="1394" t="str">
        <f t="shared" si="375"/>
        <v/>
      </c>
      <c r="CU142" s="1394" t="str">
        <f t="shared" si="376"/>
        <v/>
      </c>
      <c r="CV142" s="1394" t="str">
        <f t="shared" si="377"/>
        <v/>
      </c>
      <c r="CW142" s="1394" t="str">
        <f t="shared" si="378"/>
        <v/>
      </c>
      <c r="CX142" s="1393" t="str">
        <f t="shared" si="379"/>
        <v/>
      </c>
      <c r="CY142" s="1396" t="str">
        <f t="shared" si="380"/>
        <v/>
      </c>
      <c r="CZ142" s="532" t="str">
        <f t="shared" si="381"/>
        <v/>
      </c>
      <c r="DA142" s="533" t="str">
        <f t="shared" si="382"/>
        <v/>
      </c>
      <c r="DB142" s="534" t="str">
        <f t="shared" si="383"/>
        <v/>
      </c>
      <c r="DC142" s="534" t="str">
        <f t="shared" si="384"/>
        <v/>
      </c>
      <c r="DD142" s="534" t="str">
        <f t="shared" si="385"/>
        <v/>
      </c>
      <c r="DE142" s="534" t="str">
        <f t="shared" si="386"/>
        <v/>
      </c>
      <c r="DF142" s="534" t="str">
        <f t="shared" si="387"/>
        <v/>
      </c>
      <c r="DG142" s="535" t="str">
        <f t="shared" si="388"/>
        <v/>
      </c>
      <c r="DH142" s="535" t="str">
        <f t="shared" si="389"/>
        <v/>
      </c>
      <c r="DI142" s="535" t="str">
        <f t="shared" si="390"/>
        <v/>
      </c>
      <c r="DJ142" s="535" t="str">
        <f t="shared" si="391"/>
        <v/>
      </c>
      <c r="DK142" s="534" t="str">
        <f t="shared" si="392"/>
        <v/>
      </c>
      <c r="DL142" s="534" t="str">
        <f t="shared" si="393"/>
        <v/>
      </c>
      <c r="DM142" s="534" t="str">
        <f t="shared" si="394"/>
        <v/>
      </c>
      <c r="DN142" s="534" t="str">
        <f t="shared" si="395"/>
        <v/>
      </c>
      <c r="DO142" s="534" t="str">
        <f t="shared" si="396"/>
        <v/>
      </c>
      <c r="DP142" s="533" t="str">
        <f t="shared" si="397"/>
        <v/>
      </c>
      <c r="DQ142" s="532" t="str">
        <f t="shared" si="398"/>
        <v/>
      </c>
      <c r="DR142" s="753">
        <f t="shared" si="399"/>
        <v>0</v>
      </c>
      <c r="DS142" s="111">
        <f t="shared" si="400"/>
        <v>0</v>
      </c>
      <c r="DT142" s="111">
        <f t="shared" si="401"/>
        <v>0</v>
      </c>
      <c r="DU142" s="111">
        <f t="shared" si="402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27">IF(B141="","",B141*B142)</f>
        <v/>
      </c>
      <c r="C143" s="730" t="str">
        <f t="shared" si="427"/>
        <v/>
      </c>
      <c r="D143" s="730" t="str">
        <f t="shared" si="427"/>
        <v/>
      </c>
      <c r="E143" s="730" t="str">
        <f t="shared" si="427"/>
        <v/>
      </c>
      <c r="F143" s="730" t="str">
        <f t="shared" si="427"/>
        <v/>
      </c>
      <c r="G143" s="730" t="str">
        <f t="shared" si="427"/>
        <v/>
      </c>
      <c r="H143" s="730" t="str">
        <f t="shared" si="427"/>
        <v/>
      </c>
      <c r="I143" s="730" t="str">
        <f t="shared" si="427"/>
        <v/>
      </c>
      <c r="J143" s="730" t="str">
        <f t="shared" si="427"/>
        <v/>
      </c>
      <c r="K143" s="730" t="str">
        <f t="shared" si="427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28">IF(U141="","",U141*U142)</f>
        <v/>
      </c>
      <c r="V143" s="730" t="str">
        <f t="shared" si="428"/>
        <v/>
      </c>
      <c r="W143" s="730" t="str">
        <f t="shared" si="428"/>
        <v/>
      </c>
      <c r="X143" s="730" t="str">
        <f t="shared" si="428"/>
        <v/>
      </c>
      <c r="Y143" s="730" t="str">
        <f t="shared" si="428"/>
        <v/>
      </c>
      <c r="Z143" s="730" t="str">
        <f t="shared" si="428"/>
        <v/>
      </c>
      <c r="AA143" s="730" t="str">
        <f t="shared" si="428"/>
        <v/>
      </c>
      <c r="AB143" s="730" t="str">
        <f t="shared" si="428"/>
        <v/>
      </c>
      <c r="AC143" s="730" t="str">
        <f t="shared" si="428"/>
        <v/>
      </c>
      <c r="AD143" s="730" t="str">
        <f t="shared" si="428"/>
        <v/>
      </c>
      <c r="AE143" s="730" t="str">
        <f t="shared" si="428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29">IF(AN141="","",AN141*AN142)</f>
        <v/>
      </c>
      <c r="AO143" s="730" t="str">
        <f t="shared" si="429"/>
        <v/>
      </c>
      <c r="AP143" s="730" t="str">
        <f t="shared" si="429"/>
        <v/>
      </c>
      <c r="AQ143" s="730" t="str">
        <f t="shared" si="429"/>
        <v/>
      </c>
      <c r="AR143" s="730" t="str">
        <f t="shared" si="429"/>
        <v/>
      </c>
      <c r="AS143" s="730" t="str">
        <f t="shared" si="429"/>
        <v/>
      </c>
      <c r="AT143" s="730" t="str">
        <f t="shared" si="429"/>
        <v/>
      </c>
      <c r="AU143" s="730" t="str">
        <f t="shared" si="429"/>
        <v/>
      </c>
      <c r="AV143" s="730" t="str">
        <f t="shared" si="429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0">IF(BG141="","",BG141*BG142)</f>
        <v/>
      </c>
      <c r="BH143" s="730" t="str">
        <f t="shared" si="430"/>
        <v/>
      </c>
      <c r="BI143" s="730" t="str">
        <f t="shared" si="430"/>
        <v/>
      </c>
      <c r="BJ143" s="730" t="str">
        <f t="shared" si="430"/>
        <v/>
      </c>
      <c r="BK143" s="730" t="str">
        <f t="shared" si="430"/>
        <v/>
      </c>
      <c r="BL143" s="730" t="str">
        <f t="shared" si="430"/>
        <v/>
      </c>
      <c r="BM143" s="730" t="str">
        <f t="shared" si="430"/>
        <v/>
      </c>
      <c r="BN143" s="730" t="str">
        <f t="shared" si="430"/>
        <v/>
      </c>
      <c r="BO143" s="730" t="str">
        <f t="shared" si="430"/>
        <v/>
      </c>
      <c r="BP143" s="730" t="str">
        <f t="shared" si="430"/>
        <v/>
      </c>
      <c r="BQ143" s="730" t="str">
        <f t="shared" si="430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392" t="str">
        <f t="shared" si="363"/>
        <v/>
      </c>
      <c r="CI143" s="1393" t="str">
        <f t="shared" si="364"/>
        <v/>
      </c>
      <c r="CJ143" s="1394" t="str">
        <f t="shared" si="365"/>
        <v/>
      </c>
      <c r="CK143" s="1394" t="str">
        <f t="shared" si="366"/>
        <v/>
      </c>
      <c r="CL143" s="1394" t="str">
        <f t="shared" si="367"/>
        <v/>
      </c>
      <c r="CM143" s="1394" t="str">
        <f t="shared" si="368"/>
        <v/>
      </c>
      <c r="CN143" s="1394" t="str">
        <f t="shared" si="369"/>
        <v/>
      </c>
      <c r="CO143" s="1395" t="str">
        <f t="shared" si="370"/>
        <v/>
      </c>
      <c r="CP143" s="1395" t="str">
        <f t="shared" si="371"/>
        <v/>
      </c>
      <c r="CQ143" s="1395" t="str">
        <f t="shared" si="372"/>
        <v/>
      </c>
      <c r="CR143" s="1395" t="str">
        <f t="shared" si="373"/>
        <v/>
      </c>
      <c r="CS143" s="1394" t="str">
        <f t="shared" si="374"/>
        <v/>
      </c>
      <c r="CT143" s="1394" t="str">
        <f t="shared" si="375"/>
        <v/>
      </c>
      <c r="CU143" s="1394" t="str">
        <f t="shared" si="376"/>
        <v/>
      </c>
      <c r="CV143" s="1394" t="str">
        <f t="shared" si="377"/>
        <v/>
      </c>
      <c r="CW143" s="1394" t="str">
        <f t="shared" si="378"/>
        <v/>
      </c>
      <c r="CX143" s="1393" t="str">
        <f t="shared" si="379"/>
        <v/>
      </c>
      <c r="CY143" s="1396" t="str">
        <f t="shared" si="380"/>
        <v/>
      </c>
      <c r="CZ143" s="532" t="str">
        <f t="shared" si="381"/>
        <v/>
      </c>
      <c r="DA143" s="533" t="str">
        <f t="shared" si="382"/>
        <v/>
      </c>
      <c r="DB143" s="534" t="str">
        <f t="shared" si="383"/>
        <v/>
      </c>
      <c r="DC143" s="534" t="str">
        <f t="shared" si="384"/>
        <v/>
      </c>
      <c r="DD143" s="534" t="str">
        <f t="shared" si="385"/>
        <v/>
      </c>
      <c r="DE143" s="534" t="str">
        <f t="shared" si="386"/>
        <v/>
      </c>
      <c r="DF143" s="534" t="str">
        <f t="shared" si="387"/>
        <v/>
      </c>
      <c r="DG143" s="535" t="str">
        <f t="shared" si="388"/>
        <v/>
      </c>
      <c r="DH143" s="535" t="str">
        <f t="shared" si="389"/>
        <v/>
      </c>
      <c r="DI143" s="535" t="str">
        <f t="shared" si="390"/>
        <v/>
      </c>
      <c r="DJ143" s="535" t="str">
        <f t="shared" si="391"/>
        <v/>
      </c>
      <c r="DK143" s="534" t="str">
        <f t="shared" si="392"/>
        <v/>
      </c>
      <c r="DL143" s="534" t="str">
        <f t="shared" si="393"/>
        <v/>
      </c>
      <c r="DM143" s="534" t="str">
        <f t="shared" si="394"/>
        <v/>
      </c>
      <c r="DN143" s="534" t="str">
        <f t="shared" si="395"/>
        <v/>
      </c>
      <c r="DO143" s="534" t="str">
        <f t="shared" si="396"/>
        <v/>
      </c>
      <c r="DP143" s="533" t="str">
        <f t="shared" si="397"/>
        <v/>
      </c>
      <c r="DQ143" s="532" t="str">
        <f t="shared" si="398"/>
        <v/>
      </c>
      <c r="DR143" s="753">
        <f t="shared" si="399"/>
        <v>0</v>
      </c>
      <c r="DS143" s="111">
        <f t="shared" si="400"/>
        <v>0</v>
      </c>
      <c r="DT143" s="111">
        <f t="shared" si="401"/>
        <v>0</v>
      </c>
      <c r="DU143" s="111">
        <f t="shared" si="402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1">IF(B139="","",(SUM(B123)*4522-SUM(B124,B128)*(4522-3098*(B127=0))-SUM(B140,B141)*32930)/$G$1/365/B$46)</f>
        <v/>
      </c>
      <c r="C144" s="733" t="str">
        <f t="shared" si="431"/>
        <v/>
      </c>
      <c r="D144" s="733" t="str">
        <f t="shared" si="431"/>
        <v/>
      </c>
      <c r="E144" s="733" t="str">
        <f t="shared" si="431"/>
        <v/>
      </c>
      <c r="F144" s="733" t="str">
        <f t="shared" si="431"/>
        <v/>
      </c>
      <c r="G144" s="733" t="str">
        <f t="shared" si="431"/>
        <v/>
      </c>
      <c r="H144" s="733" t="str">
        <f t="shared" si="431"/>
        <v/>
      </c>
      <c r="I144" s="733" t="str">
        <f t="shared" si="431"/>
        <v/>
      </c>
      <c r="J144" s="733" t="str">
        <f t="shared" si="431"/>
        <v/>
      </c>
      <c r="K144" s="733" t="str">
        <f t="shared" si="431"/>
        <v/>
      </c>
      <c r="L144" s="733" t="str">
        <f t="shared" si="431"/>
        <v/>
      </c>
      <c r="M144" s="733" t="str">
        <f t="shared" si="431"/>
        <v/>
      </c>
      <c r="N144" s="733" t="str">
        <f t="shared" si="431"/>
        <v/>
      </c>
      <c r="O144" s="733" t="str">
        <f t="shared" si="431"/>
        <v/>
      </c>
      <c r="P144" s="733" t="str">
        <f t="shared" si="431"/>
        <v/>
      </c>
      <c r="Q144" s="733" t="str">
        <f t="shared" si="431"/>
        <v/>
      </c>
      <c r="R144" s="733" t="str">
        <f t="shared" si="431"/>
        <v/>
      </c>
      <c r="S144" s="733" t="str">
        <f t="shared" si="431"/>
        <v/>
      </c>
      <c r="T144" s="697"/>
      <c r="U144" s="733" t="str">
        <f t="shared" ref="U144:AL144" si="432">IF(U139="","",(SUM(U123)*4522-SUM(U124,U128)*(4522-3098*(U127=0))-SUM(U140,U141)*32930)/$G$1/365/U$46)</f>
        <v/>
      </c>
      <c r="V144" s="733" t="str">
        <f t="shared" si="432"/>
        <v/>
      </c>
      <c r="W144" s="733" t="str">
        <f t="shared" si="432"/>
        <v/>
      </c>
      <c r="X144" s="733" t="str">
        <f t="shared" si="432"/>
        <v/>
      </c>
      <c r="Y144" s="733" t="str">
        <f t="shared" si="432"/>
        <v/>
      </c>
      <c r="Z144" s="733" t="str">
        <f t="shared" si="432"/>
        <v/>
      </c>
      <c r="AA144" s="733" t="str">
        <f t="shared" si="432"/>
        <v/>
      </c>
      <c r="AB144" s="733" t="str">
        <f t="shared" si="432"/>
        <v/>
      </c>
      <c r="AC144" s="733" t="str">
        <f t="shared" si="432"/>
        <v/>
      </c>
      <c r="AD144" s="733" t="str">
        <f t="shared" si="432"/>
        <v/>
      </c>
      <c r="AE144" s="733" t="str">
        <f t="shared" si="432"/>
        <v/>
      </c>
      <c r="AF144" s="733" t="str">
        <f t="shared" si="432"/>
        <v/>
      </c>
      <c r="AG144" s="733" t="str">
        <f t="shared" si="432"/>
        <v/>
      </c>
      <c r="AH144" s="733" t="str">
        <f t="shared" si="432"/>
        <v/>
      </c>
      <c r="AI144" s="733" t="str">
        <f t="shared" si="432"/>
        <v/>
      </c>
      <c r="AJ144" s="733" t="str">
        <f t="shared" si="432"/>
        <v/>
      </c>
      <c r="AK144" s="733" t="str">
        <f t="shared" si="432"/>
        <v/>
      </c>
      <c r="AL144" s="733" t="str">
        <f t="shared" si="432"/>
        <v/>
      </c>
      <c r="AM144" s="697"/>
      <c r="AN144" s="733" t="str">
        <f t="shared" ref="AN144:BE144" si="433">IF(AN139="","",(SUM(AN123)*4522-SUM(AN124,AN128)*(4522-3098*(AN127=0))-SUM(AN140,AN141)*32930)/$G$1/365/AN$46)</f>
        <v/>
      </c>
      <c r="AO144" s="733" t="str">
        <f t="shared" si="433"/>
        <v/>
      </c>
      <c r="AP144" s="733" t="str">
        <f t="shared" si="433"/>
        <v/>
      </c>
      <c r="AQ144" s="733" t="str">
        <f t="shared" si="433"/>
        <v/>
      </c>
      <c r="AR144" s="733" t="str">
        <f t="shared" si="433"/>
        <v/>
      </c>
      <c r="AS144" s="733" t="str">
        <f t="shared" si="433"/>
        <v/>
      </c>
      <c r="AT144" s="733" t="str">
        <f t="shared" si="433"/>
        <v/>
      </c>
      <c r="AU144" s="733" t="str">
        <f t="shared" si="433"/>
        <v/>
      </c>
      <c r="AV144" s="733" t="str">
        <f t="shared" si="433"/>
        <v/>
      </c>
      <c r="AW144" s="733" t="str">
        <f t="shared" si="433"/>
        <v/>
      </c>
      <c r="AX144" s="733" t="str">
        <f t="shared" si="433"/>
        <v/>
      </c>
      <c r="AY144" s="733" t="str">
        <f t="shared" si="433"/>
        <v/>
      </c>
      <c r="AZ144" s="733" t="str">
        <f t="shared" si="433"/>
        <v/>
      </c>
      <c r="BA144" s="733" t="str">
        <f t="shared" si="433"/>
        <v/>
      </c>
      <c r="BB144" s="733" t="str">
        <f t="shared" si="433"/>
        <v/>
      </c>
      <c r="BC144" s="733" t="str">
        <f t="shared" si="433"/>
        <v/>
      </c>
      <c r="BD144" s="733" t="str">
        <f t="shared" si="433"/>
        <v/>
      </c>
      <c r="BE144" s="733" t="str">
        <f t="shared" si="433"/>
        <v/>
      </c>
      <c r="BF144" s="697"/>
      <c r="BG144" s="733" t="str">
        <f t="shared" ref="BG144:BX144" si="434">IF(BG139="","",(SUM(BG123)*4522-SUM(BG124,BG128)*(4522-3098*(BG127=0))-SUM(BG140,BG141)*32930)/$G$1/365/BG$46)</f>
        <v/>
      </c>
      <c r="BH144" s="733" t="str">
        <f t="shared" si="434"/>
        <v/>
      </c>
      <c r="BI144" s="733" t="str">
        <f t="shared" si="434"/>
        <v/>
      </c>
      <c r="BJ144" s="733" t="str">
        <f t="shared" si="434"/>
        <v/>
      </c>
      <c r="BK144" s="733" t="str">
        <f t="shared" si="434"/>
        <v/>
      </c>
      <c r="BL144" s="733" t="str">
        <f t="shared" si="434"/>
        <v/>
      </c>
      <c r="BM144" s="733" t="str">
        <f t="shared" si="434"/>
        <v/>
      </c>
      <c r="BN144" s="733" t="str">
        <f t="shared" si="434"/>
        <v/>
      </c>
      <c r="BO144" s="733" t="str">
        <f t="shared" si="434"/>
        <v/>
      </c>
      <c r="BP144" s="733" t="str">
        <f t="shared" si="434"/>
        <v/>
      </c>
      <c r="BQ144" s="733" t="str">
        <f t="shared" si="434"/>
        <v/>
      </c>
      <c r="BR144" s="733" t="str">
        <f t="shared" si="434"/>
        <v/>
      </c>
      <c r="BS144" s="733" t="str">
        <f t="shared" si="434"/>
        <v/>
      </c>
      <c r="BT144" s="733" t="str">
        <f t="shared" si="434"/>
        <v/>
      </c>
      <c r="BU144" s="733" t="str">
        <f t="shared" si="434"/>
        <v/>
      </c>
      <c r="BV144" s="733" t="str">
        <f t="shared" si="434"/>
        <v/>
      </c>
      <c r="BW144" s="733" t="str">
        <f t="shared" si="434"/>
        <v/>
      </c>
      <c r="BX144" s="733" t="str">
        <f t="shared" si="434"/>
        <v/>
      </c>
      <c r="BY144" s="697"/>
      <c r="BZ144" s="733" t="str">
        <f>IF(BZ139="","",(SUM(BZ123)*4522-SUM(BZ124,BZ128)*(4522-3098*(BZ127=0))-SUM(BZ140,BZ141)*32930)/$G$1/365/BZ$46)</f>
        <v/>
      </c>
      <c r="CA144" s="733" t="str">
        <f>IF(CA139="","",(SUM(CA123)*4522-SUM(CA124,CA128)*(4522-3098*(CA127=0))-SUM(CA140,CA141)*32930)/$G$1/365/CA$46)</f>
        <v/>
      </c>
      <c r="CB144" s="733" t="str">
        <f>IF(CB139="","",(SUM(CB123)*4522-SUM(CB124,CB128)*(4522-3098*(CB127=0))-SUM(CB140,CB141)*32930)/$G$1/365/CB$46)</f>
        <v/>
      </c>
      <c r="CC144" s="733" t="str">
        <f>IF(CC139="","",(SUM(CC123)*4522-SUM(CC124,CC128)*(4522-3098*(CC127=0))-SUM(CC140,CC141)*32930)/$G$1/365/CC$46)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380" t="str">
        <f t="shared" si="363"/>
        <v/>
      </c>
      <c r="CI144" s="1381" t="str">
        <f t="shared" si="364"/>
        <v/>
      </c>
      <c r="CJ144" s="1382" t="str">
        <f t="shared" si="365"/>
        <v/>
      </c>
      <c r="CK144" s="1382" t="str">
        <f t="shared" si="366"/>
        <v/>
      </c>
      <c r="CL144" s="1382" t="str">
        <f t="shared" si="367"/>
        <v/>
      </c>
      <c r="CM144" s="1382" t="str">
        <f t="shared" si="368"/>
        <v/>
      </c>
      <c r="CN144" s="1382" t="str">
        <f t="shared" si="369"/>
        <v/>
      </c>
      <c r="CO144" s="1383" t="str">
        <f t="shared" si="370"/>
        <v/>
      </c>
      <c r="CP144" s="1383" t="str">
        <f t="shared" si="371"/>
        <v/>
      </c>
      <c r="CQ144" s="1383" t="str">
        <f t="shared" si="372"/>
        <v/>
      </c>
      <c r="CR144" s="1383" t="str">
        <f t="shared" si="373"/>
        <v/>
      </c>
      <c r="CS144" s="1382" t="str">
        <f t="shared" si="374"/>
        <v/>
      </c>
      <c r="CT144" s="1382" t="str">
        <f t="shared" si="375"/>
        <v/>
      </c>
      <c r="CU144" s="1382" t="str">
        <f t="shared" si="376"/>
        <v/>
      </c>
      <c r="CV144" s="1382" t="str">
        <f t="shared" si="377"/>
        <v/>
      </c>
      <c r="CW144" s="1382" t="str">
        <f t="shared" si="378"/>
        <v/>
      </c>
      <c r="CX144" s="1381" t="str">
        <f t="shared" si="379"/>
        <v/>
      </c>
      <c r="CY144" s="1384" t="str">
        <f t="shared" si="380"/>
        <v/>
      </c>
      <c r="CZ144" s="638" t="str">
        <f t="shared" si="381"/>
        <v/>
      </c>
      <c r="DA144" s="639" t="str">
        <f t="shared" si="382"/>
        <v/>
      </c>
      <c r="DB144" s="640" t="str">
        <f t="shared" si="383"/>
        <v/>
      </c>
      <c r="DC144" s="640" t="str">
        <f t="shared" si="384"/>
        <v/>
      </c>
      <c r="DD144" s="640" t="str">
        <f t="shared" si="385"/>
        <v/>
      </c>
      <c r="DE144" s="640" t="str">
        <f t="shared" si="386"/>
        <v/>
      </c>
      <c r="DF144" s="640" t="str">
        <f t="shared" si="387"/>
        <v/>
      </c>
      <c r="DG144" s="641" t="str">
        <f t="shared" si="388"/>
        <v/>
      </c>
      <c r="DH144" s="641" t="str">
        <f t="shared" si="389"/>
        <v/>
      </c>
      <c r="DI144" s="641" t="str">
        <f t="shared" si="390"/>
        <v/>
      </c>
      <c r="DJ144" s="641" t="str">
        <f t="shared" si="391"/>
        <v/>
      </c>
      <c r="DK144" s="640" t="str">
        <f t="shared" si="392"/>
        <v/>
      </c>
      <c r="DL144" s="640" t="str">
        <f t="shared" si="393"/>
        <v/>
      </c>
      <c r="DM144" s="640" t="str">
        <f t="shared" si="394"/>
        <v/>
      </c>
      <c r="DN144" s="640" t="str">
        <f t="shared" si="395"/>
        <v/>
      </c>
      <c r="DO144" s="640" t="str">
        <f t="shared" si="396"/>
        <v/>
      </c>
      <c r="DP144" s="639" t="str">
        <f t="shared" si="397"/>
        <v/>
      </c>
      <c r="DQ144" s="638" t="str">
        <f t="shared" si="398"/>
        <v/>
      </c>
      <c r="DR144" s="753">
        <f t="shared" si="399"/>
        <v>0</v>
      </c>
      <c r="DS144" s="111">
        <f t="shared" si="400"/>
        <v>0</v>
      </c>
      <c r="DT144" s="111">
        <f t="shared" si="401"/>
        <v>0</v>
      </c>
      <c r="DU144" s="111">
        <f t="shared" si="402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5">IF(B139="","",(SUM(B132)*4522-SUM(B133,B137)*(4522-3098*(B136=0)))/$G$1/365/B$46)</f>
        <v/>
      </c>
      <c r="C145" s="733" t="str">
        <f t="shared" si="435"/>
        <v/>
      </c>
      <c r="D145" s="733" t="str">
        <f t="shared" si="435"/>
        <v/>
      </c>
      <c r="E145" s="733" t="str">
        <f t="shared" si="435"/>
        <v/>
      </c>
      <c r="F145" s="733" t="str">
        <f t="shared" si="435"/>
        <v/>
      </c>
      <c r="G145" s="733" t="str">
        <f t="shared" si="435"/>
        <v/>
      </c>
      <c r="H145" s="733" t="str">
        <f t="shared" si="435"/>
        <v/>
      </c>
      <c r="I145" s="733" t="str">
        <f t="shared" si="435"/>
        <v/>
      </c>
      <c r="J145" s="733" t="str">
        <f t="shared" si="435"/>
        <v/>
      </c>
      <c r="K145" s="733" t="str">
        <f t="shared" si="435"/>
        <v/>
      </c>
      <c r="L145" s="733" t="str">
        <f t="shared" si="435"/>
        <v/>
      </c>
      <c r="M145" s="733" t="str">
        <f t="shared" si="435"/>
        <v/>
      </c>
      <c r="N145" s="733" t="str">
        <f t="shared" si="435"/>
        <v/>
      </c>
      <c r="O145" s="733" t="str">
        <f t="shared" si="435"/>
        <v/>
      </c>
      <c r="P145" s="733" t="str">
        <f t="shared" si="435"/>
        <v/>
      </c>
      <c r="Q145" s="733" t="str">
        <f t="shared" si="435"/>
        <v/>
      </c>
      <c r="R145" s="733" t="str">
        <f t="shared" si="435"/>
        <v/>
      </c>
      <c r="S145" s="733" t="str">
        <f t="shared" si="435"/>
        <v/>
      </c>
      <c r="T145" s="697"/>
      <c r="U145" s="733" t="str">
        <f t="shared" ref="U145:AL145" si="436">IF(U139="","",(SUM(U132)*4522-SUM(U133,U137)*(4522-3098*(U136=0)))/$G$1/365/U$46)</f>
        <v/>
      </c>
      <c r="V145" s="733" t="str">
        <f t="shared" si="436"/>
        <v/>
      </c>
      <c r="W145" s="733" t="str">
        <f t="shared" si="436"/>
        <v/>
      </c>
      <c r="X145" s="733" t="str">
        <f t="shared" si="436"/>
        <v/>
      </c>
      <c r="Y145" s="733" t="str">
        <f t="shared" si="436"/>
        <v/>
      </c>
      <c r="Z145" s="733" t="str">
        <f t="shared" si="436"/>
        <v/>
      </c>
      <c r="AA145" s="733" t="str">
        <f t="shared" si="436"/>
        <v/>
      </c>
      <c r="AB145" s="733" t="str">
        <f t="shared" si="436"/>
        <v/>
      </c>
      <c r="AC145" s="733" t="str">
        <f t="shared" si="436"/>
        <v/>
      </c>
      <c r="AD145" s="733" t="str">
        <f t="shared" si="436"/>
        <v/>
      </c>
      <c r="AE145" s="733" t="str">
        <f t="shared" si="436"/>
        <v/>
      </c>
      <c r="AF145" s="733" t="str">
        <f t="shared" si="436"/>
        <v/>
      </c>
      <c r="AG145" s="733" t="str">
        <f t="shared" si="436"/>
        <v/>
      </c>
      <c r="AH145" s="733" t="str">
        <f t="shared" si="436"/>
        <v/>
      </c>
      <c r="AI145" s="733" t="str">
        <f t="shared" si="436"/>
        <v/>
      </c>
      <c r="AJ145" s="733" t="str">
        <f t="shared" si="436"/>
        <v/>
      </c>
      <c r="AK145" s="733" t="str">
        <f t="shared" si="436"/>
        <v/>
      </c>
      <c r="AL145" s="733" t="str">
        <f t="shared" si="436"/>
        <v/>
      </c>
      <c r="AM145" s="697"/>
      <c r="AN145" s="733" t="str">
        <f t="shared" ref="AN145:BE145" si="437">IF(AN139="","",(SUM(AN132)*4522-SUM(AN133,AN137)*(4522-3098*(AN136=0)))/$G$1/365/AN$46)</f>
        <v/>
      </c>
      <c r="AO145" s="733" t="str">
        <f t="shared" si="437"/>
        <v/>
      </c>
      <c r="AP145" s="733" t="str">
        <f t="shared" si="437"/>
        <v/>
      </c>
      <c r="AQ145" s="733" t="str">
        <f t="shared" si="437"/>
        <v/>
      </c>
      <c r="AR145" s="733" t="str">
        <f t="shared" si="437"/>
        <v/>
      </c>
      <c r="AS145" s="733" t="str">
        <f t="shared" si="437"/>
        <v/>
      </c>
      <c r="AT145" s="733" t="str">
        <f t="shared" si="437"/>
        <v/>
      </c>
      <c r="AU145" s="733" t="str">
        <f t="shared" si="437"/>
        <v/>
      </c>
      <c r="AV145" s="733" t="str">
        <f t="shared" si="437"/>
        <v/>
      </c>
      <c r="AW145" s="733" t="str">
        <f t="shared" si="437"/>
        <v/>
      </c>
      <c r="AX145" s="733" t="str">
        <f t="shared" si="437"/>
        <v/>
      </c>
      <c r="AY145" s="733" t="str">
        <f t="shared" si="437"/>
        <v/>
      </c>
      <c r="AZ145" s="733" t="str">
        <f t="shared" si="437"/>
        <v/>
      </c>
      <c r="BA145" s="733" t="str">
        <f t="shared" si="437"/>
        <v/>
      </c>
      <c r="BB145" s="733" t="str">
        <f t="shared" si="437"/>
        <v/>
      </c>
      <c r="BC145" s="733" t="str">
        <f t="shared" si="437"/>
        <v/>
      </c>
      <c r="BD145" s="733" t="str">
        <f t="shared" si="437"/>
        <v/>
      </c>
      <c r="BE145" s="733" t="str">
        <f t="shared" si="437"/>
        <v/>
      </c>
      <c r="BF145" s="697"/>
      <c r="BG145" s="733" t="str">
        <f t="shared" ref="BG145:BX145" si="438">IF(BG139="","",(SUM(BG132)*4522-SUM(BG133,BG137)*(4522-3098*(BG136=0)))/$G$1/365/BG$46)</f>
        <v/>
      </c>
      <c r="BH145" s="733" t="str">
        <f t="shared" si="438"/>
        <v/>
      </c>
      <c r="BI145" s="733" t="str">
        <f t="shared" si="438"/>
        <v/>
      </c>
      <c r="BJ145" s="733" t="str">
        <f t="shared" si="438"/>
        <v/>
      </c>
      <c r="BK145" s="733" t="str">
        <f t="shared" si="438"/>
        <v/>
      </c>
      <c r="BL145" s="733" t="str">
        <f t="shared" si="438"/>
        <v/>
      </c>
      <c r="BM145" s="733" t="str">
        <f t="shared" si="438"/>
        <v/>
      </c>
      <c r="BN145" s="733" t="str">
        <f t="shared" si="438"/>
        <v/>
      </c>
      <c r="BO145" s="733" t="str">
        <f t="shared" si="438"/>
        <v/>
      </c>
      <c r="BP145" s="733" t="str">
        <f t="shared" si="438"/>
        <v/>
      </c>
      <c r="BQ145" s="733" t="str">
        <f t="shared" si="438"/>
        <v/>
      </c>
      <c r="BR145" s="733" t="str">
        <f t="shared" si="438"/>
        <v/>
      </c>
      <c r="BS145" s="733" t="str">
        <f t="shared" si="438"/>
        <v/>
      </c>
      <c r="BT145" s="733" t="str">
        <f t="shared" si="438"/>
        <v/>
      </c>
      <c r="BU145" s="733" t="str">
        <f t="shared" si="438"/>
        <v/>
      </c>
      <c r="BV145" s="733" t="str">
        <f t="shared" si="438"/>
        <v/>
      </c>
      <c r="BW145" s="733" t="str">
        <f t="shared" si="438"/>
        <v/>
      </c>
      <c r="BX145" s="733" t="str">
        <f t="shared" si="438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380" t="str">
        <f t="shared" si="363"/>
        <v/>
      </c>
      <c r="CI145" s="1381" t="str">
        <f t="shared" si="364"/>
        <v/>
      </c>
      <c r="CJ145" s="1382" t="str">
        <f t="shared" si="365"/>
        <v/>
      </c>
      <c r="CK145" s="1382" t="str">
        <f t="shared" si="366"/>
        <v/>
      </c>
      <c r="CL145" s="1382" t="str">
        <f t="shared" si="367"/>
        <v/>
      </c>
      <c r="CM145" s="1382" t="str">
        <f t="shared" si="368"/>
        <v/>
      </c>
      <c r="CN145" s="1382" t="str">
        <f t="shared" si="369"/>
        <v/>
      </c>
      <c r="CO145" s="1383" t="str">
        <f t="shared" si="370"/>
        <v/>
      </c>
      <c r="CP145" s="1383" t="str">
        <f t="shared" si="371"/>
        <v/>
      </c>
      <c r="CQ145" s="1383" t="str">
        <f t="shared" si="372"/>
        <v/>
      </c>
      <c r="CR145" s="1383" t="str">
        <f t="shared" si="373"/>
        <v/>
      </c>
      <c r="CS145" s="1382" t="str">
        <f t="shared" si="374"/>
        <v/>
      </c>
      <c r="CT145" s="1382" t="str">
        <f t="shared" si="375"/>
        <v/>
      </c>
      <c r="CU145" s="1382" t="str">
        <f t="shared" si="376"/>
        <v/>
      </c>
      <c r="CV145" s="1382" t="str">
        <f t="shared" si="377"/>
        <v/>
      </c>
      <c r="CW145" s="1382" t="str">
        <f t="shared" si="378"/>
        <v/>
      </c>
      <c r="CX145" s="1381" t="str">
        <f t="shared" si="379"/>
        <v/>
      </c>
      <c r="CY145" s="1384" t="str">
        <f t="shared" si="380"/>
        <v/>
      </c>
      <c r="CZ145" s="638" t="str">
        <f t="shared" si="381"/>
        <v/>
      </c>
      <c r="DA145" s="639" t="str">
        <f t="shared" si="382"/>
        <v/>
      </c>
      <c r="DB145" s="640" t="str">
        <f t="shared" si="383"/>
        <v/>
      </c>
      <c r="DC145" s="640" t="str">
        <f t="shared" si="384"/>
        <v/>
      </c>
      <c r="DD145" s="640" t="str">
        <f t="shared" si="385"/>
        <v/>
      </c>
      <c r="DE145" s="640" t="str">
        <f t="shared" si="386"/>
        <v/>
      </c>
      <c r="DF145" s="640" t="str">
        <f t="shared" si="387"/>
        <v/>
      </c>
      <c r="DG145" s="641" t="str">
        <f t="shared" si="388"/>
        <v/>
      </c>
      <c r="DH145" s="641" t="str">
        <f t="shared" si="389"/>
        <v/>
      </c>
      <c r="DI145" s="641" t="str">
        <f t="shared" si="390"/>
        <v/>
      </c>
      <c r="DJ145" s="641" t="str">
        <f t="shared" si="391"/>
        <v/>
      </c>
      <c r="DK145" s="640" t="str">
        <f t="shared" si="392"/>
        <v/>
      </c>
      <c r="DL145" s="640" t="str">
        <f t="shared" si="393"/>
        <v/>
      </c>
      <c r="DM145" s="640" t="str">
        <f t="shared" si="394"/>
        <v/>
      </c>
      <c r="DN145" s="640" t="str">
        <f t="shared" si="395"/>
        <v/>
      </c>
      <c r="DO145" s="640" t="str">
        <f t="shared" si="396"/>
        <v/>
      </c>
      <c r="DP145" s="639" t="str">
        <f t="shared" si="397"/>
        <v/>
      </c>
      <c r="DQ145" s="638" t="str">
        <f t="shared" si="398"/>
        <v/>
      </c>
      <c r="DR145" s="753">
        <f t="shared" si="399"/>
        <v>0</v>
      </c>
      <c r="DS145" s="111">
        <f t="shared" si="400"/>
        <v>0</v>
      </c>
      <c r="DT145" s="111">
        <f t="shared" si="401"/>
        <v>0</v>
      </c>
      <c r="DU145" s="111">
        <f t="shared" si="402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39">IF(SUM(B139)&gt;0,B141/B139,"")</f>
        <v/>
      </c>
      <c r="C146" s="721" t="str">
        <f t="shared" si="439"/>
        <v/>
      </c>
      <c r="D146" s="721" t="str">
        <f t="shared" si="439"/>
        <v/>
      </c>
      <c r="E146" s="721" t="str">
        <f t="shared" si="439"/>
        <v/>
      </c>
      <c r="F146" s="721" t="str">
        <f t="shared" si="439"/>
        <v/>
      </c>
      <c r="G146" s="721" t="str">
        <f t="shared" si="439"/>
        <v/>
      </c>
      <c r="H146" s="721" t="str">
        <f t="shared" si="439"/>
        <v/>
      </c>
      <c r="I146" s="721" t="str">
        <f t="shared" si="439"/>
        <v/>
      </c>
      <c r="J146" s="721" t="str">
        <f t="shared" si="439"/>
        <v/>
      </c>
      <c r="K146" s="721" t="str">
        <f t="shared" si="439"/>
        <v/>
      </c>
      <c r="L146" s="721" t="str">
        <f t="shared" si="439"/>
        <v/>
      </c>
      <c r="M146" s="721" t="str">
        <f t="shared" si="439"/>
        <v/>
      </c>
      <c r="N146" s="721" t="str">
        <f t="shared" si="439"/>
        <v/>
      </c>
      <c r="O146" s="721" t="str">
        <f t="shared" si="439"/>
        <v/>
      </c>
      <c r="P146" s="721" t="str">
        <f t="shared" si="439"/>
        <v/>
      </c>
      <c r="Q146" s="721" t="str">
        <f t="shared" si="439"/>
        <v/>
      </c>
      <c r="R146" s="721" t="str">
        <f t="shared" si="439"/>
        <v/>
      </c>
      <c r="S146" s="721" t="str">
        <f t="shared" si="439"/>
        <v/>
      </c>
      <c r="T146" s="697"/>
      <c r="U146" s="721" t="str">
        <f t="shared" ref="U146:AL146" si="440">IF(SUM(U139)&gt;0,U141/U139,"")</f>
        <v/>
      </c>
      <c r="V146" s="721" t="str">
        <f t="shared" si="440"/>
        <v/>
      </c>
      <c r="W146" s="721" t="str">
        <f t="shared" si="440"/>
        <v/>
      </c>
      <c r="X146" s="721" t="str">
        <f t="shared" si="440"/>
        <v/>
      </c>
      <c r="Y146" s="721" t="str">
        <f t="shared" si="440"/>
        <v/>
      </c>
      <c r="Z146" s="721" t="str">
        <f t="shared" si="440"/>
        <v/>
      </c>
      <c r="AA146" s="721" t="str">
        <f t="shared" si="440"/>
        <v/>
      </c>
      <c r="AB146" s="721" t="str">
        <f t="shared" si="440"/>
        <v/>
      </c>
      <c r="AC146" s="721" t="str">
        <f t="shared" si="440"/>
        <v/>
      </c>
      <c r="AD146" s="721" t="str">
        <f t="shared" si="440"/>
        <v/>
      </c>
      <c r="AE146" s="721" t="str">
        <f t="shared" si="440"/>
        <v/>
      </c>
      <c r="AF146" s="721" t="str">
        <f t="shared" si="440"/>
        <v/>
      </c>
      <c r="AG146" s="721" t="str">
        <f t="shared" si="440"/>
        <v/>
      </c>
      <c r="AH146" s="721" t="str">
        <f t="shared" si="440"/>
        <v/>
      </c>
      <c r="AI146" s="721" t="str">
        <f t="shared" si="440"/>
        <v/>
      </c>
      <c r="AJ146" s="721" t="str">
        <f t="shared" si="440"/>
        <v/>
      </c>
      <c r="AK146" s="721" t="str">
        <f t="shared" si="440"/>
        <v/>
      </c>
      <c r="AL146" s="721" t="str">
        <f t="shared" si="440"/>
        <v/>
      </c>
      <c r="AM146" s="697"/>
      <c r="AN146" s="721" t="str">
        <f t="shared" ref="AN146:BE146" si="441">IF(SUM(AN139)&gt;0,AN141/AN139,"")</f>
        <v/>
      </c>
      <c r="AO146" s="721" t="str">
        <f t="shared" si="441"/>
        <v/>
      </c>
      <c r="AP146" s="721" t="str">
        <f t="shared" si="441"/>
        <v/>
      </c>
      <c r="AQ146" s="721" t="str">
        <f t="shared" si="441"/>
        <v/>
      </c>
      <c r="AR146" s="721" t="str">
        <f t="shared" si="441"/>
        <v/>
      </c>
      <c r="AS146" s="721" t="str">
        <f t="shared" si="441"/>
        <v/>
      </c>
      <c r="AT146" s="721" t="str">
        <f t="shared" si="441"/>
        <v/>
      </c>
      <c r="AU146" s="721" t="str">
        <f t="shared" si="441"/>
        <v/>
      </c>
      <c r="AV146" s="721" t="str">
        <f t="shared" si="441"/>
        <v/>
      </c>
      <c r="AW146" s="721" t="str">
        <f t="shared" si="441"/>
        <v/>
      </c>
      <c r="AX146" s="721" t="str">
        <f t="shared" si="441"/>
        <v/>
      </c>
      <c r="AY146" s="721" t="str">
        <f t="shared" si="441"/>
        <v/>
      </c>
      <c r="AZ146" s="721" t="str">
        <f t="shared" si="441"/>
        <v/>
      </c>
      <c r="BA146" s="721" t="str">
        <f t="shared" si="441"/>
        <v/>
      </c>
      <c r="BB146" s="721" t="str">
        <f t="shared" si="441"/>
        <v/>
      </c>
      <c r="BC146" s="721" t="str">
        <f t="shared" si="441"/>
        <v/>
      </c>
      <c r="BD146" s="721" t="str">
        <f t="shared" si="441"/>
        <v/>
      </c>
      <c r="BE146" s="721" t="str">
        <f t="shared" si="441"/>
        <v/>
      </c>
      <c r="BF146" s="697"/>
      <c r="BG146" s="721" t="str">
        <f t="shared" ref="BG146:BX146" si="442">IF(SUM(BG139)&gt;0,BG141/BG139,"")</f>
        <v/>
      </c>
      <c r="BH146" s="721" t="str">
        <f t="shared" si="442"/>
        <v/>
      </c>
      <c r="BI146" s="721" t="str">
        <f t="shared" si="442"/>
        <v/>
      </c>
      <c r="BJ146" s="721" t="str">
        <f t="shared" si="442"/>
        <v/>
      </c>
      <c r="BK146" s="721" t="str">
        <f t="shared" si="442"/>
        <v/>
      </c>
      <c r="BL146" s="721" t="str">
        <f t="shared" si="442"/>
        <v/>
      </c>
      <c r="BM146" s="721" t="str">
        <f t="shared" si="442"/>
        <v/>
      </c>
      <c r="BN146" s="721" t="str">
        <f t="shared" si="442"/>
        <v/>
      </c>
      <c r="BO146" s="721" t="str">
        <f t="shared" si="442"/>
        <v/>
      </c>
      <c r="BP146" s="721" t="str">
        <f t="shared" si="442"/>
        <v/>
      </c>
      <c r="BQ146" s="721" t="str">
        <f t="shared" si="442"/>
        <v/>
      </c>
      <c r="BR146" s="721" t="str">
        <f t="shared" si="442"/>
        <v/>
      </c>
      <c r="BS146" s="721" t="str">
        <f t="shared" si="442"/>
        <v/>
      </c>
      <c r="BT146" s="721" t="str">
        <f t="shared" si="442"/>
        <v/>
      </c>
      <c r="BU146" s="721" t="str">
        <f t="shared" si="442"/>
        <v/>
      </c>
      <c r="BV146" s="721" t="str">
        <f t="shared" si="442"/>
        <v/>
      </c>
      <c r="BW146" s="721" t="str">
        <f t="shared" si="442"/>
        <v/>
      </c>
      <c r="BX146" s="721" t="str">
        <f t="shared" si="442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380" t="str">
        <f t="shared" si="363"/>
        <v/>
      </c>
      <c r="CI146" s="1381" t="str">
        <f t="shared" si="364"/>
        <v/>
      </c>
      <c r="CJ146" s="1382" t="str">
        <f t="shared" si="365"/>
        <v/>
      </c>
      <c r="CK146" s="1382" t="str">
        <f t="shared" si="366"/>
        <v/>
      </c>
      <c r="CL146" s="1382" t="str">
        <f t="shared" si="367"/>
        <v/>
      </c>
      <c r="CM146" s="1382" t="str">
        <f t="shared" si="368"/>
        <v/>
      </c>
      <c r="CN146" s="1382" t="str">
        <f t="shared" si="369"/>
        <v/>
      </c>
      <c r="CO146" s="1383" t="str">
        <f t="shared" si="370"/>
        <v/>
      </c>
      <c r="CP146" s="1383" t="str">
        <f t="shared" si="371"/>
        <v/>
      </c>
      <c r="CQ146" s="1383" t="str">
        <f t="shared" si="372"/>
        <v/>
      </c>
      <c r="CR146" s="1383" t="str">
        <f t="shared" si="373"/>
        <v/>
      </c>
      <c r="CS146" s="1382" t="str">
        <f t="shared" si="374"/>
        <v/>
      </c>
      <c r="CT146" s="1382" t="str">
        <f t="shared" si="375"/>
        <v/>
      </c>
      <c r="CU146" s="1382" t="str">
        <f t="shared" si="376"/>
        <v/>
      </c>
      <c r="CV146" s="1382" t="str">
        <f t="shared" si="377"/>
        <v/>
      </c>
      <c r="CW146" s="1382" t="str">
        <f t="shared" si="378"/>
        <v/>
      </c>
      <c r="CX146" s="1381" t="str">
        <f t="shared" si="379"/>
        <v/>
      </c>
      <c r="CY146" s="1384" t="str">
        <f t="shared" si="380"/>
        <v/>
      </c>
      <c r="CZ146" s="638" t="str">
        <f t="shared" si="381"/>
        <v/>
      </c>
      <c r="DA146" s="639" t="str">
        <f t="shared" si="382"/>
        <v/>
      </c>
      <c r="DB146" s="640" t="str">
        <f t="shared" si="383"/>
        <v/>
      </c>
      <c r="DC146" s="640" t="str">
        <f t="shared" si="384"/>
        <v/>
      </c>
      <c r="DD146" s="640" t="str">
        <f t="shared" si="385"/>
        <v/>
      </c>
      <c r="DE146" s="640" t="str">
        <f t="shared" si="386"/>
        <v/>
      </c>
      <c r="DF146" s="640" t="str">
        <f t="shared" si="387"/>
        <v/>
      </c>
      <c r="DG146" s="641" t="str">
        <f t="shared" si="388"/>
        <v/>
      </c>
      <c r="DH146" s="641" t="str">
        <f t="shared" si="389"/>
        <v/>
      </c>
      <c r="DI146" s="641" t="str">
        <f t="shared" si="390"/>
        <v/>
      </c>
      <c r="DJ146" s="641" t="str">
        <f t="shared" si="391"/>
        <v/>
      </c>
      <c r="DK146" s="640" t="str">
        <f t="shared" si="392"/>
        <v/>
      </c>
      <c r="DL146" s="640" t="str">
        <f t="shared" si="393"/>
        <v/>
      </c>
      <c r="DM146" s="640" t="str">
        <f t="shared" si="394"/>
        <v/>
      </c>
      <c r="DN146" s="640" t="str">
        <f t="shared" si="395"/>
        <v/>
      </c>
      <c r="DO146" s="640" t="str">
        <f t="shared" si="396"/>
        <v/>
      </c>
      <c r="DP146" s="639" t="str">
        <f t="shared" si="397"/>
        <v/>
      </c>
      <c r="DQ146" s="638" t="str">
        <f t="shared" si="398"/>
        <v/>
      </c>
      <c r="DR146" s="753">
        <f t="shared" si="399"/>
        <v>0</v>
      </c>
      <c r="DS146" s="111">
        <f t="shared" si="400"/>
        <v>0</v>
      </c>
      <c r="DT146" s="111">
        <f t="shared" si="401"/>
        <v>0</v>
      </c>
      <c r="DU146" s="111">
        <f t="shared" si="402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397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392">
        <f t="shared" ref="CH148:CH226" si="443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393">
        <f t="shared" ref="CI148:CI226" si="444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394">
        <f t="shared" ref="CJ148:CJ226" si="445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394">
        <f t="shared" ref="CK148:CK226" si="446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394">
        <f t="shared" ref="CL148:CL226" si="447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394">
        <f t="shared" ref="CM148:CM226" si="448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394">
        <f t="shared" ref="CN148:CN226" si="449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395">
        <f t="shared" ref="CO148:CO226" si="450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395">
        <f t="shared" ref="CP148:CP226" si="451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395">
        <f t="shared" ref="CQ148:CQ226" si="452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395">
        <f t="shared" ref="CR148:CR226" si="453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394">
        <f t="shared" ref="CS148:CS226" si="454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394">
        <f t="shared" ref="CT148:CT226" si="455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394">
        <f t="shared" ref="CU148:CU226" si="456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394">
        <f t="shared" ref="CV148:CV226" si="457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394">
        <f t="shared" ref="CW148:CW226" si="458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393">
        <f t="shared" ref="CX148:CX226" si="459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396">
        <f t="shared" ref="CY148:CY226" si="460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1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2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3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4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5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66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67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68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69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0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1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2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3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4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5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76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77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78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79">COUNT(B148:S148)</f>
        <v>18</v>
      </c>
      <c r="DS148" s="111">
        <f t="shared" ref="DS148:DS226" si="480">COUNT(U148:AL148)</f>
        <v>18</v>
      </c>
      <c r="DT148" s="111">
        <f t="shared" ref="DT148:DT226" si="481">COUNT(AN148:BE148)</f>
        <v>18</v>
      </c>
      <c r="DU148" s="111">
        <f t="shared" ref="DU148:DU226" si="482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392">
        <f t="shared" si="443"/>
        <v>45</v>
      </c>
      <c r="CI149" s="1393">
        <f t="shared" si="444"/>
        <v>45</v>
      </c>
      <c r="CJ149" s="1394">
        <f t="shared" si="445"/>
        <v>45</v>
      </c>
      <c r="CK149" s="1394">
        <f t="shared" si="446"/>
        <v>45</v>
      </c>
      <c r="CL149" s="1394">
        <f t="shared" si="447"/>
        <v>45</v>
      </c>
      <c r="CM149" s="1394">
        <f t="shared" si="448"/>
        <v>45</v>
      </c>
      <c r="CN149" s="1394">
        <f t="shared" si="449"/>
        <v>45</v>
      </c>
      <c r="CO149" s="1395">
        <f t="shared" si="450"/>
        <v>45</v>
      </c>
      <c r="CP149" s="1395">
        <f t="shared" si="451"/>
        <v>45</v>
      </c>
      <c r="CQ149" s="1395">
        <f t="shared" si="452"/>
        <v>45</v>
      </c>
      <c r="CR149" s="1395">
        <f t="shared" si="453"/>
        <v>45</v>
      </c>
      <c r="CS149" s="1394">
        <f t="shared" si="454"/>
        <v>45</v>
      </c>
      <c r="CT149" s="1394">
        <f t="shared" si="455"/>
        <v>45</v>
      </c>
      <c r="CU149" s="1394">
        <f t="shared" si="456"/>
        <v>45</v>
      </c>
      <c r="CV149" s="1394">
        <f t="shared" si="457"/>
        <v>45</v>
      </c>
      <c r="CW149" s="1394">
        <f t="shared" si="458"/>
        <v>45</v>
      </c>
      <c r="CX149" s="1393">
        <f t="shared" si="459"/>
        <v>45</v>
      </c>
      <c r="CY149" s="1396">
        <f t="shared" si="460"/>
        <v>45</v>
      </c>
      <c r="CZ149" s="532">
        <f t="shared" si="461"/>
        <v>45</v>
      </c>
      <c r="DA149" s="533">
        <f t="shared" si="462"/>
        <v>45</v>
      </c>
      <c r="DB149" s="534">
        <f t="shared" si="463"/>
        <v>45</v>
      </c>
      <c r="DC149" s="534">
        <f t="shared" si="464"/>
        <v>45</v>
      </c>
      <c r="DD149" s="534">
        <f t="shared" si="465"/>
        <v>45</v>
      </c>
      <c r="DE149" s="534">
        <f t="shared" si="466"/>
        <v>45</v>
      </c>
      <c r="DF149" s="534">
        <f t="shared" si="467"/>
        <v>45</v>
      </c>
      <c r="DG149" s="535">
        <f t="shared" si="468"/>
        <v>45</v>
      </c>
      <c r="DH149" s="535">
        <f t="shared" si="469"/>
        <v>45</v>
      </c>
      <c r="DI149" s="535">
        <f t="shared" si="470"/>
        <v>45</v>
      </c>
      <c r="DJ149" s="535">
        <f t="shared" si="471"/>
        <v>45</v>
      </c>
      <c r="DK149" s="534">
        <f t="shared" si="472"/>
        <v>45</v>
      </c>
      <c r="DL149" s="534">
        <f t="shared" si="473"/>
        <v>45</v>
      </c>
      <c r="DM149" s="534">
        <f t="shared" si="474"/>
        <v>45</v>
      </c>
      <c r="DN149" s="534">
        <f t="shared" si="475"/>
        <v>45</v>
      </c>
      <c r="DO149" s="534">
        <f t="shared" si="476"/>
        <v>45</v>
      </c>
      <c r="DP149" s="533">
        <f t="shared" si="477"/>
        <v>45</v>
      </c>
      <c r="DQ149" s="532">
        <f t="shared" si="478"/>
        <v>45</v>
      </c>
      <c r="DR149" s="753">
        <f t="shared" si="479"/>
        <v>18</v>
      </c>
      <c r="DS149" s="111">
        <f t="shared" si="480"/>
        <v>18</v>
      </c>
      <c r="DT149" s="111">
        <f t="shared" si="481"/>
        <v>18</v>
      </c>
      <c r="DU149" s="111">
        <f t="shared" si="482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392" t="str">
        <f t="shared" si="443"/>
        <v/>
      </c>
      <c r="CI150" s="1393" t="str">
        <f t="shared" si="444"/>
        <v/>
      </c>
      <c r="CJ150" s="1394" t="str">
        <f t="shared" si="445"/>
        <v/>
      </c>
      <c r="CK150" s="1394" t="str">
        <f t="shared" si="446"/>
        <v/>
      </c>
      <c r="CL150" s="1394" t="str">
        <f t="shared" si="447"/>
        <v/>
      </c>
      <c r="CM150" s="1394" t="str">
        <f t="shared" si="448"/>
        <v/>
      </c>
      <c r="CN150" s="1394" t="str">
        <f t="shared" si="449"/>
        <v/>
      </c>
      <c r="CO150" s="1395" t="str">
        <f t="shared" si="450"/>
        <v/>
      </c>
      <c r="CP150" s="1395" t="str">
        <f t="shared" si="451"/>
        <v/>
      </c>
      <c r="CQ150" s="1395" t="str">
        <f t="shared" si="452"/>
        <v/>
      </c>
      <c r="CR150" s="1395" t="str">
        <f t="shared" si="453"/>
        <v/>
      </c>
      <c r="CS150" s="1394" t="str">
        <f t="shared" si="454"/>
        <v/>
      </c>
      <c r="CT150" s="1394" t="str">
        <f t="shared" si="455"/>
        <v/>
      </c>
      <c r="CU150" s="1394" t="str">
        <f t="shared" si="456"/>
        <v/>
      </c>
      <c r="CV150" s="1394" t="str">
        <f t="shared" si="457"/>
        <v/>
      </c>
      <c r="CW150" s="1394" t="str">
        <f t="shared" si="458"/>
        <v/>
      </c>
      <c r="CX150" s="1393" t="str">
        <f t="shared" si="459"/>
        <v/>
      </c>
      <c r="CY150" s="1396" t="str">
        <f t="shared" si="460"/>
        <v/>
      </c>
      <c r="CZ150" s="532" t="str">
        <f t="shared" si="461"/>
        <v/>
      </c>
      <c r="DA150" s="533" t="str">
        <f t="shared" si="462"/>
        <v/>
      </c>
      <c r="DB150" s="534" t="str">
        <f t="shared" si="463"/>
        <v/>
      </c>
      <c r="DC150" s="534" t="str">
        <f t="shared" si="464"/>
        <v/>
      </c>
      <c r="DD150" s="534" t="str">
        <f t="shared" si="465"/>
        <v/>
      </c>
      <c r="DE150" s="534" t="str">
        <f t="shared" si="466"/>
        <v/>
      </c>
      <c r="DF150" s="534" t="str">
        <f t="shared" si="467"/>
        <v/>
      </c>
      <c r="DG150" s="535" t="str">
        <f t="shared" si="468"/>
        <v/>
      </c>
      <c r="DH150" s="535" t="str">
        <f t="shared" si="469"/>
        <v/>
      </c>
      <c r="DI150" s="535" t="str">
        <f t="shared" si="470"/>
        <v/>
      </c>
      <c r="DJ150" s="535" t="str">
        <f t="shared" si="471"/>
        <v/>
      </c>
      <c r="DK150" s="534" t="str">
        <f t="shared" si="472"/>
        <v/>
      </c>
      <c r="DL150" s="534" t="str">
        <f t="shared" si="473"/>
        <v/>
      </c>
      <c r="DM150" s="534" t="str">
        <f t="shared" si="474"/>
        <v/>
      </c>
      <c r="DN150" s="534" t="str">
        <f t="shared" si="475"/>
        <v/>
      </c>
      <c r="DO150" s="534" t="str">
        <f t="shared" si="476"/>
        <v/>
      </c>
      <c r="DP150" s="533" t="str">
        <f t="shared" si="477"/>
        <v/>
      </c>
      <c r="DQ150" s="532" t="str">
        <f t="shared" si="478"/>
        <v/>
      </c>
      <c r="DR150" s="753">
        <f t="shared" si="479"/>
        <v>0</v>
      </c>
      <c r="DS150" s="111">
        <f t="shared" si="480"/>
        <v>0</v>
      </c>
      <c r="DT150" s="111">
        <f t="shared" si="481"/>
        <v>0</v>
      </c>
      <c r="DU150" s="111">
        <f t="shared" si="482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3">IF(B150="","",B148*B149*B150)</f>
        <v/>
      </c>
      <c r="C151" s="707" t="str">
        <f t="shared" si="483"/>
        <v/>
      </c>
      <c r="D151" s="707" t="str">
        <f t="shared" si="483"/>
        <v/>
      </c>
      <c r="E151" s="707" t="str">
        <f t="shared" si="483"/>
        <v/>
      </c>
      <c r="F151" s="707" t="str">
        <f t="shared" si="483"/>
        <v/>
      </c>
      <c r="G151" s="707" t="str">
        <f t="shared" si="483"/>
        <v/>
      </c>
      <c r="H151" s="707" t="str">
        <f t="shared" si="483"/>
        <v/>
      </c>
      <c r="I151" s="707" t="str">
        <f t="shared" si="483"/>
        <v/>
      </c>
      <c r="J151" s="707" t="str">
        <f t="shared" si="483"/>
        <v/>
      </c>
      <c r="K151" s="707" t="str">
        <f t="shared" si="483"/>
        <v/>
      </c>
      <c r="L151" s="707" t="str">
        <f t="shared" si="483"/>
        <v/>
      </c>
      <c r="M151" s="707" t="str">
        <f t="shared" si="483"/>
        <v/>
      </c>
      <c r="N151" s="707" t="str">
        <f t="shared" si="483"/>
        <v/>
      </c>
      <c r="O151" s="707" t="str">
        <f t="shared" si="483"/>
        <v/>
      </c>
      <c r="P151" s="707" t="str">
        <f t="shared" si="483"/>
        <v/>
      </c>
      <c r="Q151" s="707" t="str">
        <f t="shared" si="483"/>
        <v/>
      </c>
      <c r="R151" s="707" t="str">
        <f t="shared" si="483"/>
        <v/>
      </c>
      <c r="S151" s="707" t="str">
        <f t="shared" si="483"/>
        <v/>
      </c>
      <c r="T151" s="744"/>
      <c r="U151" s="707" t="str">
        <f t="shared" ref="U151:AL151" si="484">IF(U150="","",U148*U149*U150)</f>
        <v/>
      </c>
      <c r="V151" s="707" t="str">
        <f t="shared" si="484"/>
        <v/>
      </c>
      <c r="W151" s="707" t="str">
        <f t="shared" si="484"/>
        <v/>
      </c>
      <c r="X151" s="707" t="str">
        <f t="shared" si="484"/>
        <v/>
      </c>
      <c r="Y151" s="707" t="str">
        <f t="shared" si="484"/>
        <v/>
      </c>
      <c r="Z151" s="707" t="str">
        <f t="shared" si="484"/>
        <v/>
      </c>
      <c r="AA151" s="707" t="str">
        <f t="shared" si="484"/>
        <v/>
      </c>
      <c r="AB151" s="707" t="str">
        <f t="shared" si="484"/>
        <v/>
      </c>
      <c r="AC151" s="707" t="str">
        <f t="shared" si="484"/>
        <v/>
      </c>
      <c r="AD151" s="707" t="str">
        <f t="shared" si="484"/>
        <v/>
      </c>
      <c r="AE151" s="707" t="str">
        <f t="shared" si="484"/>
        <v/>
      </c>
      <c r="AF151" s="707" t="str">
        <f t="shared" si="484"/>
        <v/>
      </c>
      <c r="AG151" s="707" t="str">
        <f t="shared" si="484"/>
        <v/>
      </c>
      <c r="AH151" s="707" t="str">
        <f t="shared" si="484"/>
        <v/>
      </c>
      <c r="AI151" s="707" t="str">
        <f t="shared" si="484"/>
        <v/>
      </c>
      <c r="AJ151" s="707" t="str">
        <f t="shared" si="484"/>
        <v/>
      </c>
      <c r="AK151" s="707" t="str">
        <f t="shared" si="484"/>
        <v/>
      </c>
      <c r="AL151" s="707" t="str">
        <f t="shared" si="484"/>
        <v/>
      </c>
      <c r="AM151" s="744"/>
      <c r="AN151" s="707" t="str">
        <f t="shared" ref="AN151:BE151" si="485">IF(AN150="","",AN148*AN149*AN150)</f>
        <v/>
      </c>
      <c r="AO151" s="707" t="str">
        <f t="shared" si="485"/>
        <v/>
      </c>
      <c r="AP151" s="707" t="str">
        <f t="shared" si="485"/>
        <v/>
      </c>
      <c r="AQ151" s="707" t="str">
        <f t="shared" si="485"/>
        <v/>
      </c>
      <c r="AR151" s="707" t="str">
        <f t="shared" si="485"/>
        <v/>
      </c>
      <c r="AS151" s="707" t="str">
        <f t="shared" si="485"/>
        <v/>
      </c>
      <c r="AT151" s="707" t="str">
        <f t="shared" si="485"/>
        <v/>
      </c>
      <c r="AU151" s="707" t="str">
        <f t="shared" si="485"/>
        <v/>
      </c>
      <c r="AV151" s="707" t="str">
        <f t="shared" si="485"/>
        <v/>
      </c>
      <c r="AW151" s="707" t="str">
        <f t="shared" si="485"/>
        <v/>
      </c>
      <c r="AX151" s="707" t="str">
        <f t="shared" si="485"/>
        <v/>
      </c>
      <c r="AY151" s="707" t="str">
        <f t="shared" si="485"/>
        <v/>
      </c>
      <c r="AZ151" s="707" t="str">
        <f t="shared" si="485"/>
        <v/>
      </c>
      <c r="BA151" s="707" t="str">
        <f t="shared" si="485"/>
        <v/>
      </c>
      <c r="BB151" s="707" t="str">
        <f t="shared" si="485"/>
        <v/>
      </c>
      <c r="BC151" s="707" t="str">
        <f t="shared" si="485"/>
        <v/>
      </c>
      <c r="BD151" s="707" t="str">
        <f t="shared" si="485"/>
        <v/>
      </c>
      <c r="BE151" s="707" t="str">
        <f t="shared" si="485"/>
        <v/>
      </c>
      <c r="BF151" s="744"/>
      <c r="BG151" s="707" t="str">
        <f t="shared" ref="BG151:BX151" si="486">IF(BG150="","",BG148*BG149*BG150)</f>
        <v/>
      </c>
      <c r="BH151" s="707" t="str">
        <f t="shared" si="486"/>
        <v/>
      </c>
      <c r="BI151" s="707" t="str">
        <f t="shared" si="486"/>
        <v/>
      </c>
      <c r="BJ151" s="707" t="str">
        <f t="shared" si="486"/>
        <v/>
      </c>
      <c r="BK151" s="707" t="str">
        <f t="shared" si="486"/>
        <v/>
      </c>
      <c r="BL151" s="707" t="str">
        <f t="shared" si="486"/>
        <v/>
      </c>
      <c r="BM151" s="707" t="str">
        <f t="shared" si="486"/>
        <v/>
      </c>
      <c r="BN151" s="707" t="str">
        <f t="shared" si="486"/>
        <v/>
      </c>
      <c r="BO151" s="707" t="str">
        <f t="shared" si="486"/>
        <v/>
      </c>
      <c r="BP151" s="707" t="str">
        <f t="shared" si="486"/>
        <v/>
      </c>
      <c r="BQ151" s="707" t="str">
        <f t="shared" si="486"/>
        <v/>
      </c>
      <c r="BR151" s="707" t="str">
        <f t="shared" si="486"/>
        <v/>
      </c>
      <c r="BS151" s="707" t="str">
        <f t="shared" si="486"/>
        <v/>
      </c>
      <c r="BT151" s="707" t="str">
        <f t="shared" si="486"/>
        <v/>
      </c>
      <c r="BU151" s="707" t="str">
        <f t="shared" si="486"/>
        <v/>
      </c>
      <c r="BV151" s="707" t="str">
        <f t="shared" si="486"/>
        <v/>
      </c>
      <c r="BW151" s="707" t="str">
        <f t="shared" si="486"/>
        <v/>
      </c>
      <c r="BX151" s="707" t="str">
        <f t="shared" si="486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392" t="str">
        <f t="shared" si="443"/>
        <v/>
      </c>
      <c r="CI151" s="1393" t="str">
        <f t="shared" si="444"/>
        <v/>
      </c>
      <c r="CJ151" s="1394" t="str">
        <f t="shared" si="445"/>
        <v/>
      </c>
      <c r="CK151" s="1394" t="str">
        <f t="shared" si="446"/>
        <v/>
      </c>
      <c r="CL151" s="1394" t="str">
        <f t="shared" si="447"/>
        <v/>
      </c>
      <c r="CM151" s="1394" t="str">
        <f t="shared" si="448"/>
        <v/>
      </c>
      <c r="CN151" s="1394" t="str">
        <f t="shared" si="449"/>
        <v/>
      </c>
      <c r="CO151" s="1395" t="str">
        <f t="shared" si="450"/>
        <v/>
      </c>
      <c r="CP151" s="1395" t="str">
        <f t="shared" si="451"/>
        <v/>
      </c>
      <c r="CQ151" s="1395" t="str">
        <f t="shared" si="452"/>
        <v/>
      </c>
      <c r="CR151" s="1395" t="str">
        <f t="shared" si="453"/>
        <v/>
      </c>
      <c r="CS151" s="1394" t="str">
        <f t="shared" si="454"/>
        <v/>
      </c>
      <c r="CT151" s="1394" t="str">
        <f t="shared" si="455"/>
        <v/>
      </c>
      <c r="CU151" s="1394" t="str">
        <f t="shared" si="456"/>
        <v/>
      </c>
      <c r="CV151" s="1394" t="str">
        <f t="shared" si="457"/>
        <v/>
      </c>
      <c r="CW151" s="1394" t="str">
        <f t="shared" si="458"/>
        <v/>
      </c>
      <c r="CX151" s="1393" t="str">
        <f t="shared" si="459"/>
        <v/>
      </c>
      <c r="CY151" s="1396" t="str">
        <f t="shared" si="460"/>
        <v/>
      </c>
      <c r="CZ151" s="532" t="str">
        <f t="shared" si="461"/>
        <v/>
      </c>
      <c r="DA151" s="533" t="str">
        <f t="shared" si="462"/>
        <v/>
      </c>
      <c r="DB151" s="534" t="str">
        <f t="shared" si="463"/>
        <v/>
      </c>
      <c r="DC151" s="534" t="str">
        <f t="shared" si="464"/>
        <v/>
      </c>
      <c r="DD151" s="534" t="str">
        <f t="shared" si="465"/>
        <v/>
      </c>
      <c r="DE151" s="534" t="str">
        <f t="shared" si="466"/>
        <v/>
      </c>
      <c r="DF151" s="534" t="str">
        <f t="shared" si="467"/>
        <v/>
      </c>
      <c r="DG151" s="535" t="str">
        <f t="shared" si="468"/>
        <v/>
      </c>
      <c r="DH151" s="535" t="str">
        <f t="shared" si="469"/>
        <v/>
      </c>
      <c r="DI151" s="535" t="str">
        <f t="shared" si="470"/>
        <v/>
      </c>
      <c r="DJ151" s="535" t="str">
        <f t="shared" si="471"/>
        <v/>
      </c>
      <c r="DK151" s="534" t="str">
        <f t="shared" si="472"/>
        <v/>
      </c>
      <c r="DL151" s="534" t="str">
        <f t="shared" si="473"/>
        <v/>
      </c>
      <c r="DM151" s="534" t="str">
        <f t="shared" si="474"/>
        <v/>
      </c>
      <c r="DN151" s="534" t="str">
        <f t="shared" si="475"/>
        <v/>
      </c>
      <c r="DO151" s="534" t="str">
        <f t="shared" si="476"/>
        <v/>
      </c>
      <c r="DP151" s="533" t="str">
        <f t="shared" si="477"/>
        <v/>
      </c>
      <c r="DQ151" s="532" t="str">
        <f t="shared" si="478"/>
        <v/>
      </c>
      <c r="DR151" s="753">
        <f t="shared" si="479"/>
        <v>0</v>
      </c>
      <c r="DS151" s="111">
        <f t="shared" si="480"/>
        <v>0</v>
      </c>
      <c r="DT151" s="111">
        <f t="shared" si="481"/>
        <v>0</v>
      </c>
      <c r="DU151" s="111">
        <f t="shared" si="482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392" t="str">
        <f t="shared" si="443"/>
        <v/>
      </c>
      <c r="CI152" s="1393" t="str">
        <f t="shared" si="444"/>
        <v/>
      </c>
      <c r="CJ152" s="1394" t="str">
        <f t="shared" si="445"/>
        <v/>
      </c>
      <c r="CK152" s="1394" t="str">
        <f t="shared" si="446"/>
        <v/>
      </c>
      <c r="CL152" s="1394" t="str">
        <f t="shared" si="447"/>
        <v/>
      </c>
      <c r="CM152" s="1394" t="str">
        <f t="shared" si="448"/>
        <v/>
      </c>
      <c r="CN152" s="1394" t="str">
        <f t="shared" si="449"/>
        <v/>
      </c>
      <c r="CO152" s="1395" t="str">
        <f t="shared" si="450"/>
        <v/>
      </c>
      <c r="CP152" s="1395" t="str">
        <f t="shared" si="451"/>
        <v/>
      </c>
      <c r="CQ152" s="1395" t="str">
        <f t="shared" si="452"/>
        <v/>
      </c>
      <c r="CR152" s="1395" t="str">
        <f t="shared" si="453"/>
        <v/>
      </c>
      <c r="CS152" s="1394" t="str">
        <f t="shared" si="454"/>
        <v/>
      </c>
      <c r="CT152" s="1394" t="str">
        <f t="shared" si="455"/>
        <v/>
      </c>
      <c r="CU152" s="1394" t="str">
        <f t="shared" si="456"/>
        <v/>
      </c>
      <c r="CV152" s="1394" t="str">
        <f t="shared" si="457"/>
        <v/>
      </c>
      <c r="CW152" s="1394" t="str">
        <f t="shared" si="458"/>
        <v/>
      </c>
      <c r="CX152" s="1393" t="str">
        <f t="shared" si="459"/>
        <v/>
      </c>
      <c r="CY152" s="1396" t="str">
        <f t="shared" si="460"/>
        <v/>
      </c>
      <c r="CZ152" s="532" t="str">
        <f t="shared" si="461"/>
        <v/>
      </c>
      <c r="DA152" s="533" t="str">
        <f t="shared" si="462"/>
        <v/>
      </c>
      <c r="DB152" s="534" t="str">
        <f t="shared" si="463"/>
        <v/>
      </c>
      <c r="DC152" s="534" t="str">
        <f t="shared" si="464"/>
        <v/>
      </c>
      <c r="DD152" s="534" t="str">
        <f t="shared" si="465"/>
        <v/>
      </c>
      <c r="DE152" s="534" t="str">
        <f t="shared" si="466"/>
        <v/>
      </c>
      <c r="DF152" s="534" t="str">
        <f t="shared" si="467"/>
        <v/>
      </c>
      <c r="DG152" s="535" t="str">
        <f t="shared" si="468"/>
        <v/>
      </c>
      <c r="DH152" s="535" t="str">
        <f t="shared" si="469"/>
        <v/>
      </c>
      <c r="DI152" s="535" t="str">
        <f t="shared" si="470"/>
        <v/>
      </c>
      <c r="DJ152" s="535" t="str">
        <f t="shared" si="471"/>
        <v/>
      </c>
      <c r="DK152" s="534" t="str">
        <f t="shared" si="472"/>
        <v/>
      </c>
      <c r="DL152" s="534" t="str">
        <f t="shared" si="473"/>
        <v/>
      </c>
      <c r="DM152" s="534" t="str">
        <f t="shared" si="474"/>
        <v/>
      </c>
      <c r="DN152" s="534" t="str">
        <f t="shared" si="475"/>
        <v/>
      </c>
      <c r="DO152" s="534" t="str">
        <f t="shared" si="476"/>
        <v/>
      </c>
      <c r="DP152" s="533" t="str">
        <f t="shared" si="477"/>
        <v/>
      </c>
      <c r="DQ152" s="532" t="str">
        <f t="shared" si="478"/>
        <v/>
      </c>
      <c r="DR152" s="753">
        <f t="shared" si="479"/>
        <v>0</v>
      </c>
      <c r="DS152" s="111">
        <f t="shared" si="480"/>
        <v>0</v>
      </c>
      <c r="DT152" s="111">
        <f t="shared" si="481"/>
        <v>0</v>
      </c>
      <c r="DU152" s="111">
        <f t="shared" si="482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392" t="str">
        <f t="shared" si="443"/>
        <v/>
      </c>
      <c r="CI153" s="1393" t="str">
        <f t="shared" si="444"/>
        <v/>
      </c>
      <c r="CJ153" s="1394" t="str">
        <f t="shared" si="445"/>
        <v/>
      </c>
      <c r="CK153" s="1394" t="str">
        <f t="shared" si="446"/>
        <v/>
      </c>
      <c r="CL153" s="1394" t="str">
        <f t="shared" si="447"/>
        <v/>
      </c>
      <c r="CM153" s="1394" t="str">
        <f t="shared" si="448"/>
        <v/>
      </c>
      <c r="CN153" s="1394" t="str">
        <f t="shared" si="449"/>
        <v/>
      </c>
      <c r="CO153" s="1395" t="str">
        <f t="shared" si="450"/>
        <v/>
      </c>
      <c r="CP153" s="1395" t="str">
        <f t="shared" si="451"/>
        <v/>
      </c>
      <c r="CQ153" s="1395" t="str">
        <f t="shared" si="452"/>
        <v/>
      </c>
      <c r="CR153" s="1395" t="str">
        <f t="shared" si="453"/>
        <v/>
      </c>
      <c r="CS153" s="1394" t="str">
        <f t="shared" si="454"/>
        <v/>
      </c>
      <c r="CT153" s="1394" t="str">
        <f t="shared" si="455"/>
        <v/>
      </c>
      <c r="CU153" s="1394" t="str">
        <f t="shared" si="456"/>
        <v/>
      </c>
      <c r="CV153" s="1394" t="str">
        <f t="shared" si="457"/>
        <v/>
      </c>
      <c r="CW153" s="1394" t="str">
        <f t="shared" si="458"/>
        <v/>
      </c>
      <c r="CX153" s="1393" t="str">
        <f t="shared" si="459"/>
        <v/>
      </c>
      <c r="CY153" s="1396" t="str">
        <f t="shared" si="460"/>
        <v/>
      </c>
      <c r="CZ153" s="532" t="str">
        <f t="shared" si="461"/>
        <v/>
      </c>
      <c r="DA153" s="533" t="str">
        <f t="shared" si="462"/>
        <v/>
      </c>
      <c r="DB153" s="534" t="str">
        <f t="shared" si="463"/>
        <v/>
      </c>
      <c r="DC153" s="534" t="str">
        <f t="shared" si="464"/>
        <v/>
      </c>
      <c r="DD153" s="534" t="str">
        <f t="shared" si="465"/>
        <v/>
      </c>
      <c r="DE153" s="534" t="str">
        <f t="shared" si="466"/>
        <v/>
      </c>
      <c r="DF153" s="534" t="str">
        <f t="shared" si="467"/>
        <v/>
      </c>
      <c r="DG153" s="535" t="str">
        <f t="shared" si="468"/>
        <v/>
      </c>
      <c r="DH153" s="535" t="str">
        <f t="shared" si="469"/>
        <v/>
      </c>
      <c r="DI153" s="535" t="str">
        <f t="shared" si="470"/>
        <v/>
      </c>
      <c r="DJ153" s="535" t="str">
        <f t="shared" si="471"/>
        <v/>
      </c>
      <c r="DK153" s="534" t="str">
        <f t="shared" si="472"/>
        <v/>
      </c>
      <c r="DL153" s="534" t="str">
        <f t="shared" si="473"/>
        <v/>
      </c>
      <c r="DM153" s="534" t="str">
        <f t="shared" si="474"/>
        <v/>
      </c>
      <c r="DN153" s="534" t="str">
        <f t="shared" si="475"/>
        <v/>
      </c>
      <c r="DO153" s="534" t="str">
        <f t="shared" si="476"/>
        <v/>
      </c>
      <c r="DP153" s="533" t="str">
        <f t="shared" si="477"/>
        <v/>
      </c>
      <c r="DQ153" s="532" t="str">
        <f t="shared" si="478"/>
        <v/>
      </c>
      <c r="DR153" s="753">
        <f t="shared" si="479"/>
        <v>0</v>
      </c>
      <c r="DS153" s="111">
        <f t="shared" si="480"/>
        <v>0</v>
      </c>
      <c r="DT153" s="111">
        <f t="shared" si="481"/>
        <v>0</v>
      </c>
      <c r="DU153" s="111">
        <f t="shared" si="482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87">IF(B152="","",B152*B153)</f>
        <v/>
      </c>
      <c r="C154" s="708" t="str">
        <f t="shared" si="487"/>
        <v/>
      </c>
      <c r="D154" s="708" t="str">
        <f t="shared" si="487"/>
        <v/>
      </c>
      <c r="E154" s="708" t="str">
        <f t="shared" si="487"/>
        <v/>
      </c>
      <c r="F154" s="708" t="str">
        <f t="shared" si="487"/>
        <v/>
      </c>
      <c r="G154" s="708" t="str">
        <f t="shared" si="487"/>
        <v/>
      </c>
      <c r="H154" s="708" t="str">
        <f t="shared" si="487"/>
        <v/>
      </c>
      <c r="I154" s="708" t="str">
        <f t="shared" si="487"/>
        <v/>
      </c>
      <c r="J154" s="708" t="str">
        <f t="shared" si="487"/>
        <v/>
      </c>
      <c r="K154" s="708" t="str">
        <f t="shared" si="487"/>
        <v/>
      </c>
      <c r="L154" s="708" t="str">
        <f t="shared" si="487"/>
        <v/>
      </c>
      <c r="M154" s="708" t="str">
        <f t="shared" si="487"/>
        <v/>
      </c>
      <c r="N154" s="708" t="str">
        <f t="shared" si="487"/>
        <v/>
      </c>
      <c r="O154" s="708" t="str">
        <f t="shared" si="487"/>
        <v/>
      </c>
      <c r="P154" s="708" t="str">
        <f t="shared" si="487"/>
        <v/>
      </c>
      <c r="Q154" s="708" t="str">
        <f t="shared" si="487"/>
        <v/>
      </c>
      <c r="R154" s="708" t="str">
        <f t="shared" si="487"/>
        <v/>
      </c>
      <c r="S154" s="708" t="str">
        <f t="shared" si="487"/>
        <v/>
      </c>
      <c r="T154" s="747"/>
      <c r="U154" s="708" t="str">
        <f t="shared" ref="U154:AL154" si="488">IF(U152="","",U152*U153)</f>
        <v/>
      </c>
      <c r="V154" s="708" t="str">
        <f t="shared" si="488"/>
        <v/>
      </c>
      <c r="W154" s="708" t="str">
        <f t="shared" si="488"/>
        <v/>
      </c>
      <c r="X154" s="708" t="str">
        <f t="shared" si="488"/>
        <v/>
      </c>
      <c r="Y154" s="708" t="str">
        <f t="shared" si="488"/>
        <v/>
      </c>
      <c r="Z154" s="708" t="str">
        <f t="shared" si="488"/>
        <v/>
      </c>
      <c r="AA154" s="708" t="str">
        <f t="shared" si="488"/>
        <v/>
      </c>
      <c r="AB154" s="708" t="str">
        <f t="shared" si="488"/>
        <v/>
      </c>
      <c r="AC154" s="708" t="str">
        <f t="shared" si="488"/>
        <v/>
      </c>
      <c r="AD154" s="708" t="str">
        <f t="shared" si="488"/>
        <v/>
      </c>
      <c r="AE154" s="708" t="str">
        <f t="shared" si="488"/>
        <v/>
      </c>
      <c r="AF154" s="708" t="str">
        <f t="shared" si="488"/>
        <v/>
      </c>
      <c r="AG154" s="708" t="str">
        <f t="shared" si="488"/>
        <v/>
      </c>
      <c r="AH154" s="708" t="str">
        <f t="shared" si="488"/>
        <v/>
      </c>
      <c r="AI154" s="708" t="str">
        <f t="shared" si="488"/>
        <v/>
      </c>
      <c r="AJ154" s="708" t="str">
        <f t="shared" si="488"/>
        <v/>
      </c>
      <c r="AK154" s="708" t="str">
        <f t="shared" si="488"/>
        <v/>
      </c>
      <c r="AL154" s="708" t="str">
        <f t="shared" si="488"/>
        <v/>
      </c>
      <c r="AM154" s="747"/>
      <c r="AN154" s="708" t="str">
        <f t="shared" ref="AN154:AV154" si="489">IF(AN152="","",AN152*AN153)</f>
        <v/>
      </c>
      <c r="AO154" s="708" t="str">
        <f t="shared" si="489"/>
        <v/>
      </c>
      <c r="AP154" s="708" t="str">
        <f t="shared" si="489"/>
        <v/>
      </c>
      <c r="AQ154" s="708" t="str">
        <f t="shared" si="489"/>
        <v/>
      </c>
      <c r="AR154" s="708" t="str">
        <f t="shared" si="489"/>
        <v/>
      </c>
      <c r="AS154" s="708" t="str">
        <f t="shared" si="489"/>
        <v/>
      </c>
      <c r="AT154" s="708" t="str">
        <f t="shared" si="489"/>
        <v/>
      </c>
      <c r="AU154" s="708" t="str">
        <f t="shared" si="489"/>
        <v/>
      </c>
      <c r="AV154" s="708" t="str">
        <f t="shared" si="489"/>
        <v/>
      </c>
      <c r="AW154" s="708"/>
      <c r="AX154" s="708"/>
      <c r="AY154" s="708" t="str">
        <f t="shared" ref="AY154:BE154" si="490">IF(AY152="","",AY152*AY153)</f>
        <v/>
      </c>
      <c r="AZ154" s="708" t="str">
        <f t="shared" si="490"/>
        <v/>
      </c>
      <c r="BA154" s="708" t="str">
        <f t="shared" si="490"/>
        <v/>
      </c>
      <c r="BB154" s="708" t="str">
        <f t="shared" si="490"/>
        <v/>
      </c>
      <c r="BC154" s="708" t="str">
        <f t="shared" si="490"/>
        <v/>
      </c>
      <c r="BD154" s="708" t="str">
        <f t="shared" si="490"/>
        <v/>
      </c>
      <c r="BE154" s="708" t="str">
        <f t="shared" si="490"/>
        <v/>
      </c>
      <c r="BF154" s="747"/>
      <c r="BG154" s="708" t="str">
        <f t="shared" ref="BG154:BX154" si="491">IF(BG152="","",BG152*BG153)</f>
        <v/>
      </c>
      <c r="BH154" s="708" t="str">
        <f t="shared" si="491"/>
        <v/>
      </c>
      <c r="BI154" s="708" t="str">
        <f t="shared" si="491"/>
        <v/>
      </c>
      <c r="BJ154" s="708" t="str">
        <f t="shared" si="491"/>
        <v/>
      </c>
      <c r="BK154" s="708" t="str">
        <f t="shared" si="491"/>
        <v/>
      </c>
      <c r="BL154" s="708" t="str">
        <f t="shared" si="491"/>
        <v/>
      </c>
      <c r="BM154" s="708" t="str">
        <f t="shared" si="491"/>
        <v/>
      </c>
      <c r="BN154" s="708" t="str">
        <f t="shared" si="491"/>
        <v/>
      </c>
      <c r="BO154" s="708" t="str">
        <f t="shared" si="491"/>
        <v/>
      </c>
      <c r="BP154" s="708" t="str">
        <f t="shared" si="491"/>
        <v/>
      </c>
      <c r="BQ154" s="708" t="str">
        <f t="shared" si="491"/>
        <v/>
      </c>
      <c r="BR154" s="708" t="str">
        <f t="shared" si="491"/>
        <v/>
      </c>
      <c r="BS154" s="708" t="str">
        <f t="shared" si="491"/>
        <v/>
      </c>
      <c r="BT154" s="708" t="str">
        <f t="shared" si="491"/>
        <v/>
      </c>
      <c r="BU154" s="708" t="str">
        <f t="shared" si="491"/>
        <v/>
      </c>
      <c r="BV154" s="708" t="str">
        <f t="shared" si="491"/>
        <v/>
      </c>
      <c r="BW154" s="708" t="str">
        <f t="shared" si="491"/>
        <v/>
      </c>
      <c r="BX154" s="708" t="str">
        <f t="shared" si="491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392" t="str">
        <f t="shared" si="443"/>
        <v/>
      </c>
      <c r="CI154" s="1393" t="str">
        <f t="shared" si="444"/>
        <v/>
      </c>
      <c r="CJ154" s="1394" t="str">
        <f t="shared" si="445"/>
        <v/>
      </c>
      <c r="CK154" s="1394" t="str">
        <f t="shared" si="446"/>
        <v/>
      </c>
      <c r="CL154" s="1394" t="str">
        <f t="shared" si="447"/>
        <v/>
      </c>
      <c r="CM154" s="1394" t="str">
        <f t="shared" si="448"/>
        <v/>
      </c>
      <c r="CN154" s="1394" t="str">
        <f t="shared" si="449"/>
        <v/>
      </c>
      <c r="CO154" s="1395" t="str">
        <f t="shared" si="450"/>
        <v/>
      </c>
      <c r="CP154" s="1395" t="str">
        <f t="shared" si="451"/>
        <v/>
      </c>
      <c r="CQ154" s="1395" t="str">
        <f t="shared" si="452"/>
        <v/>
      </c>
      <c r="CR154" s="1395" t="str">
        <f t="shared" si="453"/>
        <v/>
      </c>
      <c r="CS154" s="1394" t="str">
        <f t="shared" si="454"/>
        <v/>
      </c>
      <c r="CT154" s="1394" t="str">
        <f t="shared" si="455"/>
        <v/>
      </c>
      <c r="CU154" s="1394" t="str">
        <f t="shared" si="456"/>
        <v/>
      </c>
      <c r="CV154" s="1394" t="str">
        <f t="shared" si="457"/>
        <v/>
      </c>
      <c r="CW154" s="1394" t="str">
        <f t="shared" si="458"/>
        <v/>
      </c>
      <c r="CX154" s="1393" t="str">
        <f t="shared" si="459"/>
        <v/>
      </c>
      <c r="CY154" s="1396" t="str">
        <f t="shared" si="460"/>
        <v/>
      </c>
      <c r="CZ154" s="532" t="str">
        <f t="shared" si="461"/>
        <v/>
      </c>
      <c r="DA154" s="533" t="str">
        <f t="shared" si="462"/>
        <v/>
      </c>
      <c r="DB154" s="534" t="str">
        <f t="shared" si="463"/>
        <v/>
      </c>
      <c r="DC154" s="534" t="str">
        <f t="shared" si="464"/>
        <v/>
      </c>
      <c r="DD154" s="534" t="str">
        <f t="shared" si="465"/>
        <v/>
      </c>
      <c r="DE154" s="534" t="str">
        <f t="shared" si="466"/>
        <v/>
      </c>
      <c r="DF154" s="534" t="str">
        <f t="shared" si="467"/>
        <v/>
      </c>
      <c r="DG154" s="535" t="str">
        <f t="shared" si="468"/>
        <v/>
      </c>
      <c r="DH154" s="535" t="str">
        <f t="shared" si="469"/>
        <v/>
      </c>
      <c r="DI154" s="535" t="str">
        <f t="shared" si="470"/>
        <v/>
      </c>
      <c r="DJ154" s="535" t="str">
        <f t="shared" si="471"/>
        <v/>
      </c>
      <c r="DK154" s="534" t="str">
        <f t="shared" si="472"/>
        <v/>
      </c>
      <c r="DL154" s="534" t="str">
        <f t="shared" si="473"/>
        <v/>
      </c>
      <c r="DM154" s="534" t="str">
        <f t="shared" si="474"/>
        <v/>
      </c>
      <c r="DN154" s="534" t="str">
        <f t="shared" si="475"/>
        <v/>
      </c>
      <c r="DO154" s="534" t="str">
        <f t="shared" si="476"/>
        <v/>
      </c>
      <c r="DP154" s="533" t="str">
        <f t="shared" si="477"/>
        <v/>
      </c>
      <c r="DQ154" s="532" t="str">
        <f t="shared" si="478"/>
        <v/>
      </c>
      <c r="DR154" s="753">
        <f t="shared" si="479"/>
        <v>0</v>
      </c>
      <c r="DS154" s="111">
        <f t="shared" si="480"/>
        <v>0</v>
      </c>
      <c r="DT154" s="111">
        <f t="shared" si="481"/>
        <v>0</v>
      </c>
      <c r="DU154" s="111">
        <f t="shared" si="482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392">
        <f t="shared" si="443"/>
        <v>1</v>
      </c>
      <c r="CI155" s="1393">
        <f t="shared" si="444"/>
        <v>1</v>
      </c>
      <c r="CJ155" s="1394">
        <f t="shared" si="445"/>
        <v>1</v>
      </c>
      <c r="CK155" s="1394">
        <f t="shared" si="446"/>
        <v>1</v>
      </c>
      <c r="CL155" s="1394">
        <f t="shared" si="447"/>
        <v>1</v>
      </c>
      <c r="CM155" s="1394">
        <f t="shared" si="448"/>
        <v>1</v>
      </c>
      <c r="CN155" s="1394">
        <f t="shared" si="449"/>
        <v>1</v>
      </c>
      <c r="CO155" s="1395">
        <f t="shared" si="450"/>
        <v>1</v>
      </c>
      <c r="CP155" s="1395">
        <f t="shared" si="451"/>
        <v>1</v>
      </c>
      <c r="CQ155" s="1395">
        <f t="shared" si="452"/>
        <v>1</v>
      </c>
      <c r="CR155" s="1395">
        <f t="shared" si="453"/>
        <v>1</v>
      </c>
      <c r="CS155" s="1394">
        <f t="shared" si="454"/>
        <v>1</v>
      </c>
      <c r="CT155" s="1394">
        <f t="shared" si="455"/>
        <v>1</v>
      </c>
      <c r="CU155" s="1394">
        <f t="shared" si="456"/>
        <v>1</v>
      </c>
      <c r="CV155" s="1394">
        <f t="shared" si="457"/>
        <v>1</v>
      </c>
      <c r="CW155" s="1394">
        <f t="shared" si="458"/>
        <v>1</v>
      </c>
      <c r="CX155" s="1393">
        <f t="shared" si="459"/>
        <v>1</v>
      </c>
      <c r="CY155" s="1396">
        <f t="shared" si="460"/>
        <v>1</v>
      </c>
      <c r="CZ155" s="532">
        <f t="shared" si="461"/>
        <v>1</v>
      </c>
      <c r="DA155" s="533">
        <f t="shared" si="462"/>
        <v>1</v>
      </c>
      <c r="DB155" s="534">
        <f t="shared" si="463"/>
        <v>1</v>
      </c>
      <c r="DC155" s="534">
        <f t="shared" si="464"/>
        <v>1</v>
      </c>
      <c r="DD155" s="534">
        <f t="shared" si="465"/>
        <v>1</v>
      </c>
      <c r="DE155" s="534">
        <f t="shared" si="466"/>
        <v>1</v>
      </c>
      <c r="DF155" s="534">
        <f t="shared" si="467"/>
        <v>1</v>
      </c>
      <c r="DG155" s="535">
        <f t="shared" si="468"/>
        <v>1</v>
      </c>
      <c r="DH155" s="535">
        <f t="shared" si="469"/>
        <v>1</v>
      </c>
      <c r="DI155" s="535">
        <f t="shared" si="470"/>
        <v>1</v>
      </c>
      <c r="DJ155" s="535">
        <f t="shared" si="471"/>
        <v>1</v>
      </c>
      <c r="DK155" s="534">
        <f t="shared" si="472"/>
        <v>1</v>
      </c>
      <c r="DL155" s="534">
        <f t="shared" si="473"/>
        <v>1</v>
      </c>
      <c r="DM155" s="534">
        <f t="shared" si="474"/>
        <v>1</v>
      </c>
      <c r="DN155" s="534">
        <f t="shared" si="475"/>
        <v>1</v>
      </c>
      <c r="DO155" s="534">
        <f t="shared" si="476"/>
        <v>1</v>
      </c>
      <c r="DP155" s="533">
        <f t="shared" si="477"/>
        <v>1</v>
      </c>
      <c r="DQ155" s="532">
        <f t="shared" si="478"/>
        <v>1</v>
      </c>
      <c r="DR155" s="753">
        <f t="shared" si="479"/>
        <v>18</v>
      </c>
      <c r="DS155" s="111">
        <f t="shared" si="480"/>
        <v>18</v>
      </c>
      <c r="DT155" s="111">
        <f t="shared" si="481"/>
        <v>18</v>
      </c>
      <c r="DU155" s="111">
        <f t="shared" si="482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392" t="str">
        <f t="shared" si="443"/>
        <v/>
      </c>
      <c r="CI156" s="1393" t="str">
        <f t="shared" si="444"/>
        <v/>
      </c>
      <c r="CJ156" s="1394" t="str">
        <f t="shared" si="445"/>
        <v/>
      </c>
      <c r="CK156" s="1394" t="str">
        <f t="shared" si="446"/>
        <v/>
      </c>
      <c r="CL156" s="1394" t="str">
        <f t="shared" si="447"/>
        <v/>
      </c>
      <c r="CM156" s="1394" t="str">
        <f t="shared" si="448"/>
        <v/>
      </c>
      <c r="CN156" s="1394" t="str">
        <f t="shared" si="449"/>
        <v/>
      </c>
      <c r="CO156" s="1395" t="str">
        <f t="shared" si="450"/>
        <v/>
      </c>
      <c r="CP156" s="1395" t="str">
        <f t="shared" si="451"/>
        <v/>
      </c>
      <c r="CQ156" s="1395" t="str">
        <f t="shared" si="452"/>
        <v/>
      </c>
      <c r="CR156" s="1395" t="str">
        <f t="shared" si="453"/>
        <v/>
      </c>
      <c r="CS156" s="1394" t="str">
        <f t="shared" si="454"/>
        <v/>
      </c>
      <c r="CT156" s="1394" t="str">
        <f t="shared" si="455"/>
        <v/>
      </c>
      <c r="CU156" s="1394" t="str">
        <f t="shared" si="456"/>
        <v/>
      </c>
      <c r="CV156" s="1394" t="str">
        <f t="shared" si="457"/>
        <v/>
      </c>
      <c r="CW156" s="1394" t="str">
        <f t="shared" si="458"/>
        <v/>
      </c>
      <c r="CX156" s="1393" t="str">
        <f t="shared" si="459"/>
        <v/>
      </c>
      <c r="CY156" s="1396" t="str">
        <f t="shared" si="460"/>
        <v/>
      </c>
      <c r="CZ156" s="532" t="str">
        <f t="shared" si="461"/>
        <v/>
      </c>
      <c r="DA156" s="533" t="str">
        <f t="shared" si="462"/>
        <v/>
      </c>
      <c r="DB156" s="534" t="str">
        <f t="shared" si="463"/>
        <v/>
      </c>
      <c r="DC156" s="534" t="str">
        <f t="shared" si="464"/>
        <v/>
      </c>
      <c r="DD156" s="534" t="str">
        <f t="shared" si="465"/>
        <v/>
      </c>
      <c r="DE156" s="534" t="str">
        <f t="shared" si="466"/>
        <v/>
      </c>
      <c r="DF156" s="534" t="str">
        <f t="shared" si="467"/>
        <v/>
      </c>
      <c r="DG156" s="535" t="str">
        <f t="shared" si="468"/>
        <v/>
      </c>
      <c r="DH156" s="535" t="str">
        <f t="shared" si="469"/>
        <v/>
      </c>
      <c r="DI156" s="535" t="str">
        <f t="shared" si="470"/>
        <v/>
      </c>
      <c r="DJ156" s="535" t="str">
        <f t="shared" si="471"/>
        <v/>
      </c>
      <c r="DK156" s="534" t="str">
        <f t="shared" si="472"/>
        <v/>
      </c>
      <c r="DL156" s="534" t="str">
        <f t="shared" si="473"/>
        <v/>
      </c>
      <c r="DM156" s="534" t="str">
        <f t="shared" si="474"/>
        <v/>
      </c>
      <c r="DN156" s="534" t="str">
        <f t="shared" si="475"/>
        <v/>
      </c>
      <c r="DO156" s="534" t="str">
        <f t="shared" si="476"/>
        <v/>
      </c>
      <c r="DP156" s="533" t="str">
        <f t="shared" si="477"/>
        <v/>
      </c>
      <c r="DQ156" s="532" t="str">
        <f t="shared" si="478"/>
        <v/>
      </c>
      <c r="DR156" s="753">
        <f t="shared" si="479"/>
        <v>0</v>
      </c>
      <c r="DS156" s="111">
        <f t="shared" si="480"/>
        <v>0</v>
      </c>
      <c r="DT156" s="111">
        <f t="shared" si="481"/>
        <v>0</v>
      </c>
      <c r="DU156" s="111">
        <f t="shared" si="482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392" t="str">
        <f t="shared" si="443"/>
        <v/>
      </c>
      <c r="CI157" s="1393" t="str">
        <f t="shared" si="444"/>
        <v/>
      </c>
      <c r="CJ157" s="1394" t="str">
        <f t="shared" si="445"/>
        <v/>
      </c>
      <c r="CK157" s="1394" t="str">
        <f t="shared" si="446"/>
        <v/>
      </c>
      <c r="CL157" s="1394" t="str">
        <f t="shared" si="447"/>
        <v/>
      </c>
      <c r="CM157" s="1394" t="str">
        <f t="shared" si="448"/>
        <v/>
      </c>
      <c r="CN157" s="1394" t="str">
        <f t="shared" si="449"/>
        <v/>
      </c>
      <c r="CO157" s="1395" t="str">
        <f t="shared" si="450"/>
        <v/>
      </c>
      <c r="CP157" s="1395" t="str">
        <f t="shared" si="451"/>
        <v/>
      </c>
      <c r="CQ157" s="1395" t="str">
        <f t="shared" si="452"/>
        <v/>
      </c>
      <c r="CR157" s="1395" t="str">
        <f t="shared" si="453"/>
        <v/>
      </c>
      <c r="CS157" s="1394" t="str">
        <f t="shared" si="454"/>
        <v/>
      </c>
      <c r="CT157" s="1394" t="str">
        <f t="shared" si="455"/>
        <v/>
      </c>
      <c r="CU157" s="1394" t="str">
        <f t="shared" si="456"/>
        <v/>
      </c>
      <c r="CV157" s="1394" t="str">
        <f t="shared" si="457"/>
        <v/>
      </c>
      <c r="CW157" s="1394" t="str">
        <f t="shared" si="458"/>
        <v/>
      </c>
      <c r="CX157" s="1393" t="str">
        <f t="shared" si="459"/>
        <v/>
      </c>
      <c r="CY157" s="1396" t="str">
        <f t="shared" si="460"/>
        <v/>
      </c>
      <c r="CZ157" s="532" t="str">
        <f t="shared" si="461"/>
        <v/>
      </c>
      <c r="DA157" s="533" t="str">
        <f t="shared" si="462"/>
        <v/>
      </c>
      <c r="DB157" s="534" t="str">
        <f t="shared" si="463"/>
        <v/>
      </c>
      <c r="DC157" s="534" t="str">
        <f t="shared" si="464"/>
        <v/>
      </c>
      <c r="DD157" s="534" t="str">
        <f t="shared" si="465"/>
        <v/>
      </c>
      <c r="DE157" s="534" t="str">
        <f t="shared" si="466"/>
        <v/>
      </c>
      <c r="DF157" s="534" t="str">
        <f t="shared" si="467"/>
        <v/>
      </c>
      <c r="DG157" s="535" t="str">
        <f t="shared" si="468"/>
        <v/>
      </c>
      <c r="DH157" s="535" t="str">
        <f t="shared" si="469"/>
        <v/>
      </c>
      <c r="DI157" s="535" t="str">
        <f t="shared" si="470"/>
        <v/>
      </c>
      <c r="DJ157" s="535" t="str">
        <f t="shared" si="471"/>
        <v/>
      </c>
      <c r="DK157" s="534" t="str">
        <f t="shared" si="472"/>
        <v/>
      </c>
      <c r="DL157" s="534" t="str">
        <f t="shared" si="473"/>
        <v/>
      </c>
      <c r="DM157" s="534" t="str">
        <f t="shared" si="474"/>
        <v/>
      </c>
      <c r="DN157" s="534" t="str">
        <f t="shared" si="475"/>
        <v/>
      </c>
      <c r="DO157" s="534" t="str">
        <f t="shared" si="476"/>
        <v/>
      </c>
      <c r="DP157" s="533" t="str">
        <f t="shared" si="477"/>
        <v/>
      </c>
      <c r="DQ157" s="532" t="str">
        <f t="shared" si="478"/>
        <v/>
      </c>
      <c r="DR157" s="753">
        <f t="shared" si="479"/>
        <v>0</v>
      </c>
      <c r="DS157" s="111">
        <f t="shared" si="480"/>
        <v>0</v>
      </c>
      <c r="DT157" s="111">
        <f t="shared" si="481"/>
        <v>0</v>
      </c>
      <c r="DU157" s="111">
        <f t="shared" si="482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2">IF(DR158&lt;3,"",(SUM(B158:S158)-MIN(B158:S158)-MAX(B158:S158))/(DR158-2))</f>
        <v>45</v>
      </c>
      <c r="CE158" s="698">
        <f t="shared" ref="CE158:CE221" si="493">IF(DS158&lt;3,"",(SUM(U158:AL158)-MIN(U158:AL158)-MAX(U158:AL158))/(DS158-2))</f>
        <v>45</v>
      </c>
      <c r="CF158" s="698">
        <f t="shared" ref="CF158:CF221" si="494">IF(DT158&lt;3,"",(SUM(AN158:BE158)-MIN(AN158:BE158)-MAX(AN158:BE158))/(DT158-2))</f>
        <v>45</v>
      </c>
      <c r="CG158" s="698">
        <f t="shared" ref="CG158:CG221" si="495">IF(DU158&lt;3,"",(SUM(BG158:BX158)-MIN(BG158:BX158)-MAX(BG158:BX158))/(DU158-2))</f>
        <v>45</v>
      </c>
      <c r="CH158" s="1392">
        <f t="shared" si="443"/>
        <v>45</v>
      </c>
      <c r="CI158" s="1393">
        <f t="shared" si="444"/>
        <v>45</v>
      </c>
      <c r="CJ158" s="1394">
        <f t="shared" si="445"/>
        <v>45</v>
      </c>
      <c r="CK158" s="1394">
        <f t="shared" si="446"/>
        <v>45</v>
      </c>
      <c r="CL158" s="1394">
        <f t="shared" si="447"/>
        <v>45</v>
      </c>
      <c r="CM158" s="1394">
        <f t="shared" si="448"/>
        <v>45</v>
      </c>
      <c r="CN158" s="1394">
        <f t="shared" si="449"/>
        <v>45</v>
      </c>
      <c r="CO158" s="1395">
        <f t="shared" si="450"/>
        <v>45</v>
      </c>
      <c r="CP158" s="1395">
        <f t="shared" si="451"/>
        <v>45</v>
      </c>
      <c r="CQ158" s="1395">
        <f t="shared" si="452"/>
        <v>45</v>
      </c>
      <c r="CR158" s="1395">
        <f t="shared" si="453"/>
        <v>45</v>
      </c>
      <c r="CS158" s="1394">
        <f t="shared" si="454"/>
        <v>45</v>
      </c>
      <c r="CT158" s="1394">
        <f t="shared" si="455"/>
        <v>45</v>
      </c>
      <c r="CU158" s="1394">
        <f t="shared" si="456"/>
        <v>45</v>
      </c>
      <c r="CV158" s="1394">
        <f t="shared" si="457"/>
        <v>45</v>
      </c>
      <c r="CW158" s="1394">
        <f t="shared" si="458"/>
        <v>45</v>
      </c>
      <c r="CX158" s="1393">
        <f t="shared" si="459"/>
        <v>45</v>
      </c>
      <c r="CY158" s="1396">
        <f t="shared" si="460"/>
        <v>45</v>
      </c>
      <c r="CZ158" s="532">
        <f t="shared" si="461"/>
        <v>45</v>
      </c>
      <c r="DA158" s="533">
        <f t="shared" si="462"/>
        <v>45</v>
      </c>
      <c r="DB158" s="534">
        <f t="shared" si="463"/>
        <v>45</v>
      </c>
      <c r="DC158" s="534">
        <f t="shared" si="464"/>
        <v>45</v>
      </c>
      <c r="DD158" s="534">
        <f t="shared" si="465"/>
        <v>45</v>
      </c>
      <c r="DE158" s="534">
        <f t="shared" si="466"/>
        <v>45</v>
      </c>
      <c r="DF158" s="534">
        <f t="shared" si="467"/>
        <v>45</v>
      </c>
      <c r="DG158" s="535">
        <f t="shared" si="468"/>
        <v>45</v>
      </c>
      <c r="DH158" s="535">
        <f t="shared" si="469"/>
        <v>45</v>
      </c>
      <c r="DI158" s="535">
        <f t="shared" si="470"/>
        <v>45</v>
      </c>
      <c r="DJ158" s="535">
        <f t="shared" si="471"/>
        <v>45</v>
      </c>
      <c r="DK158" s="534">
        <f t="shared" si="472"/>
        <v>45</v>
      </c>
      <c r="DL158" s="534">
        <f t="shared" si="473"/>
        <v>45</v>
      </c>
      <c r="DM158" s="534">
        <f t="shared" si="474"/>
        <v>45</v>
      </c>
      <c r="DN158" s="534">
        <f t="shared" si="475"/>
        <v>45</v>
      </c>
      <c r="DO158" s="534">
        <f t="shared" si="476"/>
        <v>45</v>
      </c>
      <c r="DP158" s="533">
        <f t="shared" si="477"/>
        <v>45</v>
      </c>
      <c r="DQ158" s="532">
        <f t="shared" si="478"/>
        <v>45</v>
      </c>
      <c r="DR158" s="753">
        <f t="shared" si="479"/>
        <v>18</v>
      </c>
      <c r="DS158" s="111">
        <f t="shared" si="480"/>
        <v>18</v>
      </c>
      <c r="DT158" s="111">
        <f t="shared" si="481"/>
        <v>18</v>
      </c>
      <c r="DU158" s="111">
        <f t="shared" si="482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2"/>
        <v/>
      </c>
      <c r="CE159" s="698" t="str">
        <f t="shared" si="493"/>
        <v/>
      </c>
      <c r="CF159" s="698" t="str">
        <f t="shared" si="494"/>
        <v/>
      </c>
      <c r="CG159" s="698" t="str">
        <f t="shared" si="495"/>
        <v/>
      </c>
      <c r="CH159" s="1392" t="str">
        <f t="shared" si="443"/>
        <v/>
      </c>
      <c r="CI159" s="1393" t="str">
        <f t="shared" si="444"/>
        <v/>
      </c>
      <c r="CJ159" s="1394" t="str">
        <f t="shared" si="445"/>
        <v/>
      </c>
      <c r="CK159" s="1394" t="str">
        <f t="shared" si="446"/>
        <v/>
      </c>
      <c r="CL159" s="1394" t="str">
        <f t="shared" si="447"/>
        <v/>
      </c>
      <c r="CM159" s="1394" t="str">
        <f t="shared" si="448"/>
        <v/>
      </c>
      <c r="CN159" s="1394" t="str">
        <f t="shared" si="449"/>
        <v/>
      </c>
      <c r="CO159" s="1395" t="str">
        <f t="shared" si="450"/>
        <v/>
      </c>
      <c r="CP159" s="1395" t="str">
        <f t="shared" si="451"/>
        <v/>
      </c>
      <c r="CQ159" s="1395" t="str">
        <f t="shared" si="452"/>
        <v/>
      </c>
      <c r="CR159" s="1395" t="str">
        <f t="shared" si="453"/>
        <v/>
      </c>
      <c r="CS159" s="1394" t="str">
        <f t="shared" si="454"/>
        <v/>
      </c>
      <c r="CT159" s="1394" t="str">
        <f t="shared" si="455"/>
        <v/>
      </c>
      <c r="CU159" s="1394" t="str">
        <f t="shared" si="456"/>
        <v/>
      </c>
      <c r="CV159" s="1394" t="str">
        <f t="shared" si="457"/>
        <v/>
      </c>
      <c r="CW159" s="1394" t="str">
        <f t="shared" si="458"/>
        <v/>
      </c>
      <c r="CX159" s="1393" t="str">
        <f t="shared" si="459"/>
        <v/>
      </c>
      <c r="CY159" s="1396" t="str">
        <f t="shared" si="460"/>
        <v/>
      </c>
      <c r="CZ159" s="532" t="str">
        <f t="shared" si="461"/>
        <v/>
      </c>
      <c r="DA159" s="533" t="str">
        <f t="shared" si="462"/>
        <v/>
      </c>
      <c r="DB159" s="534" t="str">
        <f t="shared" si="463"/>
        <v/>
      </c>
      <c r="DC159" s="534" t="str">
        <f t="shared" si="464"/>
        <v/>
      </c>
      <c r="DD159" s="534" t="str">
        <f t="shared" si="465"/>
        <v/>
      </c>
      <c r="DE159" s="534" t="str">
        <f t="shared" si="466"/>
        <v/>
      </c>
      <c r="DF159" s="534" t="str">
        <f t="shared" si="467"/>
        <v/>
      </c>
      <c r="DG159" s="535" t="str">
        <f t="shared" si="468"/>
        <v/>
      </c>
      <c r="DH159" s="535" t="str">
        <f t="shared" si="469"/>
        <v/>
      </c>
      <c r="DI159" s="535" t="str">
        <f t="shared" si="470"/>
        <v/>
      </c>
      <c r="DJ159" s="535" t="str">
        <f t="shared" si="471"/>
        <v/>
      </c>
      <c r="DK159" s="534" t="str">
        <f t="shared" si="472"/>
        <v/>
      </c>
      <c r="DL159" s="534" t="str">
        <f t="shared" si="473"/>
        <v/>
      </c>
      <c r="DM159" s="534" t="str">
        <f t="shared" si="474"/>
        <v/>
      </c>
      <c r="DN159" s="534" t="str">
        <f t="shared" si="475"/>
        <v/>
      </c>
      <c r="DO159" s="534" t="str">
        <f t="shared" si="476"/>
        <v/>
      </c>
      <c r="DP159" s="533" t="str">
        <f t="shared" si="477"/>
        <v/>
      </c>
      <c r="DQ159" s="532" t="str">
        <f t="shared" si="478"/>
        <v/>
      </c>
      <c r="DR159" s="753">
        <f t="shared" si="479"/>
        <v>0</v>
      </c>
      <c r="DS159" s="111">
        <f t="shared" si="480"/>
        <v>0</v>
      </c>
      <c r="DT159" s="111">
        <f t="shared" si="481"/>
        <v>0</v>
      </c>
      <c r="DU159" s="111">
        <f t="shared" si="482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496">IF(B159="","",IF(B157="",B148*B158*B159,B157*B158*B159))</f>
        <v/>
      </c>
      <c r="C160" s="707" t="str">
        <f t="shared" si="496"/>
        <v/>
      </c>
      <c r="D160" s="707" t="str">
        <f t="shared" si="496"/>
        <v/>
      </c>
      <c r="E160" s="707" t="str">
        <f t="shared" si="496"/>
        <v/>
      </c>
      <c r="F160" s="707" t="str">
        <f t="shared" si="496"/>
        <v/>
      </c>
      <c r="G160" s="707" t="str">
        <f t="shared" si="496"/>
        <v/>
      </c>
      <c r="H160" s="707" t="str">
        <f t="shared" si="496"/>
        <v/>
      </c>
      <c r="I160" s="707" t="str">
        <f t="shared" si="496"/>
        <v/>
      </c>
      <c r="J160" s="707" t="str">
        <f t="shared" si="496"/>
        <v/>
      </c>
      <c r="K160" s="707" t="str">
        <f t="shared" si="496"/>
        <v/>
      </c>
      <c r="L160" s="707" t="str">
        <f t="shared" si="496"/>
        <v/>
      </c>
      <c r="M160" s="707" t="str">
        <f t="shared" si="496"/>
        <v/>
      </c>
      <c r="N160" s="707" t="str">
        <f t="shared" si="496"/>
        <v/>
      </c>
      <c r="O160" s="707" t="str">
        <f t="shared" si="496"/>
        <v/>
      </c>
      <c r="P160" s="707" t="str">
        <f t="shared" si="496"/>
        <v/>
      </c>
      <c r="Q160" s="707" t="str">
        <f t="shared" si="496"/>
        <v/>
      </c>
      <c r="R160" s="707" t="str">
        <f t="shared" si="496"/>
        <v/>
      </c>
      <c r="S160" s="707" t="str">
        <f t="shared" si="496"/>
        <v/>
      </c>
      <c r="T160" s="744"/>
      <c r="U160" s="707" t="str">
        <f t="shared" ref="U160:AL160" si="497">IF(U159="","",IF(U157="",U148*U158*U159,U157*U158*U159))</f>
        <v/>
      </c>
      <c r="V160" s="707" t="str">
        <f t="shared" si="497"/>
        <v/>
      </c>
      <c r="W160" s="707" t="str">
        <f t="shared" si="497"/>
        <v/>
      </c>
      <c r="X160" s="707" t="str">
        <f t="shared" si="497"/>
        <v/>
      </c>
      <c r="Y160" s="707" t="str">
        <f t="shared" si="497"/>
        <v/>
      </c>
      <c r="Z160" s="707" t="str">
        <f t="shared" si="497"/>
        <v/>
      </c>
      <c r="AA160" s="707" t="str">
        <f t="shared" si="497"/>
        <v/>
      </c>
      <c r="AB160" s="707" t="str">
        <f t="shared" si="497"/>
        <v/>
      </c>
      <c r="AC160" s="707" t="str">
        <f t="shared" si="497"/>
        <v/>
      </c>
      <c r="AD160" s="707" t="str">
        <f t="shared" si="497"/>
        <v/>
      </c>
      <c r="AE160" s="707" t="str">
        <f t="shared" si="497"/>
        <v/>
      </c>
      <c r="AF160" s="707" t="str">
        <f t="shared" si="497"/>
        <v/>
      </c>
      <c r="AG160" s="707" t="str">
        <f t="shared" si="497"/>
        <v/>
      </c>
      <c r="AH160" s="707" t="str">
        <f t="shared" si="497"/>
        <v/>
      </c>
      <c r="AI160" s="707" t="str">
        <f t="shared" si="497"/>
        <v/>
      </c>
      <c r="AJ160" s="707" t="str">
        <f t="shared" si="497"/>
        <v/>
      </c>
      <c r="AK160" s="707" t="str">
        <f t="shared" si="497"/>
        <v/>
      </c>
      <c r="AL160" s="707" t="str">
        <f t="shared" si="497"/>
        <v/>
      </c>
      <c r="AM160" s="744"/>
      <c r="AN160" s="707" t="str">
        <f t="shared" ref="AN160:BE160" si="498">IF(AN159="","",IF(AN157="",AN148*AN158*AN159,AN157*AN158*AN159))</f>
        <v/>
      </c>
      <c r="AO160" s="707" t="str">
        <f t="shared" si="498"/>
        <v/>
      </c>
      <c r="AP160" s="707" t="str">
        <f t="shared" si="498"/>
        <v/>
      </c>
      <c r="AQ160" s="707" t="str">
        <f t="shared" si="498"/>
        <v/>
      </c>
      <c r="AR160" s="707" t="str">
        <f t="shared" si="498"/>
        <v/>
      </c>
      <c r="AS160" s="707" t="str">
        <f t="shared" si="498"/>
        <v/>
      </c>
      <c r="AT160" s="707" t="str">
        <f t="shared" si="498"/>
        <v/>
      </c>
      <c r="AU160" s="707" t="str">
        <f t="shared" si="498"/>
        <v/>
      </c>
      <c r="AV160" s="707" t="str">
        <f t="shared" si="498"/>
        <v/>
      </c>
      <c r="AW160" s="707" t="str">
        <f t="shared" si="498"/>
        <v/>
      </c>
      <c r="AX160" s="707" t="str">
        <f t="shared" si="498"/>
        <v/>
      </c>
      <c r="AY160" s="707" t="str">
        <f t="shared" si="498"/>
        <v/>
      </c>
      <c r="AZ160" s="707" t="str">
        <f t="shared" si="498"/>
        <v/>
      </c>
      <c r="BA160" s="707" t="str">
        <f t="shared" si="498"/>
        <v/>
      </c>
      <c r="BB160" s="707" t="str">
        <f t="shared" si="498"/>
        <v/>
      </c>
      <c r="BC160" s="707" t="str">
        <f t="shared" si="498"/>
        <v/>
      </c>
      <c r="BD160" s="707" t="str">
        <f t="shared" si="498"/>
        <v/>
      </c>
      <c r="BE160" s="707" t="str">
        <f t="shared" si="498"/>
        <v/>
      </c>
      <c r="BF160" s="744"/>
      <c r="BG160" s="707" t="str">
        <f t="shared" ref="BG160:BX160" si="499">IF(BG159="","",IF(BG157="",BG148*BG158*BG159,BG157*BG158*BG159))</f>
        <v/>
      </c>
      <c r="BH160" s="707" t="str">
        <f t="shared" si="499"/>
        <v/>
      </c>
      <c r="BI160" s="707" t="str">
        <f t="shared" si="499"/>
        <v/>
      </c>
      <c r="BJ160" s="707" t="str">
        <f t="shared" si="499"/>
        <v/>
      </c>
      <c r="BK160" s="707" t="str">
        <f t="shared" si="499"/>
        <v/>
      </c>
      <c r="BL160" s="707" t="str">
        <f t="shared" si="499"/>
        <v/>
      </c>
      <c r="BM160" s="707" t="str">
        <f t="shared" si="499"/>
        <v/>
      </c>
      <c r="BN160" s="707" t="str">
        <f t="shared" si="499"/>
        <v/>
      </c>
      <c r="BO160" s="707" t="str">
        <f t="shared" si="499"/>
        <v/>
      </c>
      <c r="BP160" s="707" t="str">
        <f t="shared" si="499"/>
        <v/>
      </c>
      <c r="BQ160" s="707" t="str">
        <f t="shared" si="499"/>
        <v/>
      </c>
      <c r="BR160" s="707" t="str">
        <f t="shared" si="499"/>
        <v/>
      </c>
      <c r="BS160" s="707" t="str">
        <f t="shared" si="499"/>
        <v/>
      </c>
      <c r="BT160" s="707" t="str">
        <f t="shared" si="499"/>
        <v/>
      </c>
      <c r="BU160" s="707" t="str">
        <f t="shared" si="499"/>
        <v/>
      </c>
      <c r="BV160" s="707" t="str">
        <f t="shared" si="499"/>
        <v/>
      </c>
      <c r="BW160" s="707" t="str">
        <f t="shared" si="499"/>
        <v/>
      </c>
      <c r="BX160" s="707" t="str">
        <f t="shared" si="499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2"/>
        <v/>
      </c>
      <c r="CE160" s="698" t="str">
        <f t="shared" si="493"/>
        <v/>
      </c>
      <c r="CF160" s="698" t="str">
        <f t="shared" si="494"/>
        <v/>
      </c>
      <c r="CG160" s="698" t="str">
        <f t="shared" si="495"/>
        <v/>
      </c>
      <c r="CH160" s="1392" t="str">
        <f t="shared" si="443"/>
        <v/>
      </c>
      <c r="CI160" s="1393" t="str">
        <f t="shared" si="444"/>
        <v/>
      </c>
      <c r="CJ160" s="1394" t="str">
        <f t="shared" si="445"/>
        <v/>
      </c>
      <c r="CK160" s="1394" t="str">
        <f t="shared" si="446"/>
        <v/>
      </c>
      <c r="CL160" s="1394" t="str">
        <f t="shared" si="447"/>
        <v/>
      </c>
      <c r="CM160" s="1394" t="str">
        <f t="shared" si="448"/>
        <v/>
      </c>
      <c r="CN160" s="1394" t="str">
        <f t="shared" si="449"/>
        <v/>
      </c>
      <c r="CO160" s="1395" t="str">
        <f t="shared" si="450"/>
        <v/>
      </c>
      <c r="CP160" s="1395" t="str">
        <f t="shared" si="451"/>
        <v/>
      </c>
      <c r="CQ160" s="1395" t="str">
        <f t="shared" si="452"/>
        <v/>
      </c>
      <c r="CR160" s="1395" t="str">
        <f t="shared" si="453"/>
        <v/>
      </c>
      <c r="CS160" s="1394" t="str">
        <f t="shared" si="454"/>
        <v/>
      </c>
      <c r="CT160" s="1394" t="str">
        <f t="shared" si="455"/>
        <v/>
      </c>
      <c r="CU160" s="1394" t="str">
        <f t="shared" si="456"/>
        <v/>
      </c>
      <c r="CV160" s="1394" t="str">
        <f t="shared" si="457"/>
        <v/>
      </c>
      <c r="CW160" s="1394" t="str">
        <f t="shared" si="458"/>
        <v/>
      </c>
      <c r="CX160" s="1393" t="str">
        <f t="shared" si="459"/>
        <v/>
      </c>
      <c r="CY160" s="1396" t="str">
        <f t="shared" si="460"/>
        <v/>
      </c>
      <c r="CZ160" s="532" t="str">
        <f t="shared" si="461"/>
        <v/>
      </c>
      <c r="DA160" s="533" t="str">
        <f t="shared" si="462"/>
        <v/>
      </c>
      <c r="DB160" s="534" t="str">
        <f t="shared" si="463"/>
        <v/>
      </c>
      <c r="DC160" s="534" t="str">
        <f t="shared" si="464"/>
        <v/>
      </c>
      <c r="DD160" s="534" t="str">
        <f t="shared" si="465"/>
        <v/>
      </c>
      <c r="DE160" s="534" t="str">
        <f t="shared" si="466"/>
        <v/>
      </c>
      <c r="DF160" s="534" t="str">
        <f t="shared" si="467"/>
        <v/>
      </c>
      <c r="DG160" s="535" t="str">
        <f t="shared" si="468"/>
        <v/>
      </c>
      <c r="DH160" s="535" t="str">
        <f t="shared" si="469"/>
        <v/>
      </c>
      <c r="DI160" s="535" t="str">
        <f t="shared" si="470"/>
        <v/>
      </c>
      <c r="DJ160" s="535" t="str">
        <f t="shared" si="471"/>
        <v/>
      </c>
      <c r="DK160" s="534" t="str">
        <f t="shared" si="472"/>
        <v/>
      </c>
      <c r="DL160" s="534" t="str">
        <f t="shared" si="473"/>
        <v/>
      </c>
      <c r="DM160" s="534" t="str">
        <f t="shared" si="474"/>
        <v/>
      </c>
      <c r="DN160" s="534" t="str">
        <f t="shared" si="475"/>
        <v/>
      </c>
      <c r="DO160" s="534" t="str">
        <f t="shared" si="476"/>
        <v/>
      </c>
      <c r="DP160" s="533" t="str">
        <f t="shared" si="477"/>
        <v/>
      </c>
      <c r="DQ160" s="532" t="str">
        <f t="shared" si="478"/>
        <v/>
      </c>
      <c r="DR160" s="753">
        <f t="shared" si="479"/>
        <v>0</v>
      </c>
      <c r="DS160" s="111">
        <f t="shared" si="480"/>
        <v>0</v>
      </c>
      <c r="DT160" s="111">
        <f t="shared" si="481"/>
        <v>0</v>
      </c>
      <c r="DU160" s="111">
        <f t="shared" si="482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2"/>
        <v/>
      </c>
      <c r="CE161" s="698" t="str">
        <f t="shared" si="493"/>
        <v/>
      </c>
      <c r="CF161" s="698" t="str">
        <f t="shared" si="494"/>
        <v/>
      </c>
      <c r="CG161" s="698" t="str">
        <f t="shared" si="495"/>
        <v/>
      </c>
      <c r="CH161" s="1392" t="str">
        <f t="shared" si="443"/>
        <v/>
      </c>
      <c r="CI161" s="1393" t="str">
        <f t="shared" si="444"/>
        <v/>
      </c>
      <c r="CJ161" s="1394" t="str">
        <f t="shared" si="445"/>
        <v/>
      </c>
      <c r="CK161" s="1394" t="str">
        <f t="shared" si="446"/>
        <v/>
      </c>
      <c r="CL161" s="1394" t="str">
        <f t="shared" si="447"/>
        <v/>
      </c>
      <c r="CM161" s="1394" t="str">
        <f t="shared" si="448"/>
        <v/>
      </c>
      <c r="CN161" s="1394" t="str">
        <f t="shared" si="449"/>
        <v/>
      </c>
      <c r="CO161" s="1395" t="str">
        <f t="shared" si="450"/>
        <v/>
      </c>
      <c r="CP161" s="1395" t="str">
        <f t="shared" si="451"/>
        <v/>
      </c>
      <c r="CQ161" s="1395" t="str">
        <f t="shared" si="452"/>
        <v/>
      </c>
      <c r="CR161" s="1395" t="str">
        <f t="shared" si="453"/>
        <v/>
      </c>
      <c r="CS161" s="1394" t="str">
        <f t="shared" si="454"/>
        <v/>
      </c>
      <c r="CT161" s="1394" t="str">
        <f t="shared" si="455"/>
        <v/>
      </c>
      <c r="CU161" s="1394" t="str">
        <f t="shared" si="456"/>
        <v/>
      </c>
      <c r="CV161" s="1394" t="str">
        <f t="shared" si="457"/>
        <v/>
      </c>
      <c r="CW161" s="1394" t="str">
        <f t="shared" si="458"/>
        <v/>
      </c>
      <c r="CX161" s="1393" t="str">
        <f t="shared" si="459"/>
        <v/>
      </c>
      <c r="CY161" s="1396" t="str">
        <f t="shared" si="460"/>
        <v/>
      </c>
      <c r="CZ161" s="532" t="str">
        <f t="shared" si="461"/>
        <v/>
      </c>
      <c r="DA161" s="533" t="str">
        <f t="shared" si="462"/>
        <v/>
      </c>
      <c r="DB161" s="534" t="str">
        <f t="shared" si="463"/>
        <v/>
      </c>
      <c r="DC161" s="534" t="str">
        <f t="shared" si="464"/>
        <v/>
      </c>
      <c r="DD161" s="534" t="str">
        <f t="shared" si="465"/>
        <v/>
      </c>
      <c r="DE161" s="534" t="str">
        <f t="shared" si="466"/>
        <v/>
      </c>
      <c r="DF161" s="534" t="str">
        <f t="shared" si="467"/>
        <v/>
      </c>
      <c r="DG161" s="535" t="str">
        <f t="shared" si="468"/>
        <v/>
      </c>
      <c r="DH161" s="535" t="str">
        <f t="shared" si="469"/>
        <v/>
      </c>
      <c r="DI161" s="535" t="str">
        <f t="shared" si="470"/>
        <v/>
      </c>
      <c r="DJ161" s="535" t="str">
        <f t="shared" si="471"/>
        <v/>
      </c>
      <c r="DK161" s="534" t="str">
        <f t="shared" si="472"/>
        <v/>
      </c>
      <c r="DL161" s="534" t="str">
        <f t="shared" si="473"/>
        <v/>
      </c>
      <c r="DM161" s="534" t="str">
        <f t="shared" si="474"/>
        <v/>
      </c>
      <c r="DN161" s="534" t="str">
        <f t="shared" si="475"/>
        <v/>
      </c>
      <c r="DO161" s="534" t="str">
        <f t="shared" si="476"/>
        <v/>
      </c>
      <c r="DP161" s="533" t="str">
        <f t="shared" si="477"/>
        <v/>
      </c>
      <c r="DQ161" s="532" t="str">
        <f t="shared" si="478"/>
        <v/>
      </c>
      <c r="DR161" s="753">
        <f t="shared" si="479"/>
        <v>0</v>
      </c>
      <c r="DS161" s="111">
        <f t="shared" si="480"/>
        <v>0</v>
      </c>
      <c r="DT161" s="111">
        <f t="shared" si="481"/>
        <v>0</v>
      </c>
      <c r="DU161" s="111">
        <f t="shared" si="482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2"/>
        <v/>
      </c>
      <c r="CE162" s="698" t="str">
        <f t="shared" si="493"/>
        <v/>
      </c>
      <c r="CF162" s="698" t="str">
        <f t="shared" si="494"/>
        <v/>
      </c>
      <c r="CG162" s="698" t="str">
        <f t="shared" si="495"/>
        <v/>
      </c>
      <c r="CH162" s="1392" t="str">
        <f t="shared" si="443"/>
        <v/>
      </c>
      <c r="CI162" s="1393" t="str">
        <f t="shared" si="444"/>
        <v/>
      </c>
      <c r="CJ162" s="1394" t="str">
        <f t="shared" si="445"/>
        <v/>
      </c>
      <c r="CK162" s="1394" t="str">
        <f t="shared" si="446"/>
        <v/>
      </c>
      <c r="CL162" s="1394" t="str">
        <f t="shared" si="447"/>
        <v/>
      </c>
      <c r="CM162" s="1394" t="str">
        <f t="shared" si="448"/>
        <v/>
      </c>
      <c r="CN162" s="1394" t="str">
        <f t="shared" si="449"/>
        <v/>
      </c>
      <c r="CO162" s="1395" t="str">
        <f t="shared" si="450"/>
        <v/>
      </c>
      <c r="CP162" s="1395" t="str">
        <f t="shared" si="451"/>
        <v/>
      </c>
      <c r="CQ162" s="1395" t="str">
        <f t="shared" si="452"/>
        <v/>
      </c>
      <c r="CR162" s="1395" t="str">
        <f t="shared" si="453"/>
        <v/>
      </c>
      <c r="CS162" s="1394" t="str">
        <f t="shared" si="454"/>
        <v/>
      </c>
      <c r="CT162" s="1394" t="str">
        <f t="shared" si="455"/>
        <v/>
      </c>
      <c r="CU162" s="1394" t="str">
        <f t="shared" si="456"/>
        <v/>
      </c>
      <c r="CV162" s="1394" t="str">
        <f t="shared" si="457"/>
        <v/>
      </c>
      <c r="CW162" s="1394" t="str">
        <f t="shared" si="458"/>
        <v/>
      </c>
      <c r="CX162" s="1393" t="str">
        <f t="shared" si="459"/>
        <v/>
      </c>
      <c r="CY162" s="1396" t="str">
        <f t="shared" si="460"/>
        <v/>
      </c>
      <c r="CZ162" s="532" t="str">
        <f t="shared" si="461"/>
        <v/>
      </c>
      <c r="DA162" s="533" t="str">
        <f t="shared" si="462"/>
        <v/>
      </c>
      <c r="DB162" s="534" t="str">
        <f t="shared" si="463"/>
        <v/>
      </c>
      <c r="DC162" s="534" t="str">
        <f t="shared" si="464"/>
        <v/>
      </c>
      <c r="DD162" s="534" t="str">
        <f t="shared" si="465"/>
        <v/>
      </c>
      <c r="DE162" s="534" t="str">
        <f t="shared" si="466"/>
        <v/>
      </c>
      <c r="DF162" s="534" t="str">
        <f t="shared" si="467"/>
        <v/>
      </c>
      <c r="DG162" s="535" t="str">
        <f t="shared" si="468"/>
        <v/>
      </c>
      <c r="DH162" s="535" t="str">
        <f t="shared" si="469"/>
        <v/>
      </c>
      <c r="DI162" s="535" t="str">
        <f t="shared" si="470"/>
        <v/>
      </c>
      <c r="DJ162" s="535" t="str">
        <f t="shared" si="471"/>
        <v/>
      </c>
      <c r="DK162" s="534" t="str">
        <f t="shared" si="472"/>
        <v/>
      </c>
      <c r="DL162" s="534" t="str">
        <f t="shared" si="473"/>
        <v/>
      </c>
      <c r="DM162" s="534" t="str">
        <f t="shared" si="474"/>
        <v/>
      </c>
      <c r="DN162" s="534" t="str">
        <f t="shared" si="475"/>
        <v/>
      </c>
      <c r="DO162" s="534" t="str">
        <f t="shared" si="476"/>
        <v/>
      </c>
      <c r="DP162" s="533" t="str">
        <f t="shared" si="477"/>
        <v/>
      </c>
      <c r="DQ162" s="532" t="str">
        <f t="shared" si="478"/>
        <v/>
      </c>
      <c r="DR162" s="753">
        <f t="shared" si="479"/>
        <v>0</v>
      </c>
      <c r="DS162" s="111">
        <f t="shared" si="480"/>
        <v>0</v>
      </c>
      <c r="DT162" s="111">
        <f t="shared" si="481"/>
        <v>0</v>
      </c>
      <c r="DU162" s="111">
        <f t="shared" si="482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0">IF(B161="","",B161*B162)</f>
        <v/>
      </c>
      <c r="C163" s="707" t="str">
        <f t="shared" si="500"/>
        <v/>
      </c>
      <c r="D163" s="707" t="str">
        <f t="shared" si="500"/>
        <v/>
      </c>
      <c r="E163" s="707" t="str">
        <f t="shared" si="500"/>
        <v/>
      </c>
      <c r="F163" s="707" t="str">
        <f t="shared" si="500"/>
        <v/>
      </c>
      <c r="G163" s="707" t="str">
        <f t="shared" si="500"/>
        <v/>
      </c>
      <c r="H163" s="707" t="str">
        <f t="shared" si="500"/>
        <v/>
      </c>
      <c r="I163" s="707" t="str">
        <f t="shared" si="500"/>
        <v/>
      </c>
      <c r="J163" s="707" t="str">
        <f t="shared" si="500"/>
        <v/>
      </c>
      <c r="K163" s="707" t="str">
        <f t="shared" si="500"/>
        <v/>
      </c>
      <c r="L163" s="707" t="str">
        <f t="shared" si="500"/>
        <v/>
      </c>
      <c r="M163" s="707" t="str">
        <f t="shared" si="500"/>
        <v/>
      </c>
      <c r="N163" s="707" t="str">
        <f t="shared" si="500"/>
        <v/>
      </c>
      <c r="O163" s="707" t="str">
        <f t="shared" si="500"/>
        <v/>
      </c>
      <c r="P163" s="707" t="str">
        <f t="shared" si="500"/>
        <v/>
      </c>
      <c r="Q163" s="707" t="str">
        <f t="shared" si="500"/>
        <v/>
      </c>
      <c r="R163" s="707" t="str">
        <f t="shared" si="500"/>
        <v/>
      </c>
      <c r="S163" s="707" t="str">
        <f t="shared" si="500"/>
        <v/>
      </c>
      <c r="T163" s="744"/>
      <c r="U163" s="707" t="str">
        <f t="shared" ref="U163:AL163" si="501">IF(U161="","",U161*U162)</f>
        <v/>
      </c>
      <c r="V163" s="707" t="str">
        <f t="shared" si="501"/>
        <v/>
      </c>
      <c r="W163" s="707" t="str">
        <f t="shared" si="501"/>
        <v/>
      </c>
      <c r="X163" s="707" t="str">
        <f t="shared" si="501"/>
        <v/>
      </c>
      <c r="Y163" s="707" t="str">
        <f t="shared" si="501"/>
        <v/>
      </c>
      <c r="Z163" s="707" t="str">
        <f t="shared" si="501"/>
        <v/>
      </c>
      <c r="AA163" s="707" t="str">
        <f t="shared" si="501"/>
        <v/>
      </c>
      <c r="AB163" s="707" t="str">
        <f t="shared" si="501"/>
        <v/>
      </c>
      <c r="AC163" s="707" t="str">
        <f t="shared" si="501"/>
        <v/>
      </c>
      <c r="AD163" s="707" t="str">
        <f t="shared" si="501"/>
        <v/>
      </c>
      <c r="AE163" s="707" t="str">
        <f t="shared" si="501"/>
        <v/>
      </c>
      <c r="AF163" s="707" t="str">
        <f t="shared" si="501"/>
        <v/>
      </c>
      <c r="AG163" s="707" t="str">
        <f t="shared" si="501"/>
        <v/>
      </c>
      <c r="AH163" s="707" t="str">
        <f t="shared" si="501"/>
        <v/>
      </c>
      <c r="AI163" s="707" t="str">
        <f t="shared" si="501"/>
        <v/>
      </c>
      <c r="AJ163" s="707" t="str">
        <f t="shared" si="501"/>
        <v/>
      </c>
      <c r="AK163" s="707" t="str">
        <f t="shared" si="501"/>
        <v/>
      </c>
      <c r="AL163" s="707" t="str">
        <f t="shared" si="501"/>
        <v/>
      </c>
      <c r="AM163" s="744"/>
      <c r="AN163" s="707" t="str">
        <f t="shared" ref="AN163:BE163" si="502">IF(AN161="","",AN161*AN162)</f>
        <v/>
      </c>
      <c r="AO163" s="707" t="str">
        <f t="shared" si="502"/>
        <v/>
      </c>
      <c r="AP163" s="707" t="str">
        <f t="shared" si="502"/>
        <v/>
      </c>
      <c r="AQ163" s="707" t="str">
        <f t="shared" si="502"/>
        <v/>
      </c>
      <c r="AR163" s="707" t="str">
        <f t="shared" si="502"/>
        <v/>
      </c>
      <c r="AS163" s="707" t="str">
        <f t="shared" si="502"/>
        <v/>
      </c>
      <c r="AT163" s="707" t="str">
        <f t="shared" si="502"/>
        <v/>
      </c>
      <c r="AU163" s="707" t="str">
        <f t="shared" si="502"/>
        <v/>
      </c>
      <c r="AV163" s="707" t="str">
        <f t="shared" si="502"/>
        <v/>
      </c>
      <c r="AW163" s="707" t="str">
        <f t="shared" si="502"/>
        <v/>
      </c>
      <c r="AX163" s="707" t="str">
        <f t="shared" si="502"/>
        <v/>
      </c>
      <c r="AY163" s="707" t="str">
        <f t="shared" si="502"/>
        <v/>
      </c>
      <c r="AZ163" s="707" t="str">
        <f t="shared" si="502"/>
        <v/>
      </c>
      <c r="BA163" s="707" t="str">
        <f t="shared" si="502"/>
        <v/>
      </c>
      <c r="BB163" s="707" t="str">
        <f t="shared" si="502"/>
        <v/>
      </c>
      <c r="BC163" s="707" t="str">
        <f t="shared" si="502"/>
        <v/>
      </c>
      <c r="BD163" s="707" t="str">
        <f t="shared" si="502"/>
        <v/>
      </c>
      <c r="BE163" s="707" t="str">
        <f t="shared" si="502"/>
        <v/>
      </c>
      <c r="BF163" s="744"/>
      <c r="BG163" s="707" t="str">
        <f t="shared" ref="BG163:BX163" si="503">IF(BG161="","",BG161*BG162)</f>
        <v/>
      </c>
      <c r="BH163" s="707" t="str">
        <f t="shared" si="503"/>
        <v/>
      </c>
      <c r="BI163" s="707" t="str">
        <f t="shared" si="503"/>
        <v/>
      </c>
      <c r="BJ163" s="707" t="str">
        <f t="shared" si="503"/>
        <v/>
      </c>
      <c r="BK163" s="707" t="str">
        <f t="shared" si="503"/>
        <v/>
      </c>
      <c r="BL163" s="707" t="str">
        <f t="shared" si="503"/>
        <v/>
      </c>
      <c r="BM163" s="707" t="str">
        <f t="shared" si="503"/>
        <v/>
      </c>
      <c r="BN163" s="707" t="str">
        <f t="shared" si="503"/>
        <v/>
      </c>
      <c r="BO163" s="707" t="str">
        <f t="shared" si="503"/>
        <v/>
      </c>
      <c r="BP163" s="707" t="str">
        <f t="shared" si="503"/>
        <v/>
      </c>
      <c r="BQ163" s="707" t="str">
        <f t="shared" si="503"/>
        <v/>
      </c>
      <c r="BR163" s="707" t="str">
        <f t="shared" si="503"/>
        <v/>
      </c>
      <c r="BS163" s="707" t="str">
        <f t="shared" si="503"/>
        <v/>
      </c>
      <c r="BT163" s="707" t="str">
        <f t="shared" si="503"/>
        <v/>
      </c>
      <c r="BU163" s="707" t="str">
        <f t="shared" si="503"/>
        <v/>
      </c>
      <c r="BV163" s="707" t="str">
        <f t="shared" si="503"/>
        <v/>
      </c>
      <c r="BW163" s="707" t="str">
        <f t="shared" si="503"/>
        <v/>
      </c>
      <c r="BX163" s="707" t="str">
        <f t="shared" si="503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2"/>
        <v/>
      </c>
      <c r="CE163" s="698" t="str">
        <f t="shared" si="493"/>
        <v/>
      </c>
      <c r="CF163" s="698" t="str">
        <f t="shared" si="494"/>
        <v/>
      </c>
      <c r="CG163" s="698" t="str">
        <f t="shared" si="495"/>
        <v/>
      </c>
      <c r="CH163" s="1392" t="str">
        <f t="shared" si="443"/>
        <v/>
      </c>
      <c r="CI163" s="1393" t="str">
        <f t="shared" si="444"/>
        <v/>
      </c>
      <c r="CJ163" s="1394" t="str">
        <f t="shared" si="445"/>
        <v/>
      </c>
      <c r="CK163" s="1394" t="str">
        <f t="shared" si="446"/>
        <v/>
      </c>
      <c r="CL163" s="1394" t="str">
        <f t="shared" si="447"/>
        <v/>
      </c>
      <c r="CM163" s="1394" t="str">
        <f t="shared" si="448"/>
        <v/>
      </c>
      <c r="CN163" s="1394" t="str">
        <f t="shared" si="449"/>
        <v/>
      </c>
      <c r="CO163" s="1395" t="str">
        <f t="shared" si="450"/>
        <v/>
      </c>
      <c r="CP163" s="1395" t="str">
        <f t="shared" si="451"/>
        <v/>
      </c>
      <c r="CQ163" s="1395" t="str">
        <f t="shared" si="452"/>
        <v/>
      </c>
      <c r="CR163" s="1395" t="str">
        <f t="shared" si="453"/>
        <v/>
      </c>
      <c r="CS163" s="1394" t="str">
        <f t="shared" si="454"/>
        <v/>
      </c>
      <c r="CT163" s="1394" t="str">
        <f t="shared" si="455"/>
        <v/>
      </c>
      <c r="CU163" s="1394" t="str">
        <f t="shared" si="456"/>
        <v/>
      </c>
      <c r="CV163" s="1394" t="str">
        <f t="shared" si="457"/>
        <v/>
      </c>
      <c r="CW163" s="1394" t="str">
        <f t="shared" si="458"/>
        <v/>
      </c>
      <c r="CX163" s="1393" t="str">
        <f t="shared" si="459"/>
        <v/>
      </c>
      <c r="CY163" s="1396" t="str">
        <f t="shared" si="460"/>
        <v/>
      </c>
      <c r="CZ163" s="532" t="str">
        <f t="shared" si="461"/>
        <v/>
      </c>
      <c r="DA163" s="533" t="str">
        <f t="shared" si="462"/>
        <v/>
      </c>
      <c r="DB163" s="534" t="str">
        <f t="shared" si="463"/>
        <v/>
      </c>
      <c r="DC163" s="534" t="str">
        <f t="shared" si="464"/>
        <v/>
      </c>
      <c r="DD163" s="534" t="str">
        <f t="shared" si="465"/>
        <v/>
      </c>
      <c r="DE163" s="534" t="str">
        <f t="shared" si="466"/>
        <v/>
      </c>
      <c r="DF163" s="534" t="str">
        <f t="shared" si="467"/>
        <v/>
      </c>
      <c r="DG163" s="535" t="str">
        <f t="shared" si="468"/>
        <v/>
      </c>
      <c r="DH163" s="535" t="str">
        <f t="shared" si="469"/>
        <v/>
      </c>
      <c r="DI163" s="535" t="str">
        <f t="shared" si="470"/>
        <v/>
      </c>
      <c r="DJ163" s="535" t="str">
        <f t="shared" si="471"/>
        <v/>
      </c>
      <c r="DK163" s="534" t="str">
        <f t="shared" si="472"/>
        <v/>
      </c>
      <c r="DL163" s="534" t="str">
        <f t="shared" si="473"/>
        <v/>
      </c>
      <c r="DM163" s="534" t="str">
        <f t="shared" si="474"/>
        <v/>
      </c>
      <c r="DN163" s="534" t="str">
        <f t="shared" si="475"/>
        <v/>
      </c>
      <c r="DO163" s="534" t="str">
        <f t="shared" si="476"/>
        <v/>
      </c>
      <c r="DP163" s="533" t="str">
        <f t="shared" si="477"/>
        <v/>
      </c>
      <c r="DQ163" s="532" t="str">
        <f t="shared" si="478"/>
        <v/>
      </c>
      <c r="DR163" s="753">
        <f t="shared" si="479"/>
        <v>0</v>
      </c>
      <c r="DS163" s="111">
        <f t="shared" si="480"/>
        <v>0</v>
      </c>
      <c r="DT163" s="111">
        <f t="shared" si="481"/>
        <v>0</v>
      </c>
      <c r="DU163" s="111">
        <f t="shared" si="482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2"/>
        <v>1</v>
      </c>
      <c r="CE164" s="698">
        <f t="shared" si="493"/>
        <v>1</v>
      </c>
      <c r="CF164" s="698">
        <f t="shared" si="494"/>
        <v>1</v>
      </c>
      <c r="CG164" s="698">
        <f t="shared" si="495"/>
        <v>1.1875</v>
      </c>
      <c r="CH164" s="1392">
        <f t="shared" si="443"/>
        <v>1</v>
      </c>
      <c r="CI164" s="1393">
        <f t="shared" si="444"/>
        <v>1</v>
      </c>
      <c r="CJ164" s="1394">
        <f t="shared" si="445"/>
        <v>1</v>
      </c>
      <c r="CK164" s="1394">
        <f t="shared" si="446"/>
        <v>1</v>
      </c>
      <c r="CL164" s="1394">
        <f t="shared" si="447"/>
        <v>1</v>
      </c>
      <c r="CM164" s="1394">
        <f t="shared" si="448"/>
        <v>1</v>
      </c>
      <c r="CN164" s="1394">
        <f t="shared" si="449"/>
        <v>1</v>
      </c>
      <c r="CO164" s="1395">
        <f t="shared" si="450"/>
        <v>1</v>
      </c>
      <c r="CP164" s="1395">
        <f t="shared" si="451"/>
        <v>1</v>
      </c>
      <c r="CQ164" s="1395">
        <f t="shared" si="452"/>
        <v>1</v>
      </c>
      <c r="CR164" s="1395">
        <f t="shared" si="453"/>
        <v>1</v>
      </c>
      <c r="CS164" s="1394">
        <f t="shared" si="454"/>
        <v>1</v>
      </c>
      <c r="CT164" s="1394">
        <f t="shared" si="455"/>
        <v>1</v>
      </c>
      <c r="CU164" s="1394">
        <f t="shared" si="456"/>
        <v>1</v>
      </c>
      <c r="CV164" s="1394">
        <f t="shared" si="457"/>
        <v>1</v>
      </c>
      <c r="CW164" s="1394">
        <f t="shared" si="458"/>
        <v>1</v>
      </c>
      <c r="CX164" s="1393">
        <f t="shared" si="459"/>
        <v>1</v>
      </c>
      <c r="CY164" s="1396">
        <f t="shared" si="460"/>
        <v>1</v>
      </c>
      <c r="CZ164" s="532">
        <f t="shared" si="461"/>
        <v>1</v>
      </c>
      <c r="DA164" s="533">
        <f t="shared" si="462"/>
        <v>1</v>
      </c>
      <c r="DB164" s="534">
        <f t="shared" si="463"/>
        <v>1</v>
      </c>
      <c r="DC164" s="534">
        <f t="shared" si="464"/>
        <v>1</v>
      </c>
      <c r="DD164" s="534">
        <f t="shared" si="465"/>
        <v>1</v>
      </c>
      <c r="DE164" s="534">
        <f t="shared" si="466"/>
        <v>1</v>
      </c>
      <c r="DF164" s="534">
        <f t="shared" si="467"/>
        <v>1</v>
      </c>
      <c r="DG164" s="535">
        <f t="shared" si="468"/>
        <v>1</v>
      </c>
      <c r="DH164" s="535">
        <f t="shared" si="469"/>
        <v>1</v>
      </c>
      <c r="DI164" s="535">
        <f t="shared" si="470"/>
        <v>1</v>
      </c>
      <c r="DJ164" s="535">
        <f t="shared" si="471"/>
        <v>1</v>
      </c>
      <c r="DK164" s="534">
        <f t="shared" si="472"/>
        <v>1</v>
      </c>
      <c r="DL164" s="534">
        <f t="shared" si="473"/>
        <v>1</v>
      </c>
      <c r="DM164" s="534">
        <f t="shared" si="474"/>
        <v>1</v>
      </c>
      <c r="DN164" s="534">
        <f t="shared" si="475"/>
        <v>1</v>
      </c>
      <c r="DO164" s="534">
        <f t="shared" si="476"/>
        <v>1</v>
      </c>
      <c r="DP164" s="533">
        <f t="shared" si="477"/>
        <v>1</v>
      </c>
      <c r="DQ164" s="532">
        <f t="shared" si="478"/>
        <v>1</v>
      </c>
      <c r="DR164" s="753">
        <f t="shared" si="479"/>
        <v>18</v>
      </c>
      <c r="DS164" s="111">
        <f t="shared" si="480"/>
        <v>18</v>
      </c>
      <c r="DT164" s="111">
        <f t="shared" si="481"/>
        <v>18</v>
      </c>
      <c r="DU164" s="111">
        <f t="shared" si="482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2"/>
        <v/>
      </c>
      <c r="CE165" s="698" t="str">
        <f t="shared" si="493"/>
        <v/>
      </c>
      <c r="CF165" s="698" t="str">
        <f t="shared" si="494"/>
        <v/>
      </c>
      <c r="CG165" s="698" t="str">
        <f t="shared" si="495"/>
        <v/>
      </c>
      <c r="CH165" s="1392" t="str">
        <f t="shared" si="443"/>
        <v/>
      </c>
      <c r="CI165" s="1393" t="str">
        <f t="shared" si="444"/>
        <v/>
      </c>
      <c r="CJ165" s="1394" t="str">
        <f t="shared" si="445"/>
        <v/>
      </c>
      <c r="CK165" s="1394" t="str">
        <f t="shared" si="446"/>
        <v/>
      </c>
      <c r="CL165" s="1394" t="str">
        <f t="shared" si="447"/>
        <v/>
      </c>
      <c r="CM165" s="1394" t="str">
        <f t="shared" si="448"/>
        <v/>
      </c>
      <c r="CN165" s="1394" t="str">
        <f t="shared" si="449"/>
        <v/>
      </c>
      <c r="CO165" s="1395" t="str">
        <f t="shared" si="450"/>
        <v/>
      </c>
      <c r="CP165" s="1395" t="str">
        <f t="shared" si="451"/>
        <v/>
      </c>
      <c r="CQ165" s="1395" t="str">
        <f t="shared" si="452"/>
        <v/>
      </c>
      <c r="CR165" s="1395" t="str">
        <f t="shared" si="453"/>
        <v/>
      </c>
      <c r="CS165" s="1394" t="str">
        <f t="shared" si="454"/>
        <v/>
      </c>
      <c r="CT165" s="1394" t="str">
        <f t="shared" si="455"/>
        <v/>
      </c>
      <c r="CU165" s="1394" t="str">
        <f t="shared" si="456"/>
        <v/>
      </c>
      <c r="CV165" s="1394" t="str">
        <f t="shared" si="457"/>
        <v/>
      </c>
      <c r="CW165" s="1394" t="str">
        <f t="shared" si="458"/>
        <v/>
      </c>
      <c r="CX165" s="1393" t="str">
        <f t="shared" si="459"/>
        <v/>
      </c>
      <c r="CY165" s="1396" t="str">
        <f t="shared" si="460"/>
        <v/>
      </c>
      <c r="CZ165" s="532" t="str">
        <f t="shared" si="461"/>
        <v/>
      </c>
      <c r="DA165" s="533" t="str">
        <f t="shared" si="462"/>
        <v/>
      </c>
      <c r="DB165" s="534" t="str">
        <f t="shared" si="463"/>
        <v/>
      </c>
      <c r="DC165" s="534" t="str">
        <f t="shared" si="464"/>
        <v/>
      </c>
      <c r="DD165" s="534" t="str">
        <f t="shared" si="465"/>
        <v/>
      </c>
      <c r="DE165" s="534" t="str">
        <f t="shared" si="466"/>
        <v/>
      </c>
      <c r="DF165" s="534" t="str">
        <f t="shared" si="467"/>
        <v/>
      </c>
      <c r="DG165" s="535" t="str">
        <f t="shared" si="468"/>
        <v/>
      </c>
      <c r="DH165" s="535" t="str">
        <f t="shared" si="469"/>
        <v/>
      </c>
      <c r="DI165" s="535" t="str">
        <f t="shared" si="470"/>
        <v/>
      </c>
      <c r="DJ165" s="535" t="str">
        <f t="shared" si="471"/>
        <v/>
      </c>
      <c r="DK165" s="534" t="str">
        <f t="shared" si="472"/>
        <v/>
      </c>
      <c r="DL165" s="534" t="str">
        <f t="shared" si="473"/>
        <v/>
      </c>
      <c r="DM165" s="534" t="str">
        <f t="shared" si="474"/>
        <v/>
      </c>
      <c r="DN165" s="534" t="str">
        <f t="shared" si="475"/>
        <v/>
      </c>
      <c r="DO165" s="534" t="str">
        <f t="shared" si="476"/>
        <v/>
      </c>
      <c r="DP165" s="533" t="str">
        <f t="shared" si="477"/>
        <v/>
      </c>
      <c r="DQ165" s="532" t="str">
        <f t="shared" si="478"/>
        <v/>
      </c>
      <c r="DR165" s="753">
        <f t="shared" si="479"/>
        <v>0</v>
      </c>
      <c r="DS165" s="111">
        <f t="shared" si="480"/>
        <v>0</v>
      </c>
      <c r="DT165" s="111">
        <f t="shared" si="481"/>
        <v>0</v>
      </c>
      <c r="DU165" s="111">
        <f t="shared" si="482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4">IF(SUM(B151,B160)&gt;0,SUM(B152,B161)/SUM(B151,B160),"")</f>
        <v/>
      </c>
      <c r="C166" s="721" t="str">
        <f t="shared" si="504"/>
        <v/>
      </c>
      <c r="D166" s="721" t="str">
        <f t="shared" si="504"/>
        <v/>
      </c>
      <c r="E166" s="721" t="str">
        <f t="shared" si="504"/>
        <v/>
      </c>
      <c r="F166" s="721" t="str">
        <f t="shared" si="504"/>
        <v/>
      </c>
      <c r="G166" s="721" t="str">
        <f t="shared" si="504"/>
        <v/>
      </c>
      <c r="H166" s="721" t="str">
        <f t="shared" si="504"/>
        <v/>
      </c>
      <c r="I166" s="721" t="str">
        <f t="shared" si="504"/>
        <v/>
      </c>
      <c r="J166" s="721" t="str">
        <f t="shared" si="504"/>
        <v/>
      </c>
      <c r="K166" s="721" t="str">
        <f t="shared" si="504"/>
        <v/>
      </c>
      <c r="L166" s="721" t="str">
        <f t="shared" si="504"/>
        <v/>
      </c>
      <c r="M166" s="721" t="str">
        <f t="shared" si="504"/>
        <v/>
      </c>
      <c r="N166" s="721" t="str">
        <f t="shared" si="504"/>
        <v/>
      </c>
      <c r="O166" s="721" t="str">
        <f t="shared" si="504"/>
        <v/>
      </c>
      <c r="P166" s="721" t="str">
        <f t="shared" si="504"/>
        <v/>
      </c>
      <c r="Q166" s="721" t="str">
        <f t="shared" si="504"/>
        <v/>
      </c>
      <c r="R166" s="721" t="str">
        <f t="shared" si="504"/>
        <v/>
      </c>
      <c r="S166" s="721" t="str">
        <f t="shared" si="504"/>
        <v/>
      </c>
      <c r="T166" s="752"/>
      <c r="U166" s="721" t="str">
        <f t="shared" ref="U166:AL166" si="505">IF(SUM(U151,U160)&gt;0,SUM(U152,U161)/SUM(U151,U160),"")</f>
        <v/>
      </c>
      <c r="V166" s="721" t="str">
        <f t="shared" si="505"/>
        <v/>
      </c>
      <c r="W166" s="721" t="str">
        <f t="shared" si="505"/>
        <v/>
      </c>
      <c r="X166" s="721" t="str">
        <f t="shared" si="505"/>
        <v/>
      </c>
      <c r="Y166" s="721" t="str">
        <f t="shared" si="505"/>
        <v/>
      </c>
      <c r="Z166" s="721" t="str">
        <f t="shared" si="505"/>
        <v/>
      </c>
      <c r="AA166" s="721" t="str">
        <f t="shared" si="505"/>
        <v/>
      </c>
      <c r="AB166" s="721" t="str">
        <f t="shared" si="505"/>
        <v/>
      </c>
      <c r="AC166" s="721" t="str">
        <f t="shared" si="505"/>
        <v/>
      </c>
      <c r="AD166" s="721" t="str">
        <f t="shared" si="505"/>
        <v/>
      </c>
      <c r="AE166" s="721" t="str">
        <f t="shared" si="505"/>
        <v/>
      </c>
      <c r="AF166" s="721" t="str">
        <f t="shared" si="505"/>
        <v/>
      </c>
      <c r="AG166" s="721" t="str">
        <f t="shared" si="505"/>
        <v/>
      </c>
      <c r="AH166" s="721" t="str">
        <f t="shared" si="505"/>
        <v/>
      </c>
      <c r="AI166" s="721" t="str">
        <f t="shared" si="505"/>
        <v/>
      </c>
      <c r="AJ166" s="721" t="str">
        <f t="shared" si="505"/>
        <v/>
      </c>
      <c r="AK166" s="721" t="str">
        <f t="shared" si="505"/>
        <v/>
      </c>
      <c r="AL166" s="721" t="str">
        <f t="shared" si="505"/>
        <v/>
      </c>
      <c r="AM166" s="752"/>
      <c r="AN166" s="721" t="str">
        <f t="shared" ref="AN166:BE166" si="506">IF(SUM(AN151,AN160)&gt;0,SUM(AN152,AN161)/SUM(AN151,AN160),"")</f>
        <v/>
      </c>
      <c r="AO166" s="721" t="str">
        <f t="shared" si="506"/>
        <v/>
      </c>
      <c r="AP166" s="721" t="str">
        <f t="shared" si="506"/>
        <v/>
      </c>
      <c r="AQ166" s="721" t="str">
        <f t="shared" si="506"/>
        <v/>
      </c>
      <c r="AR166" s="721" t="str">
        <f t="shared" si="506"/>
        <v/>
      </c>
      <c r="AS166" s="721" t="str">
        <f t="shared" si="506"/>
        <v/>
      </c>
      <c r="AT166" s="721" t="str">
        <f t="shared" si="506"/>
        <v/>
      </c>
      <c r="AU166" s="721" t="str">
        <f t="shared" si="506"/>
        <v/>
      </c>
      <c r="AV166" s="721" t="str">
        <f t="shared" si="506"/>
        <v/>
      </c>
      <c r="AW166" s="721" t="str">
        <f t="shared" si="506"/>
        <v/>
      </c>
      <c r="AX166" s="721" t="str">
        <f t="shared" si="506"/>
        <v/>
      </c>
      <c r="AY166" s="721" t="str">
        <f t="shared" si="506"/>
        <v/>
      </c>
      <c r="AZ166" s="721" t="str">
        <f t="shared" si="506"/>
        <v/>
      </c>
      <c r="BA166" s="721" t="str">
        <f t="shared" si="506"/>
        <v/>
      </c>
      <c r="BB166" s="721" t="str">
        <f t="shared" si="506"/>
        <v/>
      </c>
      <c r="BC166" s="721" t="str">
        <f t="shared" si="506"/>
        <v/>
      </c>
      <c r="BD166" s="721" t="str">
        <f t="shared" si="506"/>
        <v/>
      </c>
      <c r="BE166" s="721" t="str">
        <f t="shared" si="506"/>
        <v/>
      </c>
      <c r="BF166" s="752"/>
      <c r="BG166" s="721" t="str">
        <f t="shared" ref="BG166:BX166" si="507">IF(SUM(BG151,BG160)&gt;0,SUM(BG152,BG161)/SUM(BG151,BG160),"")</f>
        <v/>
      </c>
      <c r="BH166" s="721" t="str">
        <f t="shared" si="507"/>
        <v/>
      </c>
      <c r="BI166" s="721" t="str">
        <f t="shared" si="507"/>
        <v/>
      </c>
      <c r="BJ166" s="721" t="str">
        <f t="shared" si="507"/>
        <v/>
      </c>
      <c r="BK166" s="721" t="str">
        <f t="shared" si="507"/>
        <v/>
      </c>
      <c r="BL166" s="721" t="str">
        <f t="shared" si="507"/>
        <v/>
      </c>
      <c r="BM166" s="721" t="str">
        <f t="shared" si="507"/>
        <v/>
      </c>
      <c r="BN166" s="721" t="str">
        <f t="shared" si="507"/>
        <v/>
      </c>
      <c r="BO166" s="721" t="str">
        <f t="shared" si="507"/>
        <v/>
      </c>
      <c r="BP166" s="721" t="str">
        <f t="shared" si="507"/>
        <v/>
      </c>
      <c r="BQ166" s="721" t="str">
        <f t="shared" si="507"/>
        <v/>
      </c>
      <c r="BR166" s="721" t="str">
        <f t="shared" si="507"/>
        <v/>
      </c>
      <c r="BS166" s="721" t="str">
        <f t="shared" si="507"/>
        <v/>
      </c>
      <c r="BT166" s="721" t="str">
        <f t="shared" si="507"/>
        <v/>
      </c>
      <c r="BU166" s="721" t="str">
        <f t="shared" si="507"/>
        <v/>
      </c>
      <c r="BV166" s="721" t="str">
        <f t="shared" si="507"/>
        <v/>
      </c>
      <c r="BW166" s="721" t="str">
        <f t="shared" si="507"/>
        <v/>
      </c>
      <c r="BX166" s="721" t="str">
        <f t="shared" si="507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2"/>
        <v/>
      </c>
      <c r="CE166" s="723" t="str">
        <f t="shared" si="493"/>
        <v/>
      </c>
      <c r="CF166" s="723" t="str">
        <f t="shared" si="494"/>
        <v/>
      </c>
      <c r="CG166" s="723" t="str">
        <f t="shared" si="495"/>
        <v/>
      </c>
      <c r="CH166" s="1380" t="str">
        <f t="shared" si="443"/>
        <v/>
      </c>
      <c r="CI166" s="1381" t="str">
        <f t="shared" si="444"/>
        <v/>
      </c>
      <c r="CJ166" s="1382" t="str">
        <f t="shared" si="445"/>
        <v/>
      </c>
      <c r="CK166" s="1382" t="str">
        <f t="shared" si="446"/>
        <v/>
      </c>
      <c r="CL166" s="1382" t="str">
        <f t="shared" si="447"/>
        <v/>
      </c>
      <c r="CM166" s="1382" t="str">
        <f t="shared" si="448"/>
        <v/>
      </c>
      <c r="CN166" s="1382" t="str">
        <f t="shared" si="449"/>
        <v/>
      </c>
      <c r="CO166" s="1383" t="str">
        <f t="shared" si="450"/>
        <v/>
      </c>
      <c r="CP166" s="1383" t="str">
        <f t="shared" si="451"/>
        <v/>
      </c>
      <c r="CQ166" s="1383" t="str">
        <f t="shared" si="452"/>
        <v/>
      </c>
      <c r="CR166" s="1383" t="str">
        <f t="shared" si="453"/>
        <v/>
      </c>
      <c r="CS166" s="1382" t="str">
        <f t="shared" si="454"/>
        <v/>
      </c>
      <c r="CT166" s="1382" t="str">
        <f t="shared" si="455"/>
        <v/>
      </c>
      <c r="CU166" s="1382" t="str">
        <f t="shared" si="456"/>
        <v/>
      </c>
      <c r="CV166" s="1382" t="str">
        <f t="shared" si="457"/>
        <v/>
      </c>
      <c r="CW166" s="1382" t="str">
        <f t="shared" si="458"/>
        <v/>
      </c>
      <c r="CX166" s="1381" t="str">
        <f t="shared" si="459"/>
        <v/>
      </c>
      <c r="CY166" s="1384" t="str">
        <f t="shared" si="460"/>
        <v/>
      </c>
      <c r="CZ166" s="638" t="str">
        <f t="shared" si="461"/>
        <v/>
      </c>
      <c r="DA166" s="639" t="str">
        <f t="shared" si="462"/>
        <v/>
      </c>
      <c r="DB166" s="640" t="str">
        <f t="shared" si="463"/>
        <v/>
      </c>
      <c r="DC166" s="640" t="str">
        <f t="shared" si="464"/>
        <v/>
      </c>
      <c r="DD166" s="640" t="str">
        <f t="shared" si="465"/>
        <v/>
      </c>
      <c r="DE166" s="640" t="str">
        <f t="shared" si="466"/>
        <v/>
      </c>
      <c r="DF166" s="640" t="str">
        <f t="shared" si="467"/>
        <v/>
      </c>
      <c r="DG166" s="641" t="str">
        <f t="shared" si="468"/>
        <v/>
      </c>
      <c r="DH166" s="641" t="str">
        <f t="shared" si="469"/>
        <v/>
      </c>
      <c r="DI166" s="641" t="str">
        <f t="shared" si="470"/>
        <v/>
      </c>
      <c r="DJ166" s="641" t="str">
        <f t="shared" si="471"/>
        <v/>
      </c>
      <c r="DK166" s="640" t="str">
        <f t="shared" si="472"/>
        <v/>
      </c>
      <c r="DL166" s="640" t="str">
        <f t="shared" si="473"/>
        <v/>
      </c>
      <c r="DM166" s="640" t="str">
        <f t="shared" si="474"/>
        <v/>
      </c>
      <c r="DN166" s="640" t="str">
        <f t="shared" si="475"/>
        <v/>
      </c>
      <c r="DO166" s="640" t="str">
        <f t="shared" si="476"/>
        <v/>
      </c>
      <c r="DP166" s="639" t="str">
        <f t="shared" si="477"/>
        <v/>
      </c>
      <c r="DQ166" s="638" t="str">
        <f t="shared" si="478"/>
        <v/>
      </c>
      <c r="DR166" s="753">
        <f t="shared" si="479"/>
        <v>0</v>
      </c>
      <c r="DS166" s="111">
        <f t="shared" si="480"/>
        <v>0</v>
      </c>
      <c r="DT166" s="111">
        <f t="shared" si="481"/>
        <v>0</v>
      </c>
      <c r="DU166" s="111">
        <f t="shared" si="482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08">IF(SUM(B151,B160)=0,"",SUM(B151,-B152*B155,-B156*B155,B160,-B161*B164,-B165*B164)*0.049)</f>
        <v/>
      </c>
      <c r="C167" s="726" t="str">
        <f t="shared" si="508"/>
        <v/>
      </c>
      <c r="D167" s="726" t="str">
        <f t="shared" si="508"/>
        <v/>
      </c>
      <c r="E167" s="726" t="str">
        <f t="shared" si="508"/>
        <v/>
      </c>
      <c r="F167" s="726" t="str">
        <f t="shared" si="508"/>
        <v/>
      </c>
      <c r="G167" s="726" t="str">
        <f t="shared" si="508"/>
        <v/>
      </c>
      <c r="H167" s="726" t="str">
        <f t="shared" si="508"/>
        <v/>
      </c>
      <c r="I167" s="726" t="str">
        <f t="shared" si="508"/>
        <v/>
      </c>
      <c r="J167" s="726" t="str">
        <f t="shared" si="508"/>
        <v/>
      </c>
      <c r="K167" s="726" t="str">
        <f t="shared" si="508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09">IF(SUM(U151,U160)=0,"",SUM(U151,-U152*U155,-U156*U155,U160,-U161*U164,-U165*U164)*0.049)</f>
        <v/>
      </c>
      <c r="V167" s="726" t="str">
        <f t="shared" si="509"/>
        <v/>
      </c>
      <c r="W167" s="726" t="str">
        <f t="shared" si="509"/>
        <v/>
      </c>
      <c r="X167" s="726" t="str">
        <f t="shared" si="509"/>
        <v/>
      </c>
      <c r="Y167" s="726" t="str">
        <f t="shared" si="509"/>
        <v/>
      </c>
      <c r="Z167" s="726" t="str">
        <f t="shared" si="509"/>
        <v/>
      </c>
      <c r="AA167" s="726" t="str">
        <f t="shared" si="509"/>
        <v/>
      </c>
      <c r="AB167" s="726" t="str">
        <f t="shared" si="509"/>
        <v/>
      </c>
      <c r="AC167" s="726" t="str">
        <f t="shared" si="509"/>
        <v/>
      </c>
      <c r="AD167" s="726" t="str">
        <f t="shared" si="509"/>
        <v/>
      </c>
      <c r="AE167" s="726" t="str">
        <f t="shared" si="509"/>
        <v/>
      </c>
      <c r="AF167" s="726" t="str">
        <f t="shared" si="509"/>
        <v/>
      </c>
      <c r="AG167" s="726" t="str">
        <f t="shared" si="509"/>
        <v/>
      </c>
      <c r="AH167" s="726" t="str">
        <f t="shared" si="509"/>
        <v/>
      </c>
      <c r="AI167" s="726" t="str">
        <f t="shared" si="509"/>
        <v/>
      </c>
      <c r="AJ167" s="726" t="str">
        <f t="shared" si="509"/>
        <v/>
      </c>
      <c r="AK167" s="726" t="str">
        <f t="shared" si="509"/>
        <v/>
      </c>
      <c r="AL167" s="726" t="str">
        <f t="shared" si="509"/>
        <v/>
      </c>
      <c r="AM167" s="756"/>
      <c r="AN167" s="726" t="str">
        <f t="shared" ref="AN167:AV167" si="510">IF(SUM(AN151,AN160)=0,"",SUM(AN151,-AN152*AN155,-AN156*AN155,AN160,-AN161*AN164,-AN165*AN164)*0.049)</f>
        <v/>
      </c>
      <c r="AO167" s="726" t="str">
        <f t="shared" si="510"/>
        <v/>
      </c>
      <c r="AP167" s="726" t="str">
        <f t="shared" si="510"/>
        <v/>
      </c>
      <c r="AQ167" s="726" t="str">
        <f t="shared" si="510"/>
        <v/>
      </c>
      <c r="AR167" s="726" t="str">
        <f t="shared" si="510"/>
        <v/>
      </c>
      <c r="AS167" s="726" t="str">
        <f t="shared" si="510"/>
        <v/>
      </c>
      <c r="AT167" s="726" t="str">
        <f t="shared" si="510"/>
        <v/>
      </c>
      <c r="AU167" s="726" t="str">
        <f t="shared" si="510"/>
        <v/>
      </c>
      <c r="AV167" s="726" t="str">
        <f t="shared" si="510"/>
        <v/>
      </c>
      <c r="AW167" s="726"/>
      <c r="AX167" s="726"/>
      <c r="AY167" s="726" t="str">
        <f t="shared" ref="AY167:BE167" si="511">IF(SUM(AY151,AY160)=0,"",SUM(AY151,-AY152*AY155,-AY156*AY155,AY160,-AY161*AY164,-AY165*AY164)*0.049)</f>
        <v/>
      </c>
      <c r="AZ167" s="726" t="str">
        <f t="shared" si="511"/>
        <v/>
      </c>
      <c r="BA167" s="726" t="str">
        <f t="shared" si="511"/>
        <v/>
      </c>
      <c r="BB167" s="726" t="str">
        <f t="shared" si="511"/>
        <v/>
      </c>
      <c r="BC167" s="726" t="str">
        <f t="shared" si="511"/>
        <v/>
      </c>
      <c r="BD167" s="726" t="str">
        <f t="shared" si="511"/>
        <v/>
      </c>
      <c r="BE167" s="726" t="str">
        <f t="shared" si="511"/>
        <v/>
      </c>
      <c r="BF167" s="756"/>
      <c r="BG167" s="726" t="str">
        <f t="shared" ref="BG167:BX167" si="512">IF(SUM(BG151,BG160)=0,"",SUM(BG151,-BG152*BG155,-BG156*BG155,BG160,-BG161*BG164,-BG165*BG164)*0.049)</f>
        <v/>
      </c>
      <c r="BH167" s="726" t="str">
        <f t="shared" si="512"/>
        <v/>
      </c>
      <c r="BI167" s="726" t="str">
        <f t="shared" si="512"/>
        <v/>
      </c>
      <c r="BJ167" s="726" t="str">
        <f t="shared" si="512"/>
        <v/>
      </c>
      <c r="BK167" s="726" t="str">
        <f t="shared" si="512"/>
        <v/>
      </c>
      <c r="BL167" s="726" t="str">
        <f t="shared" si="512"/>
        <v/>
      </c>
      <c r="BM167" s="726" t="str">
        <f t="shared" si="512"/>
        <v/>
      </c>
      <c r="BN167" s="726" t="str">
        <f t="shared" si="512"/>
        <v/>
      </c>
      <c r="BO167" s="726" t="str">
        <f t="shared" si="512"/>
        <v/>
      </c>
      <c r="BP167" s="726" t="str">
        <f t="shared" si="512"/>
        <v/>
      </c>
      <c r="BQ167" s="726" t="str">
        <f t="shared" si="512"/>
        <v/>
      </c>
      <c r="BR167" s="726" t="str">
        <f t="shared" si="512"/>
        <v/>
      </c>
      <c r="BS167" s="726" t="str">
        <f t="shared" si="512"/>
        <v/>
      </c>
      <c r="BT167" s="726" t="str">
        <f t="shared" si="512"/>
        <v/>
      </c>
      <c r="BU167" s="726" t="str">
        <f t="shared" si="512"/>
        <v/>
      </c>
      <c r="BV167" s="726" t="str">
        <f t="shared" si="512"/>
        <v/>
      </c>
      <c r="BW167" s="726" t="str">
        <f t="shared" si="512"/>
        <v/>
      </c>
      <c r="BX167" s="726" t="str">
        <f t="shared" si="512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2"/>
        <v/>
      </c>
      <c r="CE167" s="698" t="str">
        <f t="shared" si="493"/>
        <v/>
      </c>
      <c r="CF167" s="698" t="str">
        <f t="shared" si="494"/>
        <v/>
      </c>
      <c r="CG167" s="698" t="str">
        <f t="shared" si="495"/>
        <v/>
      </c>
      <c r="CH167" s="1392" t="str">
        <f t="shared" si="443"/>
        <v/>
      </c>
      <c r="CI167" s="1393" t="str">
        <f t="shared" si="444"/>
        <v/>
      </c>
      <c r="CJ167" s="1394" t="str">
        <f t="shared" si="445"/>
        <v/>
      </c>
      <c r="CK167" s="1394" t="str">
        <f t="shared" si="446"/>
        <v/>
      </c>
      <c r="CL167" s="1394" t="str">
        <f t="shared" si="447"/>
        <v/>
      </c>
      <c r="CM167" s="1394" t="str">
        <f t="shared" si="448"/>
        <v/>
      </c>
      <c r="CN167" s="1394" t="str">
        <f t="shared" si="449"/>
        <v/>
      </c>
      <c r="CO167" s="1395" t="str">
        <f t="shared" si="450"/>
        <v/>
      </c>
      <c r="CP167" s="1395" t="str">
        <f t="shared" si="451"/>
        <v/>
      </c>
      <c r="CQ167" s="1395" t="str">
        <f t="shared" si="452"/>
        <v/>
      </c>
      <c r="CR167" s="1395" t="str">
        <f t="shared" si="453"/>
        <v/>
      </c>
      <c r="CS167" s="1394" t="str">
        <f t="shared" si="454"/>
        <v/>
      </c>
      <c r="CT167" s="1394" t="str">
        <f t="shared" si="455"/>
        <v/>
      </c>
      <c r="CU167" s="1394" t="str">
        <f t="shared" si="456"/>
        <v/>
      </c>
      <c r="CV167" s="1394" t="str">
        <f t="shared" si="457"/>
        <v/>
      </c>
      <c r="CW167" s="1394" t="str">
        <f t="shared" si="458"/>
        <v/>
      </c>
      <c r="CX167" s="1393" t="str">
        <f t="shared" si="459"/>
        <v/>
      </c>
      <c r="CY167" s="1396" t="str">
        <f t="shared" si="460"/>
        <v/>
      </c>
      <c r="CZ167" s="532" t="str">
        <f t="shared" si="461"/>
        <v/>
      </c>
      <c r="DA167" s="533" t="str">
        <f t="shared" si="462"/>
        <v/>
      </c>
      <c r="DB167" s="534" t="str">
        <f t="shared" si="463"/>
        <v/>
      </c>
      <c r="DC167" s="534" t="str">
        <f t="shared" si="464"/>
        <v/>
      </c>
      <c r="DD167" s="534" t="str">
        <f t="shared" si="465"/>
        <v/>
      </c>
      <c r="DE167" s="534" t="str">
        <f t="shared" si="466"/>
        <v/>
      </c>
      <c r="DF167" s="534" t="str">
        <f t="shared" si="467"/>
        <v/>
      </c>
      <c r="DG167" s="535" t="str">
        <f t="shared" si="468"/>
        <v/>
      </c>
      <c r="DH167" s="535" t="str">
        <f t="shared" si="469"/>
        <v/>
      </c>
      <c r="DI167" s="535" t="str">
        <f t="shared" si="470"/>
        <v/>
      </c>
      <c r="DJ167" s="535" t="str">
        <f t="shared" si="471"/>
        <v/>
      </c>
      <c r="DK167" s="534" t="str">
        <f t="shared" si="472"/>
        <v/>
      </c>
      <c r="DL167" s="534" t="str">
        <f t="shared" si="473"/>
        <v/>
      </c>
      <c r="DM167" s="534" t="str">
        <f t="shared" si="474"/>
        <v/>
      </c>
      <c r="DN167" s="534" t="str">
        <f t="shared" si="475"/>
        <v/>
      </c>
      <c r="DO167" s="534" t="str">
        <f t="shared" si="476"/>
        <v/>
      </c>
      <c r="DP167" s="533" t="str">
        <f t="shared" si="477"/>
        <v/>
      </c>
      <c r="DQ167" s="532" t="str">
        <f t="shared" si="478"/>
        <v/>
      </c>
      <c r="DR167" s="753">
        <f t="shared" si="479"/>
        <v>0</v>
      </c>
      <c r="DS167" s="111">
        <f t="shared" si="480"/>
        <v>0</v>
      </c>
      <c r="DT167" s="111">
        <f t="shared" si="481"/>
        <v>0</v>
      </c>
      <c r="DU167" s="111">
        <f t="shared" si="482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2"/>
        <v/>
      </c>
      <c r="CE168" s="698" t="str">
        <f t="shared" si="493"/>
        <v/>
      </c>
      <c r="CF168" s="698" t="str">
        <f t="shared" si="494"/>
        <v/>
      </c>
      <c r="CG168" s="698" t="str">
        <f t="shared" si="495"/>
        <v/>
      </c>
      <c r="CH168" s="1392" t="str">
        <f t="shared" si="443"/>
        <v/>
      </c>
      <c r="CI168" s="1393" t="str">
        <f t="shared" si="444"/>
        <v/>
      </c>
      <c r="CJ168" s="1394" t="str">
        <f t="shared" si="445"/>
        <v/>
      </c>
      <c r="CK168" s="1394" t="str">
        <f t="shared" si="446"/>
        <v/>
      </c>
      <c r="CL168" s="1394" t="str">
        <f t="shared" si="447"/>
        <v/>
      </c>
      <c r="CM168" s="1394" t="str">
        <f t="shared" si="448"/>
        <v/>
      </c>
      <c r="CN168" s="1394" t="str">
        <f t="shared" si="449"/>
        <v/>
      </c>
      <c r="CO168" s="1395" t="str">
        <f t="shared" si="450"/>
        <v/>
      </c>
      <c r="CP168" s="1395" t="str">
        <f t="shared" si="451"/>
        <v/>
      </c>
      <c r="CQ168" s="1395" t="str">
        <f t="shared" si="452"/>
        <v/>
      </c>
      <c r="CR168" s="1395" t="str">
        <f t="shared" si="453"/>
        <v/>
      </c>
      <c r="CS168" s="1394" t="str">
        <f t="shared" si="454"/>
        <v/>
      </c>
      <c r="CT168" s="1394" t="str">
        <f t="shared" si="455"/>
        <v/>
      </c>
      <c r="CU168" s="1394" t="str">
        <f t="shared" si="456"/>
        <v/>
      </c>
      <c r="CV168" s="1394" t="str">
        <f t="shared" si="457"/>
        <v/>
      </c>
      <c r="CW168" s="1394" t="str">
        <f t="shared" si="458"/>
        <v/>
      </c>
      <c r="CX168" s="1393" t="str">
        <f t="shared" si="459"/>
        <v/>
      </c>
      <c r="CY168" s="1396" t="str">
        <f t="shared" si="460"/>
        <v/>
      </c>
      <c r="CZ168" s="532" t="str">
        <f t="shared" si="461"/>
        <v/>
      </c>
      <c r="DA168" s="533" t="str">
        <f t="shared" si="462"/>
        <v/>
      </c>
      <c r="DB168" s="534" t="str">
        <f t="shared" si="463"/>
        <v/>
      </c>
      <c r="DC168" s="534" t="str">
        <f t="shared" si="464"/>
        <v/>
      </c>
      <c r="DD168" s="534" t="str">
        <f t="shared" si="465"/>
        <v/>
      </c>
      <c r="DE168" s="534" t="str">
        <f t="shared" si="466"/>
        <v/>
      </c>
      <c r="DF168" s="534" t="str">
        <f t="shared" si="467"/>
        <v/>
      </c>
      <c r="DG168" s="535" t="str">
        <f t="shared" si="468"/>
        <v/>
      </c>
      <c r="DH168" s="535" t="str">
        <f t="shared" si="469"/>
        <v/>
      </c>
      <c r="DI168" s="535" t="str">
        <f t="shared" si="470"/>
        <v/>
      </c>
      <c r="DJ168" s="535" t="str">
        <f t="shared" si="471"/>
        <v/>
      </c>
      <c r="DK168" s="534" t="str">
        <f t="shared" si="472"/>
        <v/>
      </c>
      <c r="DL168" s="534" t="str">
        <f t="shared" si="473"/>
        <v/>
      </c>
      <c r="DM168" s="534" t="str">
        <f t="shared" si="474"/>
        <v/>
      </c>
      <c r="DN168" s="534" t="str">
        <f t="shared" si="475"/>
        <v/>
      </c>
      <c r="DO168" s="534" t="str">
        <f t="shared" si="476"/>
        <v/>
      </c>
      <c r="DP168" s="533" t="str">
        <f t="shared" si="477"/>
        <v/>
      </c>
      <c r="DQ168" s="532" t="str">
        <f t="shared" si="478"/>
        <v/>
      </c>
      <c r="DR168" s="753">
        <f t="shared" si="479"/>
        <v>0</v>
      </c>
      <c r="DS168" s="111">
        <f t="shared" si="480"/>
        <v>0</v>
      </c>
      <c r="DT168" s="111">
        <f t="shared" si="481"/>
        <v>0</v>
      </c>
      <c r="DU168" s="111">
        <f t="shared" si="482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2"/>
        <v/>
      </c>
      <c r="CE169" s="698" t="str">
        <f t="shared" si="493"/>
        <v/>
      </c>
      <c r="CF169" s="698" t="str">
        <f t="shared" si="494"/>
        <v/>
      </c>
      <c r="CG169" s="698" t="str">
        <f t="shared" si="495"/>
        <v/>
      </c>
      <c r="CH169" s="1392" t="str">
        <f t="shared" si="443"/>
        <v/>
      </c>
      <c r="CI169" s="1393" t="str">
        <f t="shared" si="444"/>
        <v/>
      </c>
      <c r="CJ169" s="1394" t="str">
        <f t="shared" si="445"/>
        <v/>
      </c>
      <c r="CK169" s="1394" t="str">
        <f t="shared" si="446"/>
        <v/>
      </c>
      <c r="CL169" s="1394" t="str">
        <f t="shared" si="447"/>
        <v/>
      </c>
      <c r="CM169" s="1394" t="str">
        <f t="shared" si="448"/>
        <v/>
      </c>
      <c r="CN169" s="1394" t="str">
        <f t="shared" si="449"/>
        <v/>
      </c>
      <c r="CO169" s="1395" t="str">
        <f t="shared" si="450"/>
        <v/>
      </c>
      <c r="CP169" s="1395" t="str">
        <f t="shared" si="451"/>
        <v/>
      </c>
      <c r="CQ169" s="1395" t="str">
        <f t="shared" si="452"/>
        <v/>
      </c>
      <c r="CR169" s="1395" t="str">
        <f t="shared" si="453"/>
        <v/>
      </c>
      <c r="CS169" s="1394" t="str">
        <f t="shared" si="454"/>
        <v/>
      </c>
      <c r="CT169" s="1394" t="str">
        <f t="shared" si="455"/>
        <v/>
      </c>
      <c r="CU169" s="1394" t="str">
        <f t="shared" si="456"/>
        <v/>
      </c>
      <c r="CV169" s="1394" t="str">
        <f t="shared" si="457"/>
        <v/>
      </c>
      <c r="CW169" s="1394" t="str">
        <f t="shared" si="458"/>
        <v/>
      </c>
      <c r="CX169" s="1393" t="str">
        <f t="shared" si="459"/>
        <v/>
      </c>
      <c r="CY169" s="1396" t="str">
        <f t="shared" si="460"/>
        <v/>
      </c>
      <c r="CZ169" s="532" t="str">
        <f t="shared" si="461"/>
        <v/>
      </c>
      <c r="DA169" s="533" t="str">
        <f t="shared" si="462"/>
        <v/>
      </c>
      <c r="DB169" s="534" t="str">
        <f t="shared" si="463"/>
        <v/>
      </c>
      <c r="DC169" s="534" t="str">
        <f t="shared" si="464"/>
        <v/>
      </c>
      <c r="DD169" s="534" t="str">
        <f t="shared" si="465"/>
        <v/>
      </c>
      <c r="DE169" s="534" t="str">
        <f t="shared" si="466"/>
        <v/>
      </c>
      <c r="DF169" s="534" t="str">
        <f t="shared" si="467"/>
        <v/>
      </c>
      <c r="DG169" s="535" t="str">
        <f t="shared" si="468"/>
        <v/>
      </c>
      <c r="DH169" s="535" t="str">
        <f t="shared" si="469"/>
        <v/>
      </c>
      <c r="DI169" s="535" t="str">
        <f t="shared" si="470"/>
        <v/>
      </c>
      <c r="DJ169" s="535" t="str">
        <f t="shared" si="471"/>
        <v/>
      </c>
      <c r="DK169" s="534" t="str">
        <f t="shared" si="472"/>
        <v/>
      </c>
      <c r="DL169" s="534" t="str">
        <f t="shared" si="473"/>
        <v/>
      </c>
      <c r="DM169" s="534" t="str">
        <f t="shared" si="474"/>
        <v/>
      </c>
      <c r="DN169" s="534" t="str">
        <f t="shared" si="475"/>
        <v/>
      </c>
      <c r="DO169" s="534" t="str">
        <f t="shared" si="476"/>
        <v/>
      </c>
      <c r="DP169" s="533" t="str">
        <f t="shared" si="477"/>
        <v/>
      </c>
      <c r="DQ169" s="532" t="str">
        <f t="shared" si="478"/>
        <v/>
      </c>
      <c r="DR169" s="753">
        <f t="shared" si="479"/>
        <v>0</v>
      </c>
      <c r="DS169" s="111">
        <f t="shared" si="480"/>
        <v>0</v>
      </c>
      <c r="DT169" s="111">
        <f t="shared" si="481"/>
        <v>0</v>
      </c>
      <c r="DU169" s="111">
        <f t="shared" si="482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2"/>
        <v/>
      </c>
      <c r="CE170" s="698" t="str">
        <f t="shared" si="493"/>
        <v/>
      </c>
      <c r="CF170" s="698" t="str">
        <f t="shared" si="494"/>
        <v/>
      </c>
      <c r="CG170" s="698" t="str">
        <f t="shared" si="495"/>
        <v/>
      </c>
      <c r="CH170" s="1392" t="str">
        <f t="shared" si="443"/>
        <v/>
      </c>
      <c r="CI170" s="1393" t="str">
        <f t="shared" si="444"/>
        <v/>
      </c>
      <c r="CJ170" s="1394" t="str">
        <f t="shared" si="445"/>
        <v/>
      </c>
      <c r="CK170" s="1394" t="str">
        <f t="shared" si="446"/>
        <v/>
      </c>
      <c r="CL170" s="1394" t="str">
        <f t="shared" si="447"/>
        <v/>
      </c>
      <c r="CM170" s="1394" t="str">
        <f t="shared" si="448"/>
        <v/>
      </c>
      <c r="CN170" s="1394" t="str">
        <f t="shared" si="449"/>
        <v/>
      </c>
      <c r="CO170" s="1395" t="str">
        <f t="shared" si="450"/>
        <v/>
      </c>
      <c r="CP170" s="1395" t="str">
        <f t="shared" si="451"/>
        <v/>
      </c>
      <c r="CQ170" s="1395" t="str">
        <f t="shared" si="452"/>
        <v/>
      </c>
      <c r="CR170" s="1395" t="str">
        <f t="shared" si="453"/>
        <v/>
      </c>
      <c r="CS170" s="1394" t="str">
        <f t="shared" si="454"/>
        <v/>
      </c>
      <c r="CT170" s="1394" t="str">
        <f t="shared" si="455"/>
        <v/>
      </c>
      <c r="CU170" s="1394" t="str">
        <f t="shared" si="456"/>
        <v/>
      </c>
      <c r="CV170" s="1394" t="str">
        <f t="shared" si="457"/>
        <v/>
      </c>
      <c r="CW170" s="1394" t="str">
        <f t="shared" si="458"/>
        <v/>
      </c>
      <c r="CX170" s="1393" t="str">
        <f t="shared" si="459"/>
        <v/>
      </c>
      <c r="CY170" s="1396" t="str">
        <f t="shared" si="460"/>
        <v/>
      </c>
      <c r="CZ170" s="532" t="str">
        <f t="shared" si="461"/>
        <v/>
      </c>
      <c r="DA170" s="533" t="str">
        <f t="shared" si="462"/>
        <v/>
      </c>
      <c r="DB170" s="534" t="str">
        <f t="shared" si="463"/>
        <v/>
      </c>
      <c r="DC170" s="534" t="str">
        <f t="shared" si="464"/>
        <v/>
      </c>
      <c r="DD170" s="534" t="str">
        <f t="shared" si="465"/>
        <v/>
      </c>
      <c r="DE170" s="534" t="str">
        <f t="shared" si="466"/>
        <v/>
      </c>
      <c r="DF170" s="534" t="str">
        <f t="shared" si="467"/>
        <v/>
      </c>
      <c r="DG170" s="535" t="str">
        <f t="shared" si="468"/>
        <v/>
      </c>
      <c r="DH170" s="535" t="str">
        <f t="shared" si="469"/>
        <v/>
      </c>
      <c r="DI170" s="535" t="str">
        <f t="shared" si="470"/>
        <v/>
      </c>
      <c r="DJ170" s="535" t="str">
        <f t="shared" si="471"/>
        <v/>
      </c>
      <c r="DK170" s="534" t="str">
        <f t="shared" si="472"/>
        <v/>
      </c>
      <c r="DL170" s="534" t="str">
        <f t="shared" si="473"/>
        <v/>
      </c>
      <c r="DM170" s="534" t="str">
        <f t="shared" si="474"/>
        <v/>
      </c>
      <c r="DN170" s="534" t="str">
        <f t="shared" si="475"/>
        <v/>
      </c>
      <c r="DO170" s="534" t="str">
        <f t="shared" si="476"/>
        <v/>
      </c>
      <c r="DP170" s="533" t="str">
        <f t="shared" si="477"/>
        <v/>
      </c>
      <c r="DQ170" s="532" t="str">
        <f t="shared" si="478"/>
        <v/>
      </c>
      <c r="DR170" s="753">
        <f t="shared" si="479"/>
        <v>0</v>
      </c>
      <c r="DS170" s="111">
        <f t="shared" si="480"/>
        <v>0</v>
      </c>
      <c r="DT170" s="111">
        <f t="shared" si="481"/>
        <v>0</v>
      </c>
      <c r="DU170" s="111">
        <f t="shared" si="482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3">IF(B169="","",B169*B170)</f>
        <v/>
      </c>
      <c r="C171" s="730" t="str">
        <f t="shared" si="513"/>
        <v/>
      </c>
      <c r="D171" s="730" t="str">
        <f t="shared" si="513"/>
        <v/>
      </c>
      <c r="E171" s="730" t="str">
        <f t="shared" si="513"/>
        <v/>
      </c>
      <c r="F171" s="730" t="str">
        <f t="shared" si="513"/>
        <v/>
      </c>
      <c r="G171" s="730" t="str">
        <f t="shared" si="513"/>
        <v/>
      </c>
      <c r="H171" s="730" t="str">
        <f t="shared" si="513"/>
        <v/>
      </c>
      <c r="I171" s="730" t="str">
        <f t="shared" si="513"/>
        <v/>
      </c>
      <c r="J171" s="730" t="str">
        <f t="shared" si="513"/>
        <v/>
      </c>
      <c r="K171" s="730" t="str">
        <f t="shared" si="513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4">IF(U169="","",U169*U170)</f>
        <v/>
      </c>
      <c r="V171" s="730" t="str">
        <f t="shared" si="514"/>
        <v/>
      </c>
      <c r="W171" s="730" t="str">
        <f t="shared" si="514"/>
        <v/>
      </c>
      <c r="X171" s="730" t="str">
        <f t="shared" si="514"/>
        <v/>
      </c>
      <c r="Y171" s="730" t="str">
        <f t="shared" si="514"/>
        <v/>
      </c>
      <c r="Z171" s="730" t="str">
        <f t="shared" si="514"/>
        <v/>
      </c>
      <c r="AA171" s="730" t="str">
        <f t="shared" si="514"/>
        <v/>
      </c>
      <c r="AB171" s="730" t="str">
        <f t="shared" si="514"/>
        <v/>
      </c>
      <c r="AC171" s="730" t="str">
        <f t="shared" si="514"/>
        <v/>
      </c>
      <c r="AD171" s="730" t="str">
        <f t="shared" si="514"/>
        <v/>
      </c>
      <c r="AE171" s="730" t="str">
        <f t="shared" si="514"/>
        <v/>
      </c>
      <c r="AF171" s="730" t="str">
        <f t="shared" si="514"/>
        <v/>
      </c>
      <c r="AG171" s="730" t="str">
        <f t="shared" si="514"/>
        <v/>
      </c>
      <c r="AH171" s="730" t="str">
        <f t="shared" si="514"/>
        <v/>
      </c>
      <c r="AI171" s="730" t="str">
        <f t="shared" si="514"/>
        <v/>
      </c>
      <c r="AJ171" s="730" t="str">
        <f t="shared" si="514"/>
        <v/>
      </c>
      <c r="AK171" s="730" t="str">
        <f t="shared" si="514"/>
        <v/>
      </c>
      <c r="AL171" s="730" t="str">
        <f t="shared" si="514"/>
        <v/>
      </c>
      <c r="AM171" s="762"/>
      <c r="AN171" s="730" t="str">
        <f t="shared" ref="AN171:AV171" si="515">IF(AN169="","",AN169*AN170)</f>
        <v/>
      </c>
      <c r="AO171" s="730" t="str">
        <f t="shared" si="515"/>
        <v/>
      </c>
      <c r="AP171" s="730" t="str">
        <f t="shared" si="515"/>
        <v/>
      </c>
      <c r="AQ171" s="730" t="str">
        <f t="shared" si="515"/>
        <v/>
      </c>
      <c r="AR171" s="730" t="str">
        <f t="shared" si="515"/>
        <v/>
      </c>
      <c r="AS171" s="730" t="str">
        <f t="shared" si="515"/>
        <v/>
      </c>
      <c r="AT171" s="730" t="str">
        <f t="shared" si="515"/>
        <v/>
      </c>
      <c r="AU171" s="730" t="str">
        <f t="shared" si="515"/>
        <v/>
      </c>
      <c r="AV171" s="730" t="str">
        <f t="shared" si="515"/>
        <v/>
      </c>
      <c r="AW171" s="730"/>
      <c r="AX171" s="730"/>
      <c r="AY171" s="730" t="str">
        <f t="shared" ref="AY171:BE171" si="516">IF(AY169="","",AY169*AY170)</f>
        <v/>
      </c>
      <c r="AZ171" s="730" t="str">
        <f t="shared" si="516"/>
        <v/>
      </c>
      <c r="BA171" s="730" t="str">
        <f t="shared" si="516"/>
        <v/>
      </c>
      <c r="BB171" s="730" t="str">
        <f t="shared" si="516"/>
        <v/>
      </c>
      <c r="BC171" s="730" t="str">
        <f t="shared" si="516"/>
        <v/>
      </c>
      <c r="BD171" s="730" t="str">
        <f t="shared" si="516"/>
        <v/>
      </c>
      <c r="BE171" s="730" t="str">
        <f t="shared" si="516"/>
        <v/>
      </c>
      <c r="BF171" s="762"/>
      <c r="BG171" s="730" t="str">
        <f t="shared" ref="BG171:BX171" si="517">IF(BG169="","",BG169*BG170)</f>
        <v/>
      </c>
      <c r="BH171" s="730" t="str">
        <f t="shared" si="517"/>
        <v/>
      </c>
      <c r="BI171" s="730" t="str">
        <f t="shared" si="517"/>
        <v/>
      </c>
      <c r="BJ171" s="730" t="str">
        <f t="shared" si="517"/>
        <v/>
      </c>
      <c r="BK171" s="730" t="str">
        <f t="shared" si="517"/>
        <v/>
      </c>
      <c r="BL171" s="730" t="str">
        <f t="shared" si="517"/>
        <v/>
      </c>
      <c r="BM171" s="730" t="str">
        <f t="shared" si="517"/>
        <v/>
      </c>
      <c r="BN171" s="730" t="str">
        <f t="shared" si="517"/>
        <v/>
      </c>
      <c r="BO171" s="730" t="str">
        <f t="shared" si="517"/>
        <v/>
      </c>
      <c r="BP171" s="730" t="str">
        <f t="shared" si="517"/>
        <v/>
      </c>
      <c r="BQ171" s="730" t="str">
        <f t="shared" si="517"/>
        <v/>
      </c>
      <c r="BR171" s="730" t="str">
        <f t="shared" si="517"/>
        <v/>
      </c>
      <c r="BS171" s="730" t="str">
        <f t="shared" si="517"/>
        <v/>
      </c>
      <c r="BT171" s="730" t="str">
        <f t="shared" si="517"/>
        <v/>
      </c>
      <c r="BU171" s="730" t="str">
        <f t="shared" si="517"/>
        <v/>
      </c>
      <c r="BV171" s="730" t="str">
        <f t="shared" si="517"/>
        <v/>
      </c>
      <c r="BW171" s="730" t="str">
        <f t="shared" si="517"/>
        <v/>
      </c>
      <c r="BX171" s="730" t="str">
        <f t="shared" si="517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2"/>
        <v/>
      </c>
      <c r="CE171" s="698" t="str">
        <f t="shared" si="493"/>
        <v/>
      </c>
      <c r="CF171" s="698" t="str">
        <f t="shared" si="494"/>
        <v/>
      </c>
      <c r="CG171" s="698" t="str">
        <f t="shared" si="495"/>
        <v/>
      </c>
      <c r="CH171" s="1392" t="str">
        <f t="shared" si="443"/>
        <v/>
      </c>
      <c r="CI171" s="1393" t="str">
        <f t="shared" si="444"/>
        <v/>
      </c>
      <c r="CJ171" s="1394" t="str">
        <f t="shared" si="445"/>
        <v/>
      </c>
      <c r="CK171" s="1394" t="str">
        <f t="shared" si="446"/>
        <v/>
      </c>
      <c r="CL171" s="1394" t="str">
        <f t="shared" si="447"/>
        <v/>
      </c>
      <c r="CM171" s="1394" t="str">
        <f t="shared" si="448"/>
        <v/>
      </c>
      <c r="CN171" s="1394" t="str">
        <f t="shared" si="449"/>
        <v/>
      </c>
      <c r="CO171" s="1395" t="str">
        <f t="shared" si="450"/>
        <v/>
      </c>
      <c r="CP171" s="1395" t="str">
        <f t="shared" si="451"/>
        <v/>
      </c>
      <c r="CQ171" s="1395" t="str">
        <f t="shared" si="452"/>
        <v/>
      </c>
      <c r="CR171" s="1395" t="str">
        <f t="shared" si="453"/>
        <v/>
      </c>
      <c r="CS171" s="1394" t="str">
        <f t="shared" si="454"/>
        <v/>
      </c>
      <c r="CT171" s="1394" t="str">
        <f t="shared" si="455"/>
        <v/>
      </c>
      <c r="CU171" s="1394" t="str">
        <f t="shared" si="456"/>
        <v/>
      </c>
      <c r="CV171" s="1394" t="str">
        <f t="shared" si="457"/>
        <v/>
      </c>
      <c r="CW171" s="1394" t="str">
        <f t="shared" si="458"/>
        <v/>
      </c>
      <c r="CX171" s="1393" t="str">
        <f t="shared" si="459"/>
        <v/>
      </c>
      <c r="CY171" s="1396" t="str">
        <f t="shared" si="460"/>
        <v/>
      </c>
      <c r="CZ171" s="532" t="str">
        <f t="shared" si="461"/>
        <v/>
      </c>
      <c r="DA171" s="533" t="str">
        <f t="shared" si="462"/>
        <v/>
      </c>
      <c r="DB171" s="534" t="str">
        <f t="shared" si="463"/>
        <v/>
      </c>
      <c r="DC171" s="534" t="str">
        <f t="shared" si="464"/>
        <v/>
      </c>
      <c r="DD171" s="534" t="str">
        <f t="shared" si="465"/>
        <v/>
      </c>
      <c r="DE171" s="534" t="str">
        <f t="shared" si="466"/>
        <v/>
      </c>
      <c r="DF171" s="534" t="str">
        <f t="shared" si="467"/>
        <v/>
      </c>
      <c r="DG171" s="535" t="str">
        <f t="shared" si="468"/>
        <v/>
      </c>
      <c r="DH171" s="535" t="str">
        <f t="shared" si="469"/>
        <v/>
      </c>
      <c r="DI171" s="535" t="str">
        <f t="shared" si="470"/>
        <v/>
      </c>
      <c r="DJ171" s="535" t="str">
        <f t="shared" si="471"/>
        <v/>
      </c>
      <c r="DK171" s="534" t="str">
        <f t="shared" si="472"/>
        <v/>
      </c>
      <c r="DL171" s="534" t="str">
        <f t="shared" si="473"/>
        <v/>
      </c>
      <c r="DM171" s="534" t="str">
        <f t="shared" si="474"/>
        <v/>
      </c>
      <c r="DN171" s="534" t="str">
        <f t="shared" si="475"/>
        <v/>
      </c>
      <c r="DO171" s="534" t="str">
        <f t="shared" si="476"/>
        <v/>
      </c>
      <c r="DP171" s="533" t="str">
        <f t="shared" si="477"/>
        <v/>
      </c>
      <c r="DQ171" s="532" t="str">
        <f t="shared" si="478"/>
        <v/>
      </c>
      <c r="DR171" s="753">
        <f t="shared" si="479"/>
        <v>0</v>
      </c>
      <c r="DS171" s="111">
        <f t="shared" si="480"/>
        <v>0</v>
      </c>
      <c r="DT171" s="111">
        <f t="shared" si="481"/>
        <v>0</v>
      </c>
      <c r="DU171" s="111">
        <f t="shared" si="482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18">IF(B167="","",(SUM(B151)*2973-SUM(B152,B156)*(2973-1549*(B155=0))-SUM(B168,B169)*32930)/$G$1/365/B$46)</f>
        <v/>
      </c>
      <c r="C172" s="733" t="str">
        <f t="shared" si="518"/>
        <v/>
      </c>
      <c r="D172" s="733" t="str">
        <f t="shared" si="518"/>
        <v/>
      </c>
      <c r="E172" s="733" t="str">
        <f t="shared" si="518"/>
        <v/>
      </c>
      <c r="F172" s="733" t="str">
        <f t="shared" si="518"/>
        <v/>
      </c>
      <c r="G172" s="733" t="str">
        <f t="shared" si="518"/>
        <v/>
      </c>
      <c r="H172" s="733" t="str">
        <f t="shared" si="518"/>
        <v/>
      </c>
      <c r="I172" s="733" t="str">
        <f t="shared" si="518"/>
        <v/>
      </c>
      <c r="J172" s="733" t="str">
        <f t="shared" si="518"/>
        <v/>
      </c>
      <c r="K172" s="733" t="str">
        <f t="shared" si="518"/>
        <v/>
      </c>
      <c r="L172" s="733" t="str">
        <f t="shared" si="518"/>
        <v/>
      </c>
      <c r="M172" s="733" t="str">
        <f t="shared" si="518"/>
        <v/>
      </c>
      <c r="N172" s="733" t="str">
        <f t="shared" si="518"/>
        <v/>
      </c>
      <c r="O172" s="733" t="str">
        <f t="shared" si="518"/>
        <v/>
      </c>
      <c r="P172" s="733" t="str">
        <f t="shared" si="518"/>
        <v/>
      </c>
      <c r="Q172" s="733" t="str">
        <f t="shared" si="518"/>
        <v/>
      </c>
      <c r="R172" s="733" t="str">
        <f t="shared" si="518"/>
        <v/>
      </c>
      <c r="S172" s="733" t="str">
        <f t="shared" si="518"/>
        <v/>
      </c>
      <c r="T172" s="752"/>
      <c r="U172" s="733" t="str">
        <f t="shared" ref="U172:AL172" si="519">IF(U167="","",(SUM(U151)*2973-SUM(U152,U156)*(2973-1549*(U155=0))-SUM(U168,U169)*32930)/$G$1/365/U$46)</f>
        <v/>
      </c>
      <c r="V172" s="733" t="str">
        <f t="shared" si="519"/>
        <v/>
      </c>
      <c r="W172" s="733" t="str">
        <f t="shared" si="519"/>
        <v/>
      </c>
      <c r="X172" s="733" t="str">
        <f t="shared" si="519"/>
        <v/>
      </c>
      <c r="Y172" s="733" t="str">
        <f t="shared" si="519"/>
        <v/>
      </c>
      <c r="Z172" s="733" t="str">
        <f t="shared" si="519"/>
        <v/>
      </c>
      <c r="AA172" s="733" t="str">
        <f t="shared" si="519"/>
        <v/>
      </c>
      <c r="AB172" s="733" t="str">
        <f t="shared" si="519"/>
        <v/>
      </c>
      <c r="AC172" s="733" t="str">
        <f t="shared" si="519"/>
        <v/>
      </c>
      <c r="AD172" s="733" t="str">
        <f t="shared" si="519"/>
        <v/>
      </c>
      <c r="AE172" s="733" t="str">
        <f t="shared" si="519"/>
        <v/>
      </c>
      <c r="AF172" s="733" t="str">
        <f t="shared" si="519"/>
        <v/>
      </c>
      <c r="AG172" s="733" t="str">
        <f t="shared" si="519"/>
        <v/>
      </c>
      <c r="AH172" s="733" t="str">
        <f t="shared" si="519"/>
        <v/>
      </c>
      <c r="AI172" s="733" t="str">
        <f t="shared" si="519"/>
        <v/>
      </c>
      <c r="AJ172" s="733" t="str">
        <f t="shared" si="519"/>
        <v/>
      </c>
      <c r="AK172" s="733" t="str">
        <f t="shared" si="519"/>
        <v/>
      </c>
      <c r="AL172" s="733" t="str">
        <f t="shared" si="519"/>
        <v/>
      </c>
      <c r="AM172" s="752"/>
      <c r="AN172" s="733" t="str">
        <f t="shared" ref="AN172:BE172" si="520">IF(AN167="","",(SUM(AN151)*2973-SUM(AN152,AN156)*(2973-1549*(AN155=0))-SUM(AN168,AN169)*32930)/$G$1/365/AN$46)</f>
        <v/>
      </c>
      <c r="AO172" s="733" t="str">
        <f t="shared" si="520"/>
        <v/>
      </c>
      <c r="AP172" s="733" t="str">
        <f t="shared" si="520"/>
        <v/>
      </c>
      <c r="AQ172" s="733" t="str">
        <f t="shared" si="520"/>
        <v/>
      </c>
      <c r="AR172" s="733" t="str">
        <f t="shared" si="520"/>
        <v/>
      </c>
      <c r="AS172" s="733" t="str">
        <f t="shared" si="520"/>
        <v/>
      </c>
      <c r="AT172" s="733" t="str">
        <f t="shared" si="520"/>
        <v/>
      </c>
      <c r="AU172" s="733" t="str">
        <f t="shared" si="520"/>
        <v/>
      </c>
      <c r="AV172" s="733" t="str">
        <f t="shared" si="520"/>
        <v/>
      </c>
      <c r="AW172" s="733" t="str">
        <f t="shared" si="520"/>
        <v/>
      </c>
      <c r="AX172" s="733" t="str">
        <f t="shared" si="520"/>
        <v/>
      </c>
      <c r="AY172" s="733" t="str">
        <f t="shared" si="520"/>
        <v/>
      </c>
      <c r="AZ172" s="733" t="str">
        <f t="shared" si="520"/>
        <v/>
      </c>
      <c r="BA172" s="733" t="str">
        <f t="shared" si="520"/>
        <v/>
      </c>
      <c r="BB172" s="733" t="str">
        <f t="shared" si="520"/>
        <v/>
      </c>
      <c r="BC172" s="733" t="str">
        <f t="shared" si="520"/>
        <v/>
      </c>
      <c r="BD172" s="733" t="str">
        <f t="shared" si="520"/>
        <v/>
      </c>
      <c r="BE172" s="733" t="str">
        <f t="shared" si="520"/>
        <v/>
      </c>
      <c r="BF172" s="752"/>
      <c r="BG172" s="733" t="str">
        <f t="shared" ref="BG172:BX172" si="521">IF(BG167="","",(SUM(BG151)*2973-SUM(BG152,BG156)*(2973-1549*(BG155=0))-SUM(BG168,BG169)*32930)/$G$1/365/BG$46)</f>
        <v/>
      </c>
      <c r="BH172" s="733" t="str">
        <f t="shared" si="521"/>
        <v/>
      </c>
      <c r="BI172" s="733" t="str">
        <f t="shared" si="521"/>
        <v/>
      </c>
      <c r="BJ172" s="733" t="str">
        <f t="shared" si="521"/>
        <v/>
      </c>
      <c r="BK172" s="733" t="str">
        <f t="shared" si="521"/>
        <v/>
      </c>
      <c r="BL172" s="733" t="str">
        <f t="shared" si="521"/>
        <v/>
      </c>
      <c r="BM172" s="733" t="str">
        <f t="shared" si="521"/>
        <v/>
      </c>
      <c r="BN172" s="733" t="str">
        <f t="shared" si="521"/>
        <v/>
      </c>
      <c r="BO172" s="733" t="str">
        <f t="shared" si="521"/>
        <v/>
      </c>
      <c r="BP172" s="733" t="str">
        <f t="shared" si="521"/>
        <v/>
      </c>
      <c r="BQ172" s="733" t="str">
        <f t="shared" si="521"/>
        <v/>
      </c>
      <c r="BR172" s="733" t="str">
        <f t="shared" si="521"/>
        <v/>
      </c>
      <c r="BS172" s="733" t="str">
        <f t="shared" si="521"/>
        <v/>
      </c>
      <c r="BT172" s="733" t="str">
        <f t="shared" si="521"/>
        <v/>
      </c>
      <c r="BU172" s="733" t="str">
        <f t="shared" si="521"/>
        <v/>
      </c>
      <c r="BV172" s="733" t="str">
        <f t="shared" si="521"/>
        <v/>
      </c>
      <c r="BW172" s="733" t="str">
        <f t="shared" si="521"/>
        <v/>
      </c>
      <c r="BX172" s="733" t="str">
        <f t="shared" si="521"/>
        <v/>
      </c>
      <c r="BY172" s="752"/>
      <c r="BZ172" s="733" t="str">
        <f>IF(BZ167="","",(SUM(BZ151)*2973-SUM(BZ152,BZ156)*(2973-1549*(BZ155=0))-SUM(BZ168,BZ169)*32930)/$G$1/365/BZ$46)</f>
        <v/>
      </c>
      <c r="CA172" s="733" t="str">
        <f>IF(CA167="","",(SUM(CA151)*2973-SUM(CA152,CA156)*(2973-1549*(CA155=0))-SUM(CA168,CA169)*32930)/$G$1/365/CA$46)</f>
        <v/>
      </c>
      <c r="CB172" s="733" t="str">
        <f>IF(CB167="","",(SUM(CB151)*2973-SUM(CB152,CB156)*(2973-1549*(CB155=0))-SUM(CB168,CB169)*32930)/$G$1/365/CB$46)</f>
        <v/>
      </c>
      <c r="CC172" s="733" t="str">
        <f>IF(CC167="","",(SUM(CC151)*2973-SUM(CC152,CC156)*(2973-1549*(CC155=0))-SUM(CC168,CC169)*32930)/$G$1/365/CC$46)</f>
        <v/>
      </c>
      <c r="CD172" s="698" t="str">
        <f t="shared" si="492"/>
        <v/>
      </c>
      <c r="CE172" s="723" t="str">
        <f t="shared" si="493"/>
        <v/>
      </c>
      <c r="CF172" s="723" t="str">
        <f t="shared" si="494"/>
        <v/>
      </c>
      <c r="CG172" s="723" t="str">
        <f t="shared" si="495"/>
        <v/>
      </c>
      <c r="CH172" s="1380" t="str">
        <f t="shared" si="443"/>
        <v/>
      </c>
      <c r="CI172" s="1381" t="str">
        <f t="shared" si="444"/>
        <v/>
      </c>
      <c r="CJ172" s="1382" t="str">
        <f t="shared" si="445"/>
        <v/>
      </c>
      <c r="CK172" s="1382" t="str">
        <f t="shared" si="446"/>
        <v/>
      </c>
      <c r="CL172" s="1382" t="str">
        <f t="shared" si="447"/>
        <v/>
      </c>
      <c r="CM172" s="1382" t="str">
        <f t="shared" si="448"/>
        <v/>
      </c>
      <c r="CN172" s="1382" t="str">
        <f t="shared" si="449"/>
        <v/>
      </c>
      <c r="CO172" s="1383" t="str">
        <f t="shared" si="450"/>
        <v/>
      </c>
      <c r="CP172" s="1383" t="str">
        <f t="shared" si="451"/>
        <v/>
      </c>
      <c r="CQ172" s="1383" t="str">
        <f t="shared" si="452"/>
        <v/>
      </c>
      <c r="CR172" s="1383" t="str">
        <f t="shared" si="453"/>
        <v/>
      </c>
      <c r="CS172" s="1382" t="str">
        <f t="shared" si="454"/>
        <v/>
      </c>
      <c r="CT172" s="1382" t="str">
        <f t="shared" si="455"/>
        <v/>
      </c>
      <c r="CU172" s="1382" t="str">
        <f t="shared" si="456"/>
        <v/>
      </c>
      <c r="CV172" s="1382" t="str">
        <f t="shared" si="457"/>
        <v/>
      </c>
      <c r="CW172" s="1382" t="str">
        <f t="shared" si="458"/>
        <v/>
      </c>
      <c r="CX172" s="1381" t="str">
        <f t="shared" si="459"/>
        <v/>
      </c>
      <c r="CY172" s="1384" t="str">
        <f t="shared" si="460"/>
        <v/>
      </c>
      <c r="CZ172" s="638" t="str">
        <f t="shared" si="461"/>
        <v/>
      </c>
      <c r="DA172" s="639" t="str">
        <f t="shared" si="462"/>
        <v/>
      </c>
      <c r="DB172" s="640" t="str">
        <f t="shared" si="463"/>
        <v/>
      </c>
      <c r="DC172" s="640" t="str">
        <f t="shared" si="464"/>
        <v/>
      </c>
      <c r="DD172" s="640" t="str">
        <f t="shared" si="465"/>
        <v/>
      </c>
      <c r="DE172" s="640" t="str">
        <f t="shared" si="466"/>
        <v/>
      </c>
      <c r="DF172" s="640" t="str">
        <f t="shared" si="467"/>
        <v/>
      </c>
      <c r="DG172" s="641" t="str">
        <f t="shared" si="468"/>
        <v/>
      </c>
      <c r="DH172" s="641" t="str">
        <f t="shared" si="469"/>
        <v/>
      </c>
      <c r="DI172" s="641" t="str">
        <f t="shared" si="470"/>
        <v/>
      </c>
      <c r="DJ172" s="641" t="str">
        <f t="shared" si="471"/>
        <v/>
      </c>
      <c r="DK172" s="640" t="str">
        <f t="shared" si="472"/>
        <v/>
      </c>
      <c r="DL172" s="640" t="str">
        <f t="shared" si="473"/>
        <v/>
      </c>
      <c r="DM172" s="640" t="str">
        <f t="shared" si="474"/>
        <v/>
      </c>
      <c r="DN172" s="640" t="str">
        <f t="shared" si="475"/>
        <v/>
      </c>
      <c r="DO172" s="640" t="str">
        <f t="shared" si="476"/>
        <v/>
      </c>
      <c r="DP172" s="639" t="str">
        <f t="shared" si="477"/>
        <v/>
      </c>
      <c r="DQ172" s="638" t="str">
        <f t="shared" si="478"/>
        <v/>
      </c>
      <c r="DR172" s="753">
        <f t="shared" si="479"/>
        <v>0</v>
      </c>
      <c r="DS172" s="111">
        <f t="shared" si="480"/>
        <v>0</v>
      </c>
      <c r="DT172" s="111">
        <f t="shared" si="481"/>
        <v>0</v>
      </c>
      <c r="DU172" s="111">
        <f t="shared" si="482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2">IF(B167="","",(SUM(B160)*2973-SUM(B161,B165)*(2973-1549*(B164=0)))/$G$1/365/B$46)</f>
        <v/>
      </c>
      <c r="C173" s="733" t="str">
        <f t="shared" si="522"/>
        <v/>
      </c>
      <c r="D173" s="733" t="str">
        <f t="shared" si="522"/>
        <v/>
      </c>
      <c r="E173" s="733" t="str">
        <f t="shared" si="522"/>
        <v/>
      </c>
      <c r="F173" s="733" t="str">
        <f t="shared" si="522"/>
        <v/>
      </c>
      <c r="G173" s="733" t="str">
        <f t="shared" si="522"/>
        <v/>
      </c>
      <c r="H173" s="733" t="str">
        <f t="shared" si="522"/>
        <v/>
      </c>
      <c r="I173" s="733" t="str">
        <f t="shared" si="522"/>
        <v/>
      </c>
      <c r="J173" s="733" t="str">
        <f t="shared" si="522"/>
        <v/>
      </c>
      <c r="K173" s="733" t="str">
        <f t="shared" si="522"/>
        <v/>
      </c>
      <c r="L173" s="733" t="str">
        <f t="shared" si="522"/>
        <v/>
      </c>
      <c r="M173" s="733" t="str">
        <f t="shared" si="522"/>
        <v/>
      </c>
      <c r="N173" s="733" t="str">
        <f t="shared" si="522"/>
        <v/>
      </c>
      <c r="O173" s="733" t="str">
        <f t="shared" si="522"/>
        <v/>
      </c>
      <c r="P173" s="733" t="str">
        <f t="shared" si="522"/>
        <v/>
      </c>
      <c r="Q173" s="733" t="str">
        <f t="shared" si="522"/>
        <v/>
      </c>
      <c r="R173" s="733" t="str">
        <f t="shared" si="522"/>
        <v/>
      </c>
      <c r="S173" s="733" t="str">
        <f t="shared" si="522"/>
        <v/>
      </c>
      <c r="T173" s="752"/>
      <c r="U173" s="733" t="str">
        <f t="shared" ref="U173:AL173" si="523">IF(U167="","",(SUM(U160)*2973-SUM(U161,U165)*(2973-1549*(U164=0)))/$G$1/365/U$46)</f>
        <v/>
      </c>
      <c r="V173" s="733" t="str">
        <f t="shared" si="523"/>
        <v/>
      </c>
      <c r="W173" s="733" t="str">
        <f t="shared" si="523"/>
        <v/>
      </c>
      <c r="X173" s="733" t="str">
        <f t="shared" si="523"/>
        <v/>
      </c>
      <c r="Y173" s="733" t="str">
        <f t="shared" si="523"/>
        <v/>
      </c>
      <c r="Z173" s="733" t="str">
        <f t="shared" si="523"/>
        <v/>
      </c>
      <c r="AA173" s="733" t="str">
        <f t="shared" si="523"/>
        <v/>
      </c>
      <c r="AB173" s="733" t="str">
        <f t="shared" si="523"/>
        <v/>
      </c>
      <c r="AC173" s="733" t="str">
        <f t="shared" si="523"/>
        <v/>
      </c>
      <c r="AD173" s="733" t="str">
        <f t="shared" si="523"/>
        <v/>
      </c>
      <c r="AE173" s="733" t="str">
        <f t="shared" si="523"/>
        <v/>
      </c>
      <c r="AF173" s="733" t="str">
        <f t="shared" si="523"/>
        <v/>
      </c>
      <c r="AG173" s="733" t="str">
        <f t="shared" si="523"/>
        <v/>
      </c>
      <c r="AH173" s="733" t="str">
        <f t="shared" si="523"/>
        <v/>
      </c>
      <c r="AI173" s="733" t="str">
        <f t="shared" si="523"/>
        <v/>
      </c>
      <c r="AJ173" s="733" t="str">
        <f t="shared" si="523"/>
        <v/>
      </c>
      <c r="AK173" s="733" t="str">
        <f t="shared" si="523"/>
        <v/>
      </c>
      <c r="AL173" s="733" t="str">
        <f t="shared" si="523"/>
        <v/>
      </c>
      <c r="AM173" s="752"/>
      <c r="AN173" s="733" t="str">
        <f t="shared" ref="AN173:BE173" si="524">IF(AN167="","",(SUM(AN160)*2973-SUM(AN161,AN165)*(2973-1549*(AN164=0)))/$G$1/365/AN$46)</f>
        <v/>
      </c>
      <c r="AO173" s="733" t="str">
        <f t="shared" si="524"/>
        <v/>
      </c>
      <c r="AP173" s="733" t="str">
        <f t="shared" si="524"/>
        <v/>
      </c>
      <c r="AQ173" s="733" t="str">
        <f t="shared" si="524"/>
        <v/>
      </c>
      <c r="AR173" s="733" t="str">
        <f t="shared" si="524"/>
        <v/>
      </c>
      <c r="AS173" s="733" t="str">
        <f t="shared" si="524"/>
        <v/>
      </c>
      <c r="AT173" s="733" t="str">
        <f t="shared" si="524"/>
        <v/>
      </c>
      <c r="AU173" s="733" t="str">
        <f t="shared" si="524"/>
        <v/>
      </c>
      <c r="AV173" s="733" t="str">
        <f t="shared" si="524"/>
        <v/>
      </c>
      <c r="AW173" s="733" t="str">
        <f t="shared" si="524"/>
        <v/>
      </c>
      <c r="AX173" s="733" t="str">
        <f t="shared" si="524"/>
        <v/>
      </c>
      <c r="AY173" s="733" t="str">
        <f t="shared" si="524"/>
        <v/>
      </c>
      <c r="AZ173" s="733" t="str">
        <f t="shared" si="524"/>
        <v/>
      </c>
      <c r="BA173" s="733" t="str">
        <f t="shared" si="524"/>
        <v/>
      </c>
      <c r="BB173" s="733" t="str">
        <f t="shared" si="524"/>
        <v/>
      </c>
      <c r="BC173" s="733" t="str">
        <f t="shared" si="524"/>
        <v/>
      </c>
      <c r="BD173" s="733" t="str">
        <f t="shared" si="524"/>
        <v/>
      </c>
      <c r="BE173" s="733" t="str">
        <f t="shared" si="524"/>
        <v/>
      </c>
      <c r="BF173" s="752"/>
      <c r="BG173" s="733" t="str">
        <f t="shared" ref="BG173:BX173" si="525">IF(BG167="","",(SUM(BG160)*2973-SUM(BG161,BG165)*(2973-1549*(BG164=0)))/$G$1/365/BG$46)</f>
        <v/>
      </c>
      <c r="BH173" s="733" t="str">
        <f t="shared" si="525"/>
        <v/>
      </c>
      <c r="BI173" s="733" t="str">
        <f t="shared" si="525"/>
        <v/>
      </c>
      <c r="BJ173" s="733" t="str">
        <f t="shared" si="525"/>
        <v/>
      </c>
      <c r="BK173" s="733" t="str">
        <f t="shared" si="525"/>
        <v/>
      </c>
      <c r="BL173" s="733" t="str">
        <f t="shared" si="525"/>
        <v/>
      </c>
      <c r="BM173" s="733" t="str">
        <f t="shared" si="525"/>
        <v/>
      </c>
      <c r="BN173" s="733" t="str">
        <f t="shared" si="525"/>
        <v/>
      </c>
      <c r="BO173" s="733" t="str">
        <f t="shared" si="525"/>
        <v/>
      </c>
      <c r="BP173" s="733" t="str">
        <f t="shared" si="525"/>
        <v/>
      </c>
      <c r="BQ173" s="733" t="str">
        <f t="shared" si="525"/>
        <v/>
      </c>
      <c r="BR173" s="733" t="str">
        <f t="shared" si="525"/>
        <v/>
      </c>
      <c r="BS173" s="733" t="str">
        <f t="shared" si="525"/>
        <v/>
      </c>
      <c r="BT173" s="733" t="str">
        <f t="shared" si="525"/>
        <v/>
      </c>
      <c r="BU173" s="733" t="str">
        <f t="shared" si="525"/>
        <v/>
      </c>
      <c r="BV173" s="733" t="str">
        <f t="shared" si="525"/>
        <v/>
      </c>
      <c r="BW173" s="733" t="str">
        <f t="shared" si="525"/>
        <v/>
      </c>
      <c r="BX173" s="733" t="str">
        <f t="shared" si="525"/>
        <v/>
      </c>
      <c r="BY173" s="752"/>
      <c r="BZ173" s="733" t="str">
        <f>IF(BZ167="","",(SUM(BZ160)*2973-SUM(BZ161,BZ165)*(2973-1549*(BZ164=0)))/$G$1/365/BZ$46)</f>
        <v/>
      </c>
      <c r="CA173" s="733" t="str">
        <f>IF(CA167="","",(SUM(CA160)*2973-SUM(CA161,CA165)*(2973-1549*(CA164=0)))/$G$1/365/CA$46)</f>
        <v/>
      </c>
      <c r="CB173" s="733" t="str">
        <f>IF(CB167="","",(SUM(CB160)*2973-SUM(CB161,CB165)*(2973-1549*(CB164=0)))/$G$1/365/CB$46)</f>
        <v/>
      </c>
      <c r="CC173" s="733" t="str">
        <f>IF(CC167="","",(SUM(CC160)*2973-SUM(CC161,CC165)*(2973-1549*(CC164=0)))/$G$1/365/CC$46)</f>
        <v/>
      </c>
      <c r="CD173" s="698" t="str">
        <f t="shared" si="492"/>
        <v/>
      </c>
      <c r="CE173" s="723" t="str">
        <f t="shared" si="493"/>
        <v/>
      </c>
      <c r="CF173" s="723" t="str">
        <f t="shared" si="494"/>
        <v/>
      </c>
      <c r="CG173" s="723" t="str">
        <f t="shared" si="495"/>
        <v/>
      </c>
      <c r="CH173" s="1380" t="str">
        <f t="shared" si="443"/>
        <v/>
      </c>
      <c r="CI173" s="1381" t="str">
        <f t="shared" si="444"/>
        <v/>
      </c>
      <c r="CJ173" s="1382" t="str">
        <f t="shared" si="445"/>
        <v/>
      </c>
      <c r="CK173" s="1382" t="str">
        <f t="shared" si="446"/>
        <v/>
      </c>
      <c r="CL173" s="1382" t="str">
        <f t="shared" si="447"/>
        <v/>
      </c>
      <c r="CM173" s="1382" t="str">
        <f t="shared" si="448"/>
        <v/>
      </c>
      <c r="CN173" s="1382" t="str">
        <f t="shared" si="449"/>
        <v/>
      </c>
      <c r="CO173" s="1383" t="str">
        <f t="shared" si="450"/>
        <v/>
      </c>
      <c r="CP173" s="1383" t="str">
        <f t="shared" si="451"/>
        <v/>
      </c>
      <c r="CQ173" s="1383" t="str">
        <f t="shared" si="452"/>
        <v/>
      </c>
      <c r="CR173" s="1383" t="str">
        <f t="shared" si="453"/>
        <v/>
      </c>
      <c r="CS173" s="1382" t="str">
        <f t="shared" si="454"/>
        <v/>
      </c>
      <c r="CT173" s="1382" t="str">
        <f t="shared" si="455"/>
        <v/>
      </c>
      <c r="CU173" s="1382" t="str">
        <f t="shared" si="456"/>
        <v/>
      </c>
      <c r="CV173" s="1382" t="str">
        <f t="shared" si="457"/>
        <v/>
      </c>
      <c r="CW173" s="1382" t="str">
        <f t="shared" si="458"/>
        <v/>
      </c>
      <c r="CX173" s="1381" t="str">
        <f t="shared" si="459"/>
        <v/>
      </c>
      <c r="CY173" s="1384" t="str">
        <f t="shared" si="460"/>
        <v/>
      </c>
      <c r="CZ173" s="638" t="str">
        <f t="shared" si="461"/>
        <v/>
      </c>
      <c r="DA173" s="639" t="str">
        <f t="shared" si="462"/>
        <v/>
      </c>
      <c r="DB173" s="640" t="str">
        <f t="shared" si="463"/>
        <v/>
      </c>
      <c r="DC173" s="640" t="str">
        <f t="shared" si="464"/>
        <v/>
      </c>
      <c r="DD173" s="640" t="str">
        <f t="shared" si="465"/>
        <v/>
      </c>
      <c r="DE173" s="640" t="str">
        <f t="shared" si="466"/>
        <v/>
      </c>
      <c r="DF173" s="640" t="str">
        <f t="shared" si="467"/>
        <v/>
      </c>
      <c r="DG173" s="641" t="str">
        <f t="shared" si="468"/>
        <v/>
      </c>
      <c r="DH173" s="641" t="str">
        <f t="shared" si="469"/>
        <v/>
      </c>
      <c r="DI173" s="641" t="str">
        <f t="shared" si="470"/>
        <v/>
      </c>
      <c r="DJ173" s="641" t="str">
        <f t="shared" si="471"/>
        <v/>
      </c>
      <c r="DK173" s="640" t="str">
        <f t="shared" si="472"/>
        <v/>
      </c>
      <c r="DL173" s="640" t="str">
        <f t="shared" si="473"/>
        <v/>
      </c>
      <c r="DM173" s="640" t="str">
        <f t="shared" si="474"/>
        <v/>
      </c>
      <c r="DN173" s="640" t="str">
        <f t="shared" si="475"/>
        <v/>
      </c>
      <c r="DO173" s="640" t="str">
        <f t="shared" si="476"/>
        <v/>
      </c>
      <c r="DP173" s="639" t="str">
        <f t="shared" si="477"/>
        <v/>
      </c>
      <c r="DQ173" s="638" t="str">
        <f t="shared" si="478"/>
        <v/>
      </c>
      <c r="DR173" s="753">
        <f t="shared" si="479"/>
        <v>0</v>
      </c>
      <c r="DS173" s="111">
        <f t="shared" si="480"/>
        <v>0</v>
      </c>
      <c r="DT173" s="111">
        <f t="shared" si="481"/>
        <v>0</v>
      </c>
      <c r="DU173" s="111">
        <f t="shared" si="482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26">IF(SUM(B167)&gt;0,B169/B167,"")</f>
        <v/>
      </c>
      <c r="C174" s="721" t="str">
        <f t="shared" si="526"/>
        <v/>
      </c>
      <c r="D174" s="721" t="str">
        <f t="shared" si="526"/>
        <v/>
      </c>
      <c r="E174" s="721" t="str">
        <f t="shared" si="526"/>
        <v/>
      </c>
      <c r="F174" s="721" t="str">
        <f t="shared" si="526"/>
        <v/>
      </c>
      <c r="G174" s="721" t="str">
        <f t="shared" si="526"/>
        <v/>
      </c>
      <c r="H174" s="721" t="str">
        <f t="shared" si="526"/>
        <v/>
      </c>
      <c r="I174" s="721" t="str">
        <f t="shared" si="526"/>
        <v/>
      </c>
      <c r="J174" s="721" t="str">
        <f t="shared" si="526"/>
        <v/>
      </c>
      <c r="K174" s="721" t="str">
        <f t="shared" si="526"/>
        <v/>
      </c>
      <c r="L174" s="721" t="str">
        <f t="shared" si="526"/>
        <v/>
      </c>
      <c r="M174" s="721" t="str">
        <f t="shared" si="526"/>
        <v/>
      </c>
      <c r="N174" s="721" t="str">
        <f t="shared" si="526"/>
        <v/>
      </c>
      <c r="O174" s="721" t="str">
        <f t="shared" si="526"/>
        <v/>
      </c>
      <c r="P174" s="721" t="str">
        <f t="shared" si="526"/>
        <v/>
      </c>
      <c r="Q174" s="721" t="str">
        <f t="shared" si="526"/>
        <v/>
      </c>
      <c r="R174" s="721" t="str">
        <f t="shared" si="526"/>
        <v/>
      </c>
      <c r="S174" s="721" t="str">
        <f t="shared" si="526"/>
        <v/>
      </c>
      <c r="T174" s="752"/>
      <c r="U174" s="721" t="str">
        <f t="shared" ref="U174:AL174" si="527">IF(SUM(U167)&gt;0,U169/U167,"")</f>
        <v/>
      </c>
      <c r="V174" s="721" t="str">
        <f t="shared" si="527"/>
        <v/>
      </c>
      <c r="W174" s="721" t="str">
        <f t="shared" si="527"/>
        <v/>
      </c>
      <c r="X174" s="721" t="str">
        <f t="shared" si="527"/>
        <v/>
      </c>
      <c r="Y174" s="721" t="str">
        <f t="shared" si="527"/>
        <v/>
      </c>
      <c r="Z174" s="721" t="str">
        <f t="shared" si="527"/>
        <v/>
      </c>
      <c r="AA174" s="721" t="str">
        <f t="shared" si="527"/>
        <v/>
      </c>
      <c r="AB174" s="721" t="str">
        <f t="shared" si="527"/>
        <v/>
      </c>
      <c r="AC174" s="721" t="str">
        <f t="shared" si="527"/>
        <v/>
      </c>
      <c r="AD174" s="721" t="str">
        <f t="shared" si="527"/>
        <v/>
      </c>
      <c r="AE174" s="721" t="str">
        <f t="shared" si="527"/>
        <v/>
      </c>
      <c r="AF174" s="721" t="str">
        <f t="shared" si="527"/>
        <v/>
      </c>
      <c r="AG174" s="721" t="str">
        <f t="shared" si="527"/>
        <v/>
      </c>
      <c r="AH174" s="721" t="str">
        <f t="shared" si="527"/>
        <v/>
      </c>
      <c r="AI174" s="721" t="str">
        <f t="shared" si="527"/>
        <v/>
      </c>
      <c r="AJ174" s="721" t="str">
        <f t="shared" si="527"/>
        <v/>
      </c>
      <c r="AK174" s="721" t="str">
        <f t="shared" si="527"/>
        <v/>
      </c>
      <c r="AL174" s="721" t="str">
        <f t="shared" si="527"/>
        <v/>
      </c>
      <c r="AM174" s="752"/>
      <c r="AN174" s="721" t="str">
        <f t="shared" ref="AN174:BE174" si="528">IF(SUM(AN167)&gt;0,AN169/AN167,"")</f>
        <v/>
      </c>
      <c r="AO174" s="721" t="str">
        <f t="shared" si="528"/>
        <v/>
      </c>
      <c r="AP174" s="721" t="str">
        <f t="shared" si="528"/>
        <v/>
      </c>
      <c r="AQ174" s="721" t="str">
        <f t="shared" si="528"/>
        <v/>
      </c>
      <c r="AR174" s="721" t="str">
        <f t="shared" si="528"/>
        <v/>
      </c>
      <c r="AS174" s="721" t="str">
        <f t="shared" si="528"/>
        <v/>
      </c>
      <c r="AT174" s="721" t="str">
        <f t="shared" si="528"/>
        <v/>
      </c>
      <c r="AU174" s="721" t="str">
        <f t="shared" si="528"/>
        <v/>
      </c>
      <c r="AV174" s="721" t="str">
        <f t="shared" si="528"/>
        <v/>
      </c>
      <c r="AW174" s="721" t="str">
        <f t="shared" si="528"/>
        <v/>
      </c>
      <c r="AX174" s="721" t="str">
        <f t="shared" si="528"/>
        <v/>
      </c>
      <c r="AY174" s="721" t="str">
        <f t="shared" si="528"/>
        <v/>
      </c>
      <c r="AZ174" s="721" t="str">
        <f t="shared" si="528"/>
        <v/>
      </c>
      <c r="BA174" s="721" t="str">
        <f t="shared" si="528"/>
        <v/>
      </c>
      <c r="BB174" s="721" t="str">
        <f t="shared" si="528"/>
        <v/>
      </c>
      <c r="BC174" s="721" t="str">
        <f t="shared" si="528"/>
        <v/>
      </c>
      <c r="BD174" s="721" t="str">
        <f t="shared" si="528"/>
        <v/>
      </c>
      <c r="BE174" s="721" t="str">
        <f t="shared" si="528"/>
        <v/>
      </c>
      <c r="BF174" s="752"/>
      <c r="BG174" s="721" t="str">
        <f t="shared" ref="BG174:BX174" si="529">IF(SUM(BG167)&gt;0,BG169/BG167,"")</f>
        <v/>
      </c>
      <c r="BH174" s="721" t="str">
        <f t="shared" si="529"/>
        <v/>
      </c>
      <c r="BI174" s="721" t="str">
        <f t="shared" si="529"/>
        <v/>
      </c>
      <c r="BJ174" s="721" t="str">
        <f t="shared" si="529"/>
        <v/>
      </c>
      <c r="BK174" s="721" t="str">
        <f t="shared" si="529"/>
        <v/>
      </c>
      <c r="BL174" s="721" t="str">
        <f t="shared" si="529"/>
        <v/>
      </c>
      <c r="BM174" s="721" t="str">
        <f t="shared" si="529"/>
        <v/>
      </c>
      <c r="BN174" s="721" t="str">
        <f t="shared" si="529"/>
        <v/>
      </c>
      <c r="BO174" s="721" t="str">
        <f t="shared" si="529"/>
        <v/>
      </c>
      <c r="BP174" s="721" t="str">
        <f t="shared" si="529"/>
        <v/>
      </c>
      <c r="BQ174" s="721" t="str">
        <f t="shared" si="529"/>
        <v/>
      </c>
      <c r="BR174" s="721" t="str">
        <f t="shared" si="529"/>
        <v/>
      </c>
      <c r="BS174" s="721" t="str">
        <f t="shared" si="529"/>
        <v/>
      </c>
      <c r="BT174" s="721" t="str">
        <f t="shared" si="529"/>
        <v/>
      </c>
      <c r="BU174" s="721" t="str">
        <f t="shared" si="529"/>
        <v/>
      </c>
      <c r="BV174" s="721" t="str">
        <f t="shared" si="529"/>
        <v/>
      </c>
      <c r="BW174" s="721" t="str">
        <f t="shared" si="529"/>
        <v/>
      </c>
      <c r="BX174" s="721" t="str">
        <f t="shared" si="529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2"/>
        <v/>
      </c>
      <c r="CE174" s="723" t="str">
        <f t="shared" si="493"/>
        <v/>
      </c>
      <c r="CF174" s="723" t="str">
        <f t="shared" si="494"/>
        <v/>
      </c>
      <c r="CG174" s="723" t="str">
        <f t="shared" si="495"/>
        <v/>
      </c>
      <c r="CH174" s="1380" t="str">
        <f t="shared" si="443"/>
        <v/>
      </c>
      <c r="CI174" s="1381" t="str">
        <f t="shared" si="444"/>
        <v/>
      </c>
      <c r="CJ174" s="1382" t="str">
        <f t="shared" si="445"/>
        <v/>
      </c>
      <c r="CK174" s="1382" t="str">
        <f t="shared" si="446"/>
        <v/>
      </c>
      <c r="CL174" s="1382" t="str">
        <f t="shared" si="447"/>
        <v/>
      </c>
      <c r="CM174" s="1382" t="str">
        <f t="shared" si="448"/>
        <v/>
      </c>
      <c r="CN174" s="1382" t="str">
        <f t="shared" si="449"/>
        <v/>
      </c>
      <c r="CO174" s="1383" t="str">
        <f t="shared" si="450"/>
        <v/>
      </c>
      <c r="CP174" s="1383" t="str">
        <f t="shared" si="451"/>
        <v/>
      </c>
      <c r="CQ174" s="1383" t="str">
        <f t="shared" si="452"/>
        <v/>
      </c>
      <c r="CR174" s="1383" t="str">
        <f t="shared" si="453"/>
        <v/>
      </c>
      <c r="CS174" s="1382" t="str">
        <f t="shared" si="454"/>
        <v/>
      </c>
      <c r="CT174" s="1382" t="str">
        <f t="shared" si="455"/>
        <v/>
      </c>
      <c r="CU174" s="1382" t="str">
        <f t="shared" si="456"/>
        <v/>
      </c>
      <c r="CV174" s="1382" t="str">
        <f t="shared" si="457"/>
        <v/>
      </c>
      <c r="CW174" s="1382" t="str">
        <f t="shared" si="458"/>
        <v/>
      </c>
      <c r="CX174" s="1381" t="str">
        <f t="shared" si="459"/>
        <v/>
      </c>
      <c r="CY174" s="1384" t="str">
        <f t="shared" si="460"/>
        <v/>
      </c>
      <c r="CZ174" s="638" t="str">
        <f t="shared" si="461"/>
        <v/>
      </c>
      <c r="DA174" s="639" t="str">
        <f t="shared" si="462"/>
        <v/>
      </c>
      <c r="DB174" s="640" t="str">
        <f t="shared" si="463"/>
        <v/>
      </c>
      <c r="DC174" s="640" t="str">
        <f t="shared" si="464"/>
        <v/>
      </c>
      <c r="DD174" s="640" t="str">
        <f t="shared" si="465"/>
        <v/>
      </c>
      <c r="DE174" s="640" t="str">
        <f t="shared" si="466"/>
        <v/>
      </c>
      <c r="DF174" s="640" t="str">
        <f t="shared" si="467"/>
        <v/>
      </c>
      <c r="DG174" s="641" t="str">
        <f t="shared" si="468"/>
        <v/>
      </c>
      <c r="DH174" s="641" t="str">
        <f t="shared" si="469"/>
        <v/>
      </c>
      <c r="DI174" s="641" t="str">
        <f t="shared" si="470"/>
        <v/>
      </c>
      <c r="DJ174" s="641" t="str">
        <f t="shared" si="471"/>
        <v/>
      </c>
      <c r="DK174" s="640" t="str">
        <f t="shared" si="472"/>
        <v/>
      </c>
      <c r="DL174" s="640" t="str">
        <f t="shared" si="473"/>
        <v/>
      </c>
      <c r="DM174" s="640" t="str">
        <f t="shared" si="474"/>
        <v/>
      </c>
      <c r="DN174" s="640" t="str">
        <f t="shared" si="475"/>
        <v/>
      </c>
      <c r="DO174" s="640" t="str">
        <f t="shared" si="476"/>
        <v/>
      </c>
      <c r="DP174" s="639" t="str">
        <f t="shared" si="477"/>
        <v/>
      </c>
      <c r="DQ174" s="638" t="str">
        <f t="shared" si="478"/>
        <v/>
      </c>
      <c r="DR174" s="753">
        <f t="shared" si="479"/>
        <v>0</v>
      </c>
      <c r="DS174" s="111">
        <f t="shared" si="480"/>
        <v>0</v>
      </c>
      <c r="DT174" s="111">
        <f t="shared" si="481"/>
        <v>0</v>
      </c>
      <c r="DU174" s="111">
        <f t="shared" si="482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2"/>
        <v/>
      </c>
      <c r="CE175" s="698" t="str">
        <f t="shared" si="493"/>
        <v/>
      </c>
      <c r="CF175" s="698" t="str">
        <f t="shared" si="494"/>
        <v/>
      </c>
      <c r="CG175" s="698" t="str">
        <f t="shared" si="495"/>
        <v/>
      </c>
      <c r="CH175" s="1392" t="str">
        <f t="shared" si="443"/>
        <v/>
      </c>
      <c r="CI175" s="1393" t="str">
        <f t="shared" si="444"/>
        <v/>
      </c>
      <c r="CJ175" s="1394" t="str">
        <f t="shared" si="445"/>
        <v/>
      </c>
      <c r="CK175" s="1394" t="str">
        <f t="shared" si="446"/>
        <v/>
      </c>
      <c r="CL175" s="1394" t="str">
        <f t="shared" si="447"/>
        <v/>
      </c>
      <c r="CM175" s="1394" t="str">
        <f t="shared" si="448"/>
        <v/>
      </c>
      <c r="CN175" s="1394" t="str">
        <f t="shared" si="449"/>
        <v/>
      </c>
      <c r="CO175" s="1395" t="str">
        <f t="shared" si="450"/>
        <v/>
      </c>
      <c r="CP175" s="1395" t="str">
        <f t="shared" si="451"/>
        <v/>
      </c>
      <c r="CQ175" s="1395" t="str">
        <f t="shared" si="452"/>
        <v/>
      </c>
      <c r="CR175" s="1395" t="str">
        <f t="shared" si="453"/>
        <v/>
      </c>
      <c r="CS175" s="1394" t="str">
        <f t="shared" si="454"/>
        <v/>
      </c>
      <c r="CT175" s="1394" t="str">
        <f t="shared" si="455"/>
        <v/>
      </c>
      <c r="CU175" s="1394" t="str">
        <f t="shared" si="456"/>
        <v/>
      </c>
      <c r="CV175" s="1394" t="str">
        <f t="shared" si="457"/>
        <v/>
      </c>
      <c r="CW175" s="1394" t="str">
        <f t="shared" si="458"/>
        <v/>
      </c>
      <c r="CX175" s="1393" t="str">
        <f t="shared" si="459"/>
        <v/>
      </c>
      <c r="CY175" s="1396" t="str">
        <f t="shared" si="460"/>
        <v/>
      </c>
      <c r="CZ175" s="532" t="str">
        <f t="shared" si="461"/>
        <v/>
      </c>
      <c r="DA175" s="533" t="str">
        <f t="shared" si="462"/>
        <v/>
      </c>
      <c r="DB175" s="534" t="str">
        <f t="shared" si="463"/>
        <v/>
      </c>
      <c r="DC175" s="534" t="str">
        <f t="shared" si="464"/>
        <v/>
      </c>
      <c r="DD175" s="534" t="str">
        <f t="shared" si="465"/>
        <v/>
      </c>
      <c r="DE175" s="534" t="str">
        <f t="shared" si="466"/>
        <v/>
      </c>
      <c r="DF175" s="534" t="str">
        <f t="shared" si="467"/>
        <v/>
      </c>
      <c r="DG175" s="535" t="str">
        <f t="shared" si="468"/>
        <v/>
      </c>
      <c r="DH175" s="535" t="str">
        <f t="shared" si="469"/>
        <v/>
      </c>
      <c r="DI175" s="535" t="str">
        <f t="shared" si="470"/>
        <v/>
      </c>
      <c r="DJ175" s="535" t="str">
        <f t="shared" si="471"/>
        <v/>
      </c>
      <c r="DK175" s="534" t="str">
        <f t="shared" si="472"/>
        <v/>
      </c>
      <c r="DL175" s="534" t="str">
        <f t="shared" si="473"/>
        <v/>
      </c>
      <c r="DM175" s="534" t="str">
        <f t="shared" si="474"/>
        <v/>
      </c>
      <c r="DN175" s="534" t="str">
        <f t="shared" si="475"/>
        <v/>
      </c>
      <c r="DO175" s="534" t="str">
        <f t="shared" si="476"/>
        <v/>
      </c>
      <c r="DP175" s="533" t="str">
        <f t="shared" si="477"/>
        <v/>
      </c>
      <c r="DQ175" s="532" t="str">
        <f t="shared" si="478"/>
        <v/>
      </c>
      <c r="DR175" s="753">
        <f t="shared" si="479"/>
        <v>0</v>
      </c>
      <c r="DS175" s="111">
        <f t="shared" si="480"/>
        <v>0</v>
      </c>
      <c r="DT175" s="111">
        <f t="shared" si="481"/>
        <v>0</v>
      </c>
      <c r="DU175" s="111">
        <f t="shared" si="482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2"/>
        <v/>
      </c>
      <c r="CE176" s="698" t="str">
        <f t="shared" si="493"/>
        <v/>
      </c>
      <c r="CF176" s="698" t="str">
        <f t="shared" si="494"/>
        <v/>
      </c>
      <c r="CG176" s="698" t="str">
        <f t="shared" si="495"/>
        <v/>
      </c>
      <c r="CH176" s="1392" t="str">
        <f t="shared" si="443"/>
        <v/>
      </c>
      <c r="CI176" s="1393" t="str">
        <f t="shared" si="444"/>
        <v/>
      </c>
      <c r="CJ176" s="1394" t="str">
        <f t="shared" si="445"/>
        <v/>
      </c>
      <c r="CK176" s="1394" t="str">
        <f t="shared" si="446"/>
        <v/>
      </c>
      <c r="CL176" s="1394" t="str">
        <f t="shared" si="447"/>
        <v/>
      </c>
      <c r="CM176" s="1394" t="str">
        <f t="shared" si="448"/>
        <v/>
      </c>
      <c r="CN176" s="1394" t="str">
        <f t="shared" si="449"/>
        <v/>
      </c>
      <c r="CO176" s="1395" t="str">
        <f t="shared" si="450"/>
        <v/>
      </c>
      <c r="CP176" s="1395" t="str">
        <f t="shared" si="451"/>
        <v/>
      </c>
      <c r="CQ176" s="1395" t="str">
        <f t="shared" si="452"/>
        <v/>
      </c>
      <c r="CR176" s="1395" t="str">
        <f t="shared" si="453"/>
        <v/>
      </c>
      <c r="CS176" s="1394" t="str">
        <f t="shared" si="454"/>
        <v/>
      </c>
      <c r="CT176" s="1394" t="str">
        <f t="shared" si="455"/>
        <v/>
      </c>
      <c r="CU176" s="1394" t="str">
        <f t="shared" si="456"/>
        <v/>
      </c>
      <c r="CV176" s="1394" t="str">
        <f t="shared" si="457"/>
        <v/>
      </c>
      <c r="CW176" s="1394" t="str">
        <f t="shared" si="458"/>
        <v/>
      </c>
      <c r="CX176" s="1393" t="str">
        <f t="shared" si="459"/>
        <v/>
      </c>
      <c r="CY176" s="1396" t="str">
        <f t="shared" si="460"/>
        <v/>
      </c>
      <c r="CZ176" s="532" t="str">
        <f t="shared" si="461"/>
        <v/>
      </c>
      <c r="DA176" s="533" t="str">
        <f t="shared" si="462"/>
        <v/>
      </c>
      <c r="DB176" s="534" t="str">
        <f t="shared" si="463"/>
        <v/>
      </c>
      <c r="DC176" s="534" t="str">
        <f t="shared" si="464"/>
        <v/>
      </c>
      <c r="DD176" s="534" t="str">
        <f t="shared" si="465"/>
        <v/>
      </c>
      <c r="DE176" s="534" t="str">
        <f t="shared" si="466"/>
        <v/>
      </c>
      <c r="DF176" s="534" t="str">
        <f t="shared" si="467"/>
        <v/>
      </c>
      <c r="DG176" s="535" t="str">
        <f t="shared" si="468"/>
        <v/>
      </c>
      <c r="DH176" s="535" t="str">
        <f t="shared" si="469"/>
        <v/>
      </c>
      <c r="DI176" s="535" t="str">
        <f t="shared" si="470"/>
        <v/>
      </c>
      <c r="DJ176" s="535" t="str">
        <f t="shared" si="471"/>
        <v/>
      </c>
      <c r="DK176" s="534" t="str">
        <f t="shared" si="472"/>
        <v/>
      </c>
      <c r="DL176" s="534" t="str">
        <f t="shared" si="473"/>
        <v/>
      </c>
      <c r="DM176" s="534" t="str">
        <f t="shared" si="474"/>
        <v/>
      </c>
      <c r="DN176" s="534" t="str">
        <f t="shared" si="475"/>
        <v/>
      </c>
      <c r="DO176" s="534" t="str">
        <f t="shared" si="476"/>
        <v/>
      </c>
      <c r="DP176" s="533" t="str">
        <f t="shared" si="477"/>
        <v/>
      </c>
      <c r="DQ176" s="532" t="str">
        <f t="shared" si="478"/>
        <v/>
      </c>
      <c r="DR176" s="753">
        <f t="shared" si="479"/>
        <v>0</v>
      </c>
      <c r="DS176" s="111">
        <f t="shared" si="480"/>
        <v>0</v>
      </c>
      <c r="DT176" s="111">
        <f t="shared" si="481"/>
        <v>0</v>
      </c>
      <c r="DU176" s="111">
        <f t="shared" si="482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0">IF(B176="","",B175*B176*9839/$G$1/365/B$46)</f>
        <v/>
      </c>
      <c r="C177" s="733" t="str">
        <f t="shared" si="530"/>
        <v/>
      </c>
      <c r="D177" s="733" t="str">
        <f t="shared" si="530"/>
        <v/>
      </c>
      <c r="E177" s="733" t="str">
        <f t="shared" si="530"/>
        <v/>
      </c>
      <c r="F177" s="733" t="str">
        <f t="shared" si="530"/>
        <v/>
      </c>
      <c r="G177" s="733" t="str">
        <f t="shared" si="530"/>
        <v/>
      </c>
      <c r="H177" s="733" t="str">
        <f t="shared" si="530"/>
        <v/>
      </c>
      <c r="I177" s="733" t="str">
        <f t="shared" si="530"/>
        <v/>
      </c>
      <c r="J177" s="733" t="str">
        <f t="shared" si="530"/>
        <v/>
      </c>
      <c r="K177" s="733" t="str">
        <f t="shared" si="530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1">IF(U176="","",U175*U176*9839/$G$1/365/U$46)</f>
        <v/>
      </c>
      <c r="V177" s="733" t="str">
        <f t="shared" si="531"/>
        <v/>
      </c>
      <c r="W177" s="733" t="str">
        <f t="shared" si="531"/>
        <v/>
      </c>
      <c r="X177" s="733" t="str">
        <f t="shared" si="531"/>
        <v/>
      </c>
      <c r="Y177" s="733" t="str">
        <f t="shared" si="531"/>
        <v/>
      </c>
      <c r="Z177" s="733" t="str">
        <f t="shared" si="531"/>
        <v/>
      </c>
      <c r="AA177" s="733" t="str">
        <f t="shared" si="531"/>
        <v/>
      </c>
      <c r="AB177" s="733" t="str">
        <f t="shared" si="531"/>
        <v/>
      </c>
      <c r="AC177" s="733" t="str">
        <f t="shared" si="531"/>
        <v/>
      </c>
      <c r="AD177" s="733" t="str">
        <f t="shared" si="531"/>
        <v/>
      </c>
      <c r="AE177" s="733" t="str">
        <f t="shared" si="531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2">IF(AN176="","",AN175*AN176*9839/$G$1/365/AN$46)</f>
        <v/>
      </c>
      <c r="AO177" s="733" t="str">
        <f t="shared" si="532"/>
        <v/>
      </c>
      <c r="AP177" s="733" t="str">
        <f t="shared" si="532"/>
        <v/>
      </c>
      <c r="AQ177" s="733" t="str">
        <f t="shared" si="532"/>
        <v/>
      </c>
      <c r="AR177" s="733" t="str">
        <f t="shared" si="532"/>
        <v/>
      </c>
      <c r="AS177" s="733" t="str">
        <f t="shared" si="532"/>
        <v/>
      </c>
      <c r="AT177" s="733" t="str">
        <f t="shared" si="532"/>
        <v/>
      </c>
      <c r="AU177" s="733" t="str">
        <f t="shared" si="532"/>
        <v/>
      </c>
      <c r="AV177" s="733" t="str">
        <f t="shared" si="532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3">IF(BG176="","",BG175*BG176*9839/$G$1/365/BG$46)</f>
        <v/>
      </c>
      <c r="BH177" s="733" t="str">
        <f t="shared" si="533"/>
        <v/>
      </c>
      <c r="BI177" s="733" t="str">
        <f t="shared" si="533"/>
        <v/>
      </c>
      <c r="BJ177" s="733" t="str">
        <f t="shared" si="533"/>
        <v/>
      </c>
      <c r="BK177" s="733" t="str">
        <f t="shared" si="533"/>
        <v/>
      </c>
      <c r="BL177" s="733" t="str">
        <f t="shared" si="533"/>
        <v/>
      </c>
      <c r="BM177" s="733" t="str">
        <f t="shared" si="533"/>
        <v/>
      </c>
      <c r="BN177" s="733" t="str">
        <f t="shared" si="533"/>
        <v/>
      </c>
      <c r="BO177" s="733" t="str">
        <f t="shared" si="533"/>
        <v/>
      </c>
      <c r="BP177" s="733" t="str">
        <f t="shared" si="533"/>
        <v/>
      </c>
      <c r="BQ177" s="733" t="str">
        <f t="shared" si="533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2"/>
        <v/>
      </c>
      <c r="CE177" s="698" t="str">
        <f t="shared" si="493"/>
        <v/>
      </c>
      <c r="CF177" s="698" t="str">
        <f t="shared" si="494"/>
        <v/>
      </c>
      <c r="CG177" s="698" t="str">
        <f t="shared" si="495"/>
        <v/>
      </c>
      <c r="CH177" s="1380" t="str">
        <f t="shared" si="443"/>
        <v/>
      </c>
      <c r="CI177" s="1381" t="str">
        <f t="shared" si="444"/>
        <v/>
      </c>
      <c r="CJ177" s="1382" t="str">
        <f t="shared" si="445"/>
        <v/>
      </c>
      <c r="CK177" s="1382" t="str">
        <f t="shared" si="446"/>
        <v/>
      </c>
      <c r="CL177" s="1382" t="str">
        <f t="shared" si="447"/>
        <v/>
      </c>
      <c r="CM177" s="1382" t="str">
        <f t="shared" si="448"/>
        <v/>
      </c>
      <c r="CN177" s="1382" t="str">
        <f t="shared" si="449"/>
        <v/>
      </c>
      <c r="CO177" s="1383" t="str">
        <f t="shared" si="450"/>
        <v/>
      </c>
      <c r="CP177" s="1383" t="str">
        <f t="shared" si="451"/>
        <v/>
      </c>
      <c r="CQ177" s="1383" t="str">
        <f t="shared" si="452"/>
        <v/>
      </c>
      <c r="CR177" s="1383" t="str">
        <f t="shared" si="453"/>
        <v/>
      </c>
      <c r="CS177" s="1382" t="str">
        <f t="shared" si="454"/>
        <v/>
      </c>
      <c r="CT177" s="1382" t="str">
        <f t="shared" si="455"/>
        <v/>
      </c>
      <c r="CU177" s="1382" t="str">
        <f t="shared" si="456"/>
        <v/>
      </c>
      <c r="CV177" s="1382" t="str">
        <f t="shared" si="457"/>
        <v/>
      </c>
      <c r="CW177" s="1382" t="str">
        <f t="shared" si="458"/>
        <v/>
      </c>
      <c r="CX177" s="1381" t="str">
        <f t="shared" si="459"/>
        <v/>
      </c>
      <c r="CY177" s="1384" t="str">
        <f t="shared" si="460"/>
        <v/>
      </c>
      <c r="CZ177" s="638" t="str">
        <f t="shared" si="461"/>
        <v/>
      </c>
      <c r="DA177" s="639" t="str">
        <f t="shared" si="462"/>
        <v/>
      </c>
      <c r="DB177" s="640" t="str">
        <f t="shared" si="463"/>
        <v/>
      </c>
      <c r="DC177" s="640" t="str">
        <f t="shared" si="464"/>
        <v/>
      </c>
      <c r="DD177" s="640" t="str">
        <f t="shared" si="465"/>
        <v/>
      </c>
      <c r="DE177" s="640" t="str">
        <f t="shared" si="466"/>
        <v/>
      </c>
      <c r="DF177" s="640" t="str">
        <f t="shared" si="467"/>
        <v/>
      </c>
      <c r="DG177" s="641" t="str">
        <f t="shared" si="468"/>
        <v/>
      </c>
      <c r="DH177" s="641" t="str">
        <f t="shared" si="469"/>
        <v/>
      </c>
      <c r="DI177" s="641" t="str">
        <f t="shared" si="470"/>
        <v/>
      </c>
      <c r="DJ177" s="641" t="str">
        <f t="shared" si="471"/>
        <v/>
      </c>
      <c r="DK177" s="640" t="str">
        <f t="shared" si="472"/>
        <v/>
      </c>
      <c r="DL177" s="640" t="str">
        <f t="shared" si="473"/>
        <v/>
      </c>
      <c r="DM177" s="640" t="str">
        <f t="shared" si="474"/>
        <v/>
      </c>
      <c r="DN177" s="640" t="str">
        <f t="shared" si="475"/>
        <v/>
      </c>
      <c r="DO177" s="640" t="str">
        <f t="shared" si="476"/>
        <v/>
      </c>
      <c r="DP177" s="639" t="str">
        <f t="shared" si="477"/>
        <v/>
      </c>
      <c r="DQ177" s="638" t="str">
        <f t="shared" si="478"/>
        <v/>
      </c>
      <c r="DR177" s="753">
        <f t="shared" si="479"/>
        <v>0</v>
      </c>
      <c r="DS177" s="111">
        <f t="shared" si="480"/>
        <v>0</v>
      </c>
      <c r="DT177" s="111">
        <f t="shared" si="481"/>
        <v>0</v>
      </c>
      <c r="DU177" s="111">
        <f t="shared" si="482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2"/>
        <v>0</v>
      </c>
      <c r="CE178" s="698">
        <f t="shared" si="493"/>
        <v>0</v>
      </c>
      <c r="CF178" s="698">
        <f t="shared" si="494"/>
        <v>0.625</v>
      </c>
      <c r="CG178" s="698">
        <f t="shared" si="495"/>
        <v>0.6875</v>
      </c>
      <c r="CH178" s="1370">
        <f t="shared" si="443"/>
        <v>0</v>
      </c>
      <c r="CI178" s="1371">
        <f t="shared" si="444"/>
        <v>0</v>
      </c>
      <c r="CJ178" s="1372">
        <f t="shared" si="445"/>
        <v>0</v>
      </c>
      <c r="CK178" s="1372">
        <f t="shared" si="446"/>
        <v>0</v>
      </c>
      <c r="CL178" s="1372">
        <f t="shared" si="447"/>
        <v>0</v>
      </c>
      <c r="CM178" s="1372">
        <f t="shared" si="448"/>
        <v>0</v>
      </c>
      <c r="CN178" s="1372">
        <f t="shared" si="449"/>
        <v>0</v>
      </c>
      <c r="CO178" s="1373">
        <f t="shared" si="450"/>
        <v>0</v>
      </c>
      <c r="CP178" s="1373">
        <f t="shared" si="451"/>
        <v>0</v>
      </c>
      <c r="CQ178" s="1373">
        <f t="shared" si="452"/>
        <v>0</v>
      </c>
      <c r="CR178" s="1373">
        <f t="shared" si="453"/>
        <v>0</v>
      </c>
      <c r="CS178" s="1372">
        <f t="shared" si="454"/>
        <v>0</v>
      </c>
      <c r="CT178" s="1372">
        <f t="shared" si="455"/>
        <v>0</v>
      </c>
      <c r="CU178" s="1372">
        <f t="shared" si="456"/>
        <v>0</v>
      </c>
      <c r="CV178" s="1372">
        <f t="shared" si="457"/>
        <v>0</v>
      </c>
      <c r="CW178" s="1372">
        <f t="shared" si="458"/>
        <v>0</v>
      </c>
      <c r="CX178" s="1371">
        <f t="shared" si="459"/>
        <v>0</v>
      </c>
      <c r="CY178" s="1374">
        <f t="shared" si="460"/>
        <v>0</v>
      </c>
      <c r="CZ178" s="532">
        <f t="shared" si="461"/>
        <v>0</v>
      </c>
      <c r="DA178" s="533">
        <f t="shared" si="462"/>
        <v>0</v>
      </c>
      <c r="DB178" s="534">
        <f t="shared" si="463"/>
        <v>0</v>
      </c>
      <c r="DC178" s="534">
        <f t="shared" si="464"/>
        <v>0</v>
      </c>
      <c r="DD178" s="534">
        <f t="shared" si="465"/>
        <v>0</v>
      </c>
      <c r="DE178" s="534">
        <f t="shared" si="466"/>
        <v>0</v>
      </c>
      <c r="DF178" s="534">
        <f t="shared" si="467"/>
        <v>0</v>
      </c>
      <c r="DG178" s="535">
        <f t="shared" si="468"/>
        <v>0</v>
      </c>
      <c r="DH178" s="535">
        <f t="shared" si="469"/>
        <v>0</v>
      </c>
      <c r="DI178" s="535">
        <f t="shared" si="470"/>
        <v>0</v>
      </c>
      <c r="DJ178" s="535">
        <f t="shared" si="471"/>
        <v>0</v>
      </c>
      <c r="DK178" s="534">
        <f t="shared" si="472"/>
        <v>0</v>
      </c>
      <c r="DL178" s="534">
        <f t="shared" si="473"/>
        <v>0</v>
      </c>
      <c r="DM178" s="534">
        <f t="shared" si="474"/>
        <v>0</v>
      </c>
      <c r="DN178" s="534">
        <f t="shared" si="475"/>
        <v>0</v>
      </c>
      <c r="DO178" s="534">
        <f t="shared" si="476"/>
        <v>0</v>
      </c>
      <c r="DP178" s="533">
        <f t="shared" si="477"/>
        <v>0</v>
      </c>
      <c r="DQ178" s="532">
        <f t="shared" si="478"/>
        <v>1</v>
      </c>
      <c r="DR178" s="753">
        <f t="shared" si="479"/>
        <v>18</v>
      </c>
      <c r="DS178" s="111">
        <f t="shared" si="480"/>
        <v>18</v>
      </c>
      <c r="DT178" s="111">
        <f t="shared" si="481"/>
        <v>18</v>
      </c>
      <c r="DU178" s="111">
        <f t="shared" si="482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2"/>
        <v>150</v>
      </c>
      <c r="CE179" s="698">
        <f t="shared" si="493"/>
        <v>150</v>
      </c>
      <c r="CF179" s="698">
        <f t="shared" si="494"/>
        <v>150</v>
      </c>
      <c r="CG179" s="698">
        <f t="shared" si="495"/>
        <v>150</v>
      </c>
      <c r="CH179" s="1370">
        <f t="shared" si="443"/>
        <v>150</v>
      </c>
      <c r="CI179" s="1371">
        <f t="shared" si="444"/>
        <v>150</v>
      </c>
      <c r="CJ179" s="1372">
        <f t="shared" si="445"/>
        <v>150</v>
      </c>
      <c r="CK179" s="1372">
        <f t="shared" si="446"/>
        <v>150</v>
      </c>
      <c r="CL179" s="1372">
        <f t="shared" si="447"/>
        <v>150</v>
      </c>
      <c r="CM179" s="1372">
        <f t="shared" si="448"/>
        <v>150</v>
      </c>
      <c r="CN179" s="1372">
        <f t="shared" si="449"/>
        <v>150</v>
      </c>
      <c r="CO179" s="1373">
        <f t="shared" si="450"/>
        <v>150</v>
      </c>
      <c r="CP179" s="1373">
        <f t="shared" si="451"/>
        <v>150</v>
      </c>
      <c r="CQ179" s="1373">
        <f t="shared" si="452"/>
        <v>150</v>
      </c>
      <c r="CR179" s="1373">
        <f t="shared" si="453"/>
        <v>150</v>
      </c>
      <c r="CS179" s="1372">
        <f t="shared" si="454"/>
        <v>150</v>
      </c>
      <c r="CT179" s="1372">
        <f t="shared" si="455"/>
        <v>150</v>
      </c>
      <c r="CU179" s="1372">
        <f t="shared" si="456"/>
        <v>150</v>
      </c>
      <c r="CV179" s="1372">
        <f t="shared" si="457"/>
        <v>150</v>
      </c>
      <c r="CW179" s="1372">
        <f t="shared" si="458"/>
        <v>150</v>
      </c>
      <c r="CX179" s="1371">
        <f t="shared" si="459"/>
        <v>150</v>
      </c>
      <c r="CY179" s="1374">
        <f t="shared" si="460"/>
        <v>150</v>
      </c>
      <c r="CZ179" s="532">
        <f t="shared" si="461"/>
        <v>150</v>
      </c>
      <c r="DA179" s="533">
        <f t="shared" si="462"/>
        <v>150</v>
      </c>
      <c r="DB179" s="534">
        <f t="shared" si="463"/>
        <v>150</v>
      </c>
      <c r="DC179" s="534">
        <f t="shared" si="464"/>
        <v>150</v>
      </c>
      <c r="DD179" s="534">
        <f t="shared" si="465"/>
        <v>150</v>
      </c>
      <c r="DE179" s="534">
        <f t="shared" si="466"/>
        <v>150</v>
      </c>
      <c r="DF179" s="534">
        <f t="shared" si="467"/>
        <v>150</v>
      </c>
      <c r="DG179" s="535">
        <f t="shared" si="468"/>
        <v>150</v>
      </c>
      <c r="DH179" s="535">
        <f t="shared" si="469"/>
        <v>150</v>
      </c>
      <c r="DI179" s="535">
        <f t="shared" si="470"/>
        <v>150</v>
      </c>
      <c r="DJ179" s="535">
        <f t="shared" si="471"/>
        <v>150</v>
      </c>
      <c r="DK179" s="534">
        <f t="shared" si="472"/>
        <v>150</v>
      </c>
      <c r="DL179" s="534">
        <f t="shared" si="473"/>
        <v>150</v>
      </c>
      <c r="DM179" s="534">
        <f t="shared" si="474"/>
        <v>150</v>
      </c>
      <c r="DN179" s="534">
        <f t="shared" si="475"/>
        <v>150</v>
      </c>
      <c r="DO179" s="534">
        <f t="shared" si="476"/>
        <v>150</v>
      </c>
      <c r="DP179" s="533">
        <f t="shared" si="477"/>
        <v>150</v>
      </c>
      <c r="DQ179" s="532">
        <f t="shared" si="478"/>
        <v>150</v>
      </c>
      <c r="DR179" s="753">
        <f t="shared" si="479"/>
        <v>18</v>
      </c>
      <c r="DS179" s="111">
        <f t="shared" si="480"/>
        <v>18</v>
      </c>
      <c r="DT179" s="111">
        <f t="shared" si="481"/>
        <v>18</v>
      </c>
      <c r="DU179" s="111">
        <f t="shared" si="482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 t="shared" ref="B180:S180" si="534">IF(OR(B179="",B$46=0,B$46=""),"",B178*B179*9839/$G$1/365/B$46)</f>
        <v>0</v>
      </c>
      <c r="C180" s="733">
        <f t="shared" si="534"/>
        <v>0</v>
      </c>
      <c r="D180" s="733">
        <f t="shared" si="534"/>
        <v>0</v>
      </c>
      <c r="E180" s="733">
        <f t="shared" si="534"/>
        <v>0</v>
      </c>
      <c r="F180" s="733">
        <f t="shared" si="534"/>
        <v>0</v>
      </c>
      <c r="G180" s="733">
        <f t="shared" si="534"/>
        <v>0</v>
      </c>
      <c r="H180" s="733">
        <f t="shared" si="534"/>
        <v>0</v>
      </c>
      <c r="I180" s="733">
        <f t="shared" si="534"/>
        <v>0</v>
      </c>
      <c r="J180" s="733">
        <f t="shared" si="534"/>
        <v>0</v>
      </c>
      <c r="K180" s="733">
        <f t="shared" si="534"/>
        <v>0</v>
      </c>
      <c r="L180" s="733">
        <f t="shared" si="534"/>
        <v>0</v>
      </c>
      <c r="M180" s="733" t="str">
        <f t="shared" si="534"/>
        <v/>
      </c>
      <c r="N180" s="733">
        <f t="shared" si="534"/>
        <v>0</v>
      </c>
      <c r="O180" s="733">
        <f t="shared" si="534"/>
        <v>0</v>
      </c>
      <c r="P180" s="733">
        <f t="shared" si="534"/>
        <v>0</v>
      </c>
      <c r="Q180" s="733">
        <f t="shared" si="534"/>
        <v>0</v>
      </c>
      <c r="R180" s="733">
        <f t="shared" si="534"/>
        <v>0</v>
      </c>
      <c r="S180" s="733">
        <f t="shared" si="534"/>
        <v>0</v>
      </c>
      <c r="T180" s="752"/>
      <c r="U180" s="733">
        <f t="shared" ref="U180:AL180" si="535">IF(OR(U179="",U$46=0,U$46=""),"",U178*U179*9839/$G$1/365/U$46)</f>
        <v>6.564001067425726E-2</v>
      </c>
      <c r="V180" s="733">
        <f t="shared" si="535"/>
        <v>0</v>
      </c>
      <c r="W180" s="733">
        <f t="shared" si="535"/>
        <v>0</v>
      </c>
      <c r="X180" s="733">
        <f t="shared" si="535"/>
        <v>0</v>
      </c>
      <c r="Y180" s="733">
        <f t="shared" si="535"/>
        <v>0</v>
      </c>
      <c r="Z180" s="733">
        <f t="shared" si="535"/>
        <v>0</v>
      </c>
      <c r="AA180" s="733">
        <f t="shared" si="535"/>
        <v>0</v>
      </c>
      <c r="AB180" s="733">
        <f t="shared" si="535"/>
        <v>0</v>
      </c>
      <c r="AC180" s="733">
        <f t="shared" si="535"/>
        <v>0</v>
      </c>
      <c r="AD180" s="733">
        <f t="shared" si="535"/>
        <v>0</v>
      </c>
      <c r="AE180" s="733">
        <f t="shared" si="535"/>
        <v>0</v>
      </c>
      <c r="AF180" s="733">
        <f t="shared" si="535"/>
        <v>0</v>
      </c>
      <c r="AG180" s="733">
        <f t="shared" si="535"/>
        <v>0</v>
      </c>
      <c r="AH180" s="733">
        <f t="shared" si="535"/>
        <v>0</v>
      </c>
      <c r="AI180" s="733">
        <f t="shared" si="535"/>
        <v>0</v>
      </c>
      <c r="AJ180" s="733">
        <f t="shared" si="535"/>
        <v>0</v>
      </c>
      <c r="AK180" s="733">
        <f t="shared" si="535"/>
        <v>0</v>
      </c>
      <c r="AL180" s="733">
        <f t="shared" si="535"/>
        <v>0</v>
      </c>
      <c r="AM180" s="752"/>
      <c r="AN180" s="733">
        <f t="shared" ref="AN180:BE180" si="536">IF(OR(AN179="",AN$46=0,AN$46=""),"",AN178*AN179*9839/$G$1/365/AN$46)</f>
        <v>4.5948007471980079E-2</v>
      </c>
      <c r="AO180" s="733">
        <f t="shared" si="536"/>
        <v>0</v>
      </c>
      <c r="AP180" s="733">
        <f t="shared" si="536"/>
        <v>7.6580012453300136E-2</v>
      </c>
      <c r="AQ180" s="733">
        <f t="shared" si="536"/>
        <v>7.6580012453300136E-2</v>
      </c>
      <c r="AR180" s="733">
        <f t="shared" si="536"/>
        <v>6.564001067425726E-2</v>
      </c>
      <c r="AS180" s="733">
        <f t="shared" si="536"/>
        <v>0</v>
      </c>
      <c r="AT180" s="733">
        <f t="shared" si="536"/>
        <v>0</v>
      </c>
      <c r="AU180" s="733">
        <f t="shared" si="536"/>
        <v>0.30632004981320055</v>
      </c>
      <c r="AV180" s="733">
        <f t="shared" si="536"/>
        <v>0.19692003202277175</v>
      </c>
      <c r="AW180" s="733">
        <f t="shared" si="536"/>
        <v>0.19692003202277175</v>
      </c>
      <c r="AX180" s="733">
        <f t="shared" si="536"/>
        <v>0</v>
      </c>
      <c r="AY180" s="733">
        <f t="shared" si="536"/>
        <v>0</v>
      </c>
      <c r="AZ180" s="733">
        <f t="shared" si="536"/>
        <v>0</v>
      </c>
      <c r="BA180" s="733">
        <f t="shared" si="536"/>
        <v>0</v>
      </c>
      <c r="BB180" s="733" t="str">
        <f t="shared" si="536"/>
        <v/>
      </c>
      <c r="BC180" s="733">
        <f t="shared" si="536"/>
        <v>0</v>
      </c>
      <c r="BD180" s="733">
        <f t="shared" si="536"/>
        <v>0</v>
      </c>
      <c r="BE180" s="733">
        <f t="shared" si="536"/>
        <v>0</v>
      </c>
      <c r="BF180" s="752"/>
      <c r="BG180" s="733">
        <f t="shared" ref="BG180:BX180" si="537">IF(OR(BG179="",BG$46=0,BG$46=""),"",BG178*BG179*9839/$G$1/365/BG$46)</f>
        <v>0.13128002134851452</v>
      </c>
      <c r="BH180" s="733">
        <f t="shared" si="537"/>
        <v>0</v>
      </c>
      <c r="BI180" s="733">
        <f t="shared" si="537"/>
        <v>0</v>
      </c>
      <c r="BJ180" s="733">
        <f t="shared" si="537"/>
        <v>0.18379202988792032</v>
      </c>
      <c r="BK180" s="733">
        <f t="shared" si="537"/>
        <v>0.18379202988792032</v>
      </c>
      <c r="BL180" s="733">
        <f t="shared" si="537"/>
        <v>0</v>
      </c>
      <c r="BM180" s="733">
        <f t="shared" si="537"/>
        <v>6.564001067425726E-2</v>
      </c>
      <c r="BN180" s="733">
        <f t="shared" si="537"/>
        <v>0.18379202988792032</v>
      </c>
      <c r="BO180" s="733">
        <f t="shared" si="537"/>
        <v>0.13128002134851452</v>
      </c>
      <c r="BP180" s="733">
        <f t="shared" si="537"/>
        <v>6.564001067425726E-2</v>
      </c>
      <c r="BQ180" s="733">
        <f t="shared" si="537"/>
        <v>0</v>
      </c>
      <c r="BR180" s="733">
        <f t="shared" si="537"/>
        <v>0</v>
      </c>
      <c r="BS180" s="733" t="str">
        <f t="shared" si="537"/>
        <v/>
      </c>
      <c r="BT180" s="733">
        <f t="shared" si="537"/>
        <v>0</v>
      </c>
      <c r="BU180" s="733" t="str">
        <f t="shared" si="537"/>
        <v/>
      </c>
      <c r="BV180" s="733" t="str">
        <f t="shared" si="537"/>
        <v/>
      </c>
      <c r="BW180" s="733">
        <f t="shared" si="537"/>
        <v>6.564001067425726E-2</v>
      </c>
      <c r="BX180" s="733" t="str">
        <f t="shared" si="537"/>
        <v/>
      </c>
      <c r="BY180" s="752"/>
      <c r="BZ180" s="733">
        <f>IF(BZ179="","",BZ178*BZ179*9839/$G$1/365/BZ$46)</f>
        <v>0</v>
      </c>
      <c r="CA180" s="733">
        <f>IF(CA179="","",CA178*CA179*9839/$G$1/365/CA$46)</f>
        <v>0</v>
      </c>
      <c r="CB180" s="733">
        <f>IF(CB179="","",CB178*CB179*9839/$G$1/365/CB$46)</f>
        <v>3.8290006226650068E-2</v>
      </c>
      <c r="CC180" s="733">
        <f>IF(CC179="","",CC178*CC179*9839/$G$1/365/CC$46)</f>
        <v>9.1896014943960158E-2</v>
      </c>
      <c r="CD180" s="698">
        <f t="shared" si="492"/>
        <v>0</v>
      </c>
      <c r="CE180" s="723">
        <f t="shared" si="493"/>
        <v>0</v>
      </c>
      <c r="CF180" s="723">
        <f t="shared" si="494"/>
        <v>4.3905873806558735E-2</v>
      </c>
      <c r="CG180" s="723">
        <f t="shared" si="495"/>
        <v>6.8922011207970132E-2</v>
      </c>
      <c r="CH180" s="1375" t="str">
        <f t="shared" si="443"/>
        <v/>
      </c>
      <c r="CI180" s="1376">
        <f t="shared" si="444"/>
        <v>0</v>
      </c>
      <c r="CJ180" s="1377">
        <f t="shared" si="445"/>
        <v>0</v>
      </c>
      <c r="CK180" s="1377">
        <f t="shared" si="446"/>
        <v>0</v>
      </c>
      <c r="CL180" s="1377">
        <f t="shared" si="447"/>
        <v>0</v>
      </c>
      <c r="CM180" s="1377">
        <f t="shared" si="448"/>
        <v>0</v>
      </c>
      <c r="CN180" s="1377">
        <f t="shared" si="449"/>
        <v>0</v>
      </c>
      <c r="CO180" s="1378">
        <f t="shared" si="450"/>
        <v>0</v>
      </c>
      <c r="CP180" s="1378">
        <f t="shared" si="451"/>
        <v>0</v>
      </c>
      <c r="CQ180" s="1378">
        <f t="shared" si="452"/>
        <v>0</v>
      </c>
      <c r="CR180" s="1378">
        <f t="shared" si="453"/>
        <v>0</v>
      </c>
      <c r="CS180" s="1377">
        <f t="shared" si="454"/>
        <v>0</v>
      </c>
      <c r="CT180" s="1377">
        <f t="shared" si="455"/>
        <v>0</v>
      </c>
      <c r="CU180" s="1377">
        <f t="shared" si="456"/>
        <v>0</v>
      </c>
      <c r="CV180" s="1377">
        <f t="shared" si="457"/>
        <v>0</v>
      </c>
      <c r="CW180" s="1377">
        <f t="shared" si="458"/>
        <v>0</v>
      </c>
      <c r="CX180" s="1376">
        <f t="shared" si="459"/>
        <v>0</v>
      </c>
      <c r="CY180" s="1379">
        <f t="shared" si="460"/>
        <v>0</v>
      </c>
      <c r="CZ180" s="638">
        <f t="shared" si="461"/>
        <v>0</v>
      </c>
      <c r="DA180" s="639">
        <f t="shared" si="462"/>
        <v>0</v>
      </c>
      <c r="DB180" s="640">
        <f t="shared" si="463"/>
        <v>0</v>
      </c>
      <c r="DC180" s="640">
        <f t="shared" si="464"/>
        <v>0</v>
      </c>
      <c r="DD180" s="640">
        <f t="shared" si="465"/>
        <v>0</v>
      </c>
      <c r="DE180" s="640">
        <f t="shared" si="466"/>
        <v>0</v>
      </c>
      <c r="DF180" s="640">
        <f t="shared" si="467"/>
        <v>0</v>
      </c>
      <c r="DG180" s="641">
        <f t="shared" si="468"/>
        <v>0</v>
      </c>
      <c r="DH180" s="641">
        <f t="shared" si="469"/>
        <v>0</v>
      </c>
      <c r="DI180" s="641">
        <f t="shared" si="470"/>
        <v>0</v>
      </c>
      <c r="DJ180" s="641">
        <f t="shared" si="471"/>
        <v>0</v>
      </c>
      <c r="DK180" s="640">
        <f t="shared" si="472"/>
        <v>0</v>
      </c>
      <c r="DL180" s="640">
        <f t="shared" si="473"/>
        <v>0</v>
      </c>
      <c r="DM180" s="640">
        <f t="shared" si="474"/>
        <v>0</v>
      </c>
      <c r="DN180" s="640">
        <f t="shared" si="475"/>
        <v>0</v>
      </c>
      <c r="DO180" s="640">
        <f t="shared" si="476"/>
        <v>0</v>
      </c>
      <c r="DP180" s="639">
        <f t="shared" si="477"/>
        <v>0</v>
      </c>
      <c r="DQ180" s="638">
        <f t="shared" si="478"/>
        <v>6.564001067425726E-2</v>
      </c>
      <c r="DR180" s="753">
        <f t="shared" si="479"/>
        <v>17</v>
      </c>
      <c r="DS180" s="111">
        <f t="shared" si="480"/>
        <v>18</v>
      </c>
      <c r="DT180" s="111">
        <f t="shared" si="481"/>
        <v>17</v>
      </c>
      <c r="DU180" s="111">
        <f t="shared" si="482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2"/>
        <v>6.25E-2</v>
      </c>
      <c r="CE181" s="698">
        <f t="shared" si="493"/>
        <v>0.5</v>
      </c>
      <c r="CF181" s="698">
        <f t="shared" si="494"/>
        <v>2.375</v>
      </c>
      <c r="CG181" s="698">
        <f t="shared" si="495"/>
        <v>2.125</v>
      </c>
      <c r="CH181" s="1370">
        <f t="shared" si="443"/>
        <v>0</v>
      </c>
      <c r="CI181" s="1371">
        <f t="shared" si="444"/>
        <v>0</v>
      </c>
      <c r="CJ181" s="1372">
        <f t="shared" si="445"/>
        <v>0</v>
      </c>
      <c r="CK181" s="1372">
        <f t="shared" si="446"/>
        <v>0</v>
      </c>
      <c r="CL181" s="1372">
        <f t="shared" si="447"/>
        <v>0</v>
      </c>
      <c r="CM181" s="1372">
        <f t="shared" si="448"/>
        <v>0</v>
      </c>
      <c r="CN181" s="1372">
        <f t="shared" si="449"/>
        <v>0</v>
      </c>
      <c r="CO181" s="1373">
        <f t="shared" si="450"/>
        <v>0</v>
      </c>
      <c r="CP181" s="1373">
        <f t="shared" si="451"/>
        <v>0</v>
      </c>
      <c r="CQ181" s="1373">
        <f t="shared" si="452"/>
        <v>0</v>
      </c>
      <c r="CR181" s="1373">
        <f t="shared" si="453"/>
        <v>0</v>
      </c>
      <c r="CS181" s="1372">
        <f t="shared" si="454"/>
        <v>0</v>
      </c>
      <c r="CT181" s="1372">
        <f t="shared" si="455"/>
        <v>0</v>
      </c>
      <c r="CU181" s="1372">
        <f t="shared" si="456"/>
        <v>0</v>
      </c>
      <c r="CV181" s="1372">
        <f t="shared" si="457"/>
        <v>0</v>
      </c>
      <c r="CW181" s="1372">
        <f t="shared" si="458"/>
        <v>0</v>
      </c>
      <c r="CX181" s="1371">
        <f t="shared" si="459"/>
        <v>1</v>
      </c>
      <c r="CY181" s="1374">
        <f t="shared" si="460"/>
        <v>3</v>
      </c>
      <c r="CZ181" s="532">
        <f t="shared" si="461"/>
        <v>0</v>
      </c>
      <c r="DA181" s="533">
        <f t="shared" si="462"/>
        <v>0</v>
      </c>
      <c r="DB181" s="534">
        <f t="shared" si="463"/>
        <v>0</v>
      </c>
      <c r="DC181" s="534">
        <f t="shared" si="464"/>
        <v>0</v>
      </c>
      <c r="DD181" s="534">
        <f t="shared" si="465"/>
        <v>0</v>
      </c>
      <c r="DE181" s="534">
        <f t="shared" si="466"/>
        <v>0</v>
      </c>
      <c r="DF181" s="534">
        <f t="shared" si="467"/>
        <v>0</v>
      </c>
      <c r="DG181" s="535">
        <f t="shared" si="468"/>
        <v>0</v>
      </c>
      <c r="DH181" s="535">
        <f t="shared" si="469"/>
        <v>0</v>
      </c>
      <c r="DI181" s="535">
        <f t="shared" si="470"/>
        <v>0</v>
      </c>
      <c r="DJ181" s="535">
        <f t="shared" si="471"/>
        <v>0</v>
      </c>
      <c r="DK181" s="534">
        <f t="shared" si="472"/>
        <v>1</v>
      </c>
      <c r="DL181" s="534">
        <f t="shared" si="473"/>
        <v>1</v>
      </c>
      <c r="DM181" s="534">
        <f t="shared" si="474"/>
        <v>1</v>
      </c>
      <c r="DN181" s="534">
        <f t="shared" si="475"/>
        <v>1</v>
      </c>
      <c r="DO181" s="534">
        <f t="shared" si="476"/>
        <v>2</v>
      </c>
      <c r="DP181" s="533">
        <f t="shared" si="477"/>
        <v>2</v>
      </c>
      <c r="DQ181" s="532">
        <f t="shared" si="478"/>
        <v>2</v>
      </c>
      <c r="DR181" s="753">
        <f t="shared" si="479"/>
        <v>18</v>
      </c>
      <c r="DS181" s="111">
        <f t="shared" si="480"/>
        <v>18</v>
      </c>
      <c r="DT181" s="111">
        <f t="shared" si="481"/>
        <v>18</v>
      </c>
      <c r="DU181" s="111">
        <f t="shared" si="482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2"/>
        <v>25</v>
      </c>
      <c r="CE182" s="698">
        <f t="shared" si="493"/>
        <v>25</v>
      </c>
      <c r="CF182" s="698">
        <f t="shared" si="494"/>
        <v>25</v>
      </c>
      <c r="CG182" s="698">
        <f t="shared" si="495"/>
        <v>25</v>
      </c>
      <c r="CH182" s="1370">
        <f t="shared" si="443"/>
        <v>25</v>
      </c>
      <c r="CI182" s="1371">
        <f t="shared" si="444"/>
        <v>25</v>
      </c>
      <c r="CJ182" s="1372">
        <f t="shared" si="445"/>
        <v>25</v>
      </c>
      <c r="CK182" s="1372">
        <f t="shared" si="446"/>
        <v>25</v>
      </c>
      <c r="CL182" s="1372">
        <f t="shared" si="447"/>
        <v>25</v>
      </c>
      <c r="CM182" s="1372">
        <f t="shared" si="448"/>
        <v>25</v>
      </c>
      <c r="CN182" s="1372">
        <f t="shared" si="449"/>
        <v>25</v>
      </c>
      <c r="CO182" s="1373">
        <f t="shared" si="450"/>
        <v>25</v>
      </c>
      <c r="CP182" s="1373">
        <f t="shared" si="451"/>
        <v>25</v>
      </c>
      <c r="CQ182" s="1373">
        <f t="shared" si="452"/>
        <v>25</v>
      </c>
      <c r="CR182" s="1373">
        <f t="shared" si="453"/>
        <v>25</v>
      </c>
      <c r="CS182" s="1372">
        <f t="shared" si="454"/>
        <v>25</v>
      </c>
      <c r="CT182" s="1372">
        <f t="shared" si="455"/>
        <v>25</v>
      </c>
      <c r="CU182" s="1372">
        <f t="shared" si="456"/>
        <v>25</v>
      </c>
      <c r="CV182" s="1372">
        <f t="shared" si="457"/>
        <v>25</v>
      </c>
      <c r="CW182" s="1372">
        <f t="shared" si="458"/>
        <v>25</v>
      </c>
      <c r="CX182" s="1371">
        <f t="shared" si="459"/>
        <v>25</v>
      </c>
      <c r="CY182" s="1374">
        <f t="shared" si="460"/>
        <v>25</v>
      </c>
      <c r="CZ182" s="532">
        <f t="shared" si="461"/>
        <v>25</v>
      </c>
      <c r="DA182" s="533">
        <f t="shared" si="462"/>
        <v>25</v>
      </c>
      <c r="DB182" s="534">
        <f t="shared" si="463"/>
        <v>25</v>
      </c>
      <c r="DC182" s="534">
        <f t="shared" si="464"/>
        <v>25</v>
      </c>
      <c r="DD182" s="534">
        <f t="shared" si="465"/>
        <v>25</v>
      </c>
      <c r="DE182" s="534">
        <f t="shared" si="466"/>
        <v>25</v>
      </c>
      <c r="DF182" s="534">
        <f t="shared" si="467"/>
        <v>25</v>
      </c>
      <c r="DG182" s="535">
        <f t="shared" si="468"/>
        <v>25</v>
      </c>
      <c r="DH182" s="535">
        <f t="shared" si="469"/>
        <v>25</v>
      </c>
      <c r="DI182" s="535">
        <f t="shared" si="470"/>
        <v>25</v>
      </c>
      <c r="DJ182" s="535">
        <f t="shared" si="471"/>
        <v>25</v>
      </c>
      <c r="DK182" s="534">
        <f t="shared" si="472"/>
        <v>25</v>
      </c>
      <c r="DL182" s="534">
        <f t="shared" si="473"/>
        <v>25</v>
      </c>
      <c r="DM182" s="534">
        <f t="shared" si="474"/>
        <v>25</v>
      </c>
      <c r="DN182" s="534">
        <f t="shared" si="475"/>
        <v>25</v>
      </c>
      <c r="DO182" s="534">
        <f t="shared" si="476"/>
        <v>25</v>
      </c>
      <c r="DP182" s="533">
        <f t="shared" si="477"/>
        <v>25</v>
      </c>
      <c r="DQ182" s="532">
        <f t="shared" si="478"/>
        <v>25</v>
      </c>
      <c r="DR182" s="753">
        <f t="shared" si="479"/>
        <v>18</v>
      </c>
      <c r="DS182" s="111">
        <f t="shared" si="480"/>
        <v>18</v>
      </c>
      <c r="DT182" s="111">
        <f t="shared" si="481"/>
        <v>18</v>
      </c>
      <c r="DU182" s="111">
        <f t="shared" si="482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38">IF(OR(B182="",B$46=0,B$46=""),"",B181*B182*4.1868*1450/$G$1/365/B$46)</f>
        <v>1.0904169460676311E-2</v>
      </c>
      <c r="C183" s="733">
        <f t="shared" si="538"/>
        <v>0</v>
      </c>
      <c r="D183" s="733">
        <f t="shared" si="538"/>
        <v>0</v>
      </c>
      <c r="E183" s="733">
        <f t="shared" si="538"/>
        <v>0</v>
      </c>
      <c r="F183" s="733">
        <f t="shared" si="538"/>
        <v>0</v>
      </c>
      <c r="G183" s="733">
        <f t="shared" si="538"/>
        <v>0</v>
      </c>
      <c r="H183" s="733">
        <f t="shared" si="538"/>
        <v>5.906425124533001E-3</v>
      </c>
      <c r="I183" s="733">
        <f t="shared" si="538"/>
        <v>0</v>
      </c>
      <c r="J183" s="733">
        <f t="shared" si="538"/>
        <v>0</v>
      </c>
      <c r="K183" s="733">
        <f t="shared" si="538"/>
        <v>0</v>
      </c>
      <c r="L183" s="733">
        <f t="shared" si="538"/>
        <v>0</v>
      </c>
      <c r="M183" s="733" t="str">
        <f t="shared" si="538"/>
        <v/>
      </c>
      <c r="N183" s="733">
        <f t="shared" si="538"/>
        <v>0</v>
      </c>
      <c r="O183" s="733">
        <f t="shared" si="538"/>
        <v>0</v>
      </c>
      <c r="P183" s="733">
        <f t="shared" si="538"/>
        <v>0</v>
      </c>
      <c r="Q183" s="733">
        <f t="shared" si="538"/>
        <v>0</v>
      </c>
      <c r="R183" s="733">
        <f t="shared" si="538"/>
        <v>0</v>
      </c>
      <c r="S183" s="733">
        <f t="shared" si="538"/>
        <v>0</v>
      </c>
      <c r="T183" s="752"/>
      <c r="U183" s="733">
        <f t="shared" ref="U183:AL183" si="539">IF(OR(U182="",U$46=0,U$46=""),"",U181*U182*4.1868*1450/$G$1/365/U$46)</f>
        <v>1.3500400284646859E-2</v>
      </c>
      <c r="V183" s="733">
        <f t="shared" si="539"/>
        <v>1.1812850249066002E-2</v>
      </c>
      <c r="W183" s="733">
        <f t="shared" si="539"/>
        <v>0</v>
      </c>
      <c r="X183" s="733">
        <f t="shared" si="539"/>
        <v>0</v>
      </c>
      <c r="Y183" s="733">
        <f t="shared" si="539"/>
        <v>0</v>
      </c>
      <c r="Z183" s="733">
        <f t="shared" si="539"/>
        <v>4.7251400996264009E-3</v>
      </c>
      <c r="AA183" s="733">
        <f t="shared" si="539"/>
        <v>0</v>
      </c>
      <c r="AB183" s="733">
        <f t="shared" si="539"/>
        <v>0</v>
      </c>
      <c r="AC183" s="733">
        <f t="shared" si="539"/>
        <v>0</v>
      </c>
      <c r="AD183" s="733">
        <f t="shared" si="539"/>
        <v>0</v>
      </c>
      <c r="AE183" s="733">
        <f t="shared" si="539"/>
        <v>0</v>
      </c>
      <c r="AF183" s="733">
        <f t="shared" si="539"/>
        <v>3.3751000711617148E-3</v>
      </c>
      <c r="AG183" s="733">
        <f t="shared" si="539"/>
        <v>4.7251400996264009E-3</v>
      </c>
      <c r="AH183" s="733">
        <f t="shared" si="539"/>
        <v>0</v>
      </c>
      <c r="AI183" s="733">
        <f t="shared" si="539"/>
        <v>1.1812850249066002E-2</v>
      </c>
      <c r="AJ183" s="733">
        <f t="shared" si="539"/>
        <v>0</v>
      </c>
      <c r="AK183" s="733">
        <f t="shared" si="539"/>
        <v>0</v>
      </c>
      <c r="AL183" s="733">
        <f t="shared" si="539"/>
        <v>5.2501556662515568E-3</v>
      </c>
      <c r="AM183" s="752"/>
      <c r="AN183" s="733">
        <f t="shared" ref="AN183:BE183" si="540">IF(OR(AN182="",AN$46=0,AN$46=""),"",AN181*AN182*4.1868*1450/$G$1/365/AN$46)</f>
        <v>9.4502801992528019E-3</v>
      </c>
      <c r="AO183" s="733">
        <f t="shared" si="540"/>
        <v>1.575046699875467E-2</v>
      </c>
      <c r="AP183" s="733">
        <f t="shared" si="540"/>
        <v>7.8752334993773352E-3</v>
      </c>
      <c r="AQ183" s="733">
        <f t="shared" si="540"/>
        <v>2.3625700498132007E-2</v>
      </c>
      <c r="AR183" s="733">
        <f t="shared" si="540"/>
        <v>2.0250600426970293E-2</v>
      </c>
      <c r="AS183" s="733">
        <f t="shared" si="540"/>
        <v>1.8900560398505604E-2</v>
      </c>
      <c r="AT183" s="733">
        <f t="shared" si="540"/>
        <v>1.3500400284646859E-2</v>
      </c>
      <c r="AU183" s="733">
        <f t="shared" si="540"/>
        <v>7.8752334993773349E-2</v>
      </c>
      <c r="AV183" s="733">
        <f t="shared" si="540"/>
        <v>0.10800320227717487</v>
      </c>
      <c r="AW183" s="733">
        <f t="shared" si="540"/>
        <v>1.3500400284646859E-2</v>
      </c>
      <c r="AX183" s="733">
        <f t="shared" si="540"/>
        <v>4.7251400996264008E-2</v>
      </c>
      <c r="AY183" s="733">
        <f t="shared" si="540"/>
        <v>7.8752334993773352E-3</v>
      </c>
      <c r="AZ183" s="733">
        <f t="shared" si="540"/>
        <v>0</v>
      </c>
      <c r="BA183" s="733">
        <f t="shared" si="540"/>
        <v>0</v>
      </c>
      <c r="BB183" s="733" t="str">
        <f t="shared" si="540"/>
        <v/>
      </c>
      <c r="BC183" s="733">
        <f t="shared" si="540"/>
        <v>0</v>
      </c>
      <c r="BD183" s="733">
        <f t="shared" si="540"/>
        <v>1.1812850249066002E-2</v>
      </c>
      <c r="BE183" s="733">
        <f t="shared" si="540"/>
        <v>6.7502001423234296E-3</v>
      </c>
      <c r="BF183" s="752"/>
      <c r="BG183" s="733">
        <f t="shared" ref="BG183:BX183" si="541">IF(OR(BG182="",BG$46=0,BG$46=""),"",BG181*BG182*4.1868*1450/$G$1/365/BG$46)</f>
        <v>2.0250600426970293E-2</v>
      </c>
      <c r="BH183" s="733">
        <f t="shared" si="541"/>
        <v>2.3625700498132007E-2</v>
      </c>
      <c r="BI183" s="733">
        <f t="shared" si="541"/>
        <v>0.10631565224159403</v>
      </c>
      <c r="BJ183" s="733">
        <f t="shared" si="541"/>
        <v>2.8350840597758407E-2</v>
      </c>
      <c r="BK183" s="733">
        <f t="shared" si="541"/>
        <v>1.8900560398505604E-2</v>
      </c>
      <c r="BL183" s="733">
        <f t="shared" si="541"/>
        <v>2.3625700498132007E-2</v>
      </c>
      <c r="BM183" s="733">
        <f t="shared" si="541"/>
        <v>2.0250600426970293E-2</v>
      </c>
      <c r="BN183" s="733">
        <f t="shared" si="541"/>
        <v>5.6701681195516815E-2</v>
      </c>
      <c r="BO183" s="733">
        <f t="shared" si="541"/>
        <v>6.7502001423234296E-3</v>
      </c>
      <c r="BP183" s="733">
        <f t="shared" si="541"/>
        <v>2.7000800569293718E-2</v>
      </c>
      <c r="BQ183" s="733">
        <f t="shared" si="541"/>
        <v>3.375100071161715E-2</v>
      </c>
      <c r="BR183" s="733">
        <f t="shared" si="541"/>
        <v>0</v>
      </c>
      <c r="BS183" s="733" t="str">
        <f t="shared" si="541"/>
        <v/>
      </c>
      <c r="BT183" s="733">
        <f t="shared" si="541"/>
        <v>0</v>
      </c>
      <c r="BU183" s="733" t="str">
        <f t="shared" si="541"/>
        <v/>
      </c>
      <c r="BV183" s="733" t="str">
        <f t="shared" si="541"/>
        <v/>
      </c>
      <c r="BW183" s="733">
        <f t="shared" si="541"/>
        <v>6.7502001423234296E-3</v>
      </c>
      <c r="BX183" s="733" t="str">
        <f t="shared" si="541"/>
        <v/>
      </c>
      <c r="BY183" s="752"/>
      <c r="BZ183" s="733">
        <f>IF(OR(BZ182="",BZ$46=0,BZ$46=""),"",BZ181*BZ182*4.1868*1450/$G$1/365/BZ$46)</f>
        <v>0</v>
      </c>
      <c r="CA183" s="733">
        <f>IF(OR(CA182="",CA$46=0,CA$46=""),"",CA181*CA182*4.1868*1450/$G$1/365/CA$46)</f>
        <v>1.1812850249066004E-2</v>
      </c>
      <c r="CB183" s="733">
        <f>IF(OR(CB182="",CB$46=0,CB$46=""),"",CB181*CB182*4.1868*1450/$G$1/365/CB$46)</f>
        <v>1.575046699875467E-2</v>
      </c>
      <c r="CC183" s="733">
        <f>IF(OR(CC182="",CC$46=0,CC$46=""),"",CC181*CC182*4.1868*1450/$G$1/365/CC$46)</f>
        <v>3.7801120797011208E-2</v>
      </c>
      <c r="CD183" s="698">
        <f t="shared" si="492"/>
        <v>3.9376167496886678E-4</v>
      </c>
      <c r="CE183" s="723">
        <f t="shared" si="493"/>
        <v>2.6063272771748797E-3</v>
      </c>
      <c r="CF183" s="723">
        <f t="shared" si="494"/>
        <v>1.835304416473937E-2</v>
      </c>
      <c r="CG183" s="723">
        <f t="shared" si="495"/>
        <v>2.2163157133961924E-2</v>
      </c>
      <c r="CH183" s="1375" t="str">
        <f t="shared" si="443"/>
        <v/>
      </c>
      <c r="CI183" s="1376">
        <f t="shared" si="444"/>
        <v>0</v>
      </c>
      <c r="CJ183" s="1377">
        <f t="shared" si="445"/>
        <v>0</v>
      </c>
      <c r="CK183" s="1377">
        <f t="shared" si="446"/>
        <v>0</v>
      </c>
      <c r="CL183" s="1377">
        <f t="shared" si="447"/>
        <v>0</v>
      </c>
      <c r="CM183" s="1377">
        <f t="shared" si="448"/>
        <v>0</v>
      </c>
      <c r="CN183" s="1377">
        <f t="shared" si="449"/>
        <v>0</v>
      </c>
      <c r="CO183" s="1378">
        <f t="shared" si="450"/>
        <v>0</v>
      </c>
      <c r="CP183" s="1378">
        <f t="shared" si="451"/>
        <v>0</v>
      </c>
      <c r="CQ183" s="1378">
        <f t="shared" si="452"/>
        <v>0</v>
      </c>
      <c r="CR183" s="1378">
        <f t="shared" si="453"/>
        <v>0</v>
      </c>
      <c r="CS183" s="1377">
        <f t="shared" si="454"/>
        <v>0</v>
      </c>
      <c r="CT183" s="1377">
        <f t="shared" si="455"/>
        <v>0</v>
      </c>
      <c r="CU183" s="1377">
        <f t="shared" si="456"/>
        <v>0</v>
      </c>
      <c r="CV183" s="1377">
        <f t="shared" si="457"/>
        <v>0</v>
      </c>
      <c r="CW183" s="1377">
        <f t="shared" si="458"/>
        <v>0</v>
      </c>
      <c r="CX183" s="1376">
        <f t="shared" si="459"/>
        <v>5.906425124533001E-3</v>
      </c>
      <c r="CY183" s="1379">
        <f t="shared" si="460"/>
        <v>1.0904169460676311E-2</v>
      </c>
      <c r="CZ183" s="638">
        <f t="shared" si="461"/>
        <v>0</v>
      </c>
      <c r="DA183" s="639">
        <f t="shared" si="462"/>
        <v>0</v>
      </c>
      <c r="DB183" s="640">
        <f t="shared" si="463"/>
        <v>0</v>
      </c>
      <c r="DC183" s="640">
        <f t="shared" si="464"/>
        <v>0</v>
      </c>
      <c r="DD183" s="640">
        <f t="shared" si="465"/>
        <v>0</v>
      </c>
      <c r="DE183" s="640">
        <f t="shared" si="466"/>
        <v>0</v>
      </c>
      <c r="DF183" s="640">
        <f t="shared" si="467"/>
        <v>0</v>
      </c>
      <c r="DG183" s="641">
        <f t="shared" si="468"/>
        <v>0</v>
      </c>
      <c r="DH183" s="641">
        <f t="shared" si="469"/>
        <v>0</v>
      </c>
      <c r="DI183" s="641">
        <f t="shared" si="470"/>
        <v>0</v>
      </c>
      <c r="DJ183" s="641">
        <f t="shared" si="471"/>
        <v>0</v>
      </c>
      <c r="DK183" s="640">
        <f t="shared" si="472"/>
        <v>3.3751000711617148E-3</v>
      </c>
      <c r="DL183" s="640">
        <f t="shared" si="473"/>
        <v>4.7251400996264009E-3</v>
      </c>
      <c r="DM183" s="640">
        <f t="shared" si="474"/>
        <v>4.7251400996264009E-3</v>
      </c>
      <c r="DN183" s="640">
        <f t="shared" si="475"/>
        <v>5.2501556662515568E-3</v>
      </c>
      <c r="DO183" s="640">
        <f t="shared" si="476"/>
        <v>1.1812850249066002E-2</v>
      </c>
      <c r="DP183" s="639">
        <f t="shared" si="477"/>
        <v>1.1812850249066002E-2</v>
      </c>
      <c r="DQ183" s="638">
        <f t="shared" si="478"/>
        <v>1.3500400284646859E-2</v>
      </c>
      <c r="DR183" s="753">
        <f t="shared" si="479"/>
        <v>17</v>
      </c>
      <c r="DS183" s="111">
        <f t="shared" si="480"/>
        <v>18</v>
      </c>
      <c r="DT183" s="111">
        <f t="shared" si="481"/>
        <v>17</v>
      </c>
      <c r="DU183" s="111">
        <f t="shared" si="482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2"/>
        <v/>
      </c>
      <c r="CE184" s="698" t="str">
        <f t="shared" si="493"/>
        <v/>
      </c>
      <c r="CF184" s="698" t="str">
        <f t="shared" si="494"/>
        <v/>
      </c>
      <c r="CG184" s="698" t="str">
        <f t="shared" si="495"/>
        <v/>
      </c>
      <c r="CH184" s="1370" t="str">
        <f t="shared" si="443"/>
        <v/>
      </c>
      <c r="CI184" s="1371" t="str">
        <f t="shared" si="444"/>
        <v/>
      </c>
      <c r="CJ184" s="1372" t="str">
        <f t="shared" si="445"/>
        <v/>
      </c>
      <c r="CK184" s="1372" t="str">
        <f t="shared" si="446"/>
        <v/>
      </c>
      <c r="CL184" s="1372" t="str">
        <f t="shared" si="447"/>
        <v/>
      </c>
      <c r="CM184" s="1372" t="str">
        <f t="shared" si="448"/>
        <v/>
      </c>
      <c r="CN184" s="1372" t="str">
        <f t="shared" si="449"/>
        <v/>
      </c>
      <c r="CO184" s="1373" t="str">
        <f t="shared" si="450"/>
        <v/>
      </c>
      <c r="CP184" s="1373" t="str">
        <f t="shared" si="451"/>
        <v/>
      </c>
      <c r="CQ184" s="1373" t="str">
        <f t="shared" si="452"/>
        <v/>
      </c>
      <c r="CR184" s="1373" t="str">
        <f t="shared" si="453"/>
        <v/>
      </c>
      <c r="CS184" s="1372" t="str">
        <f t="shared" si="454"/>
        <v/>
      </c>
      <c r="CT184" s="1372" t="str">
        <f t="shared" si="455"/>
        <v/>
      </c>
      <c r="CU184" s="1372" t="str">
        <f t="shared" si="456"/>
        <v/>
      </c>
      <c r="CV184" s="1372" t="str">
        <f t="shared" si="457"/>
        <v/>
      </c>
      <c r="CW184" s="1372" t="str">
        <f t="shared" si="458"/>
        <v/>
      </c>
      <c r="CX184" s="1371" t="str">
        <f t="shared" si="459"/>
        <v/>
      </c>
      <c r="CY184" s="1374" t="str">
        <f t="shared" si="460"/>
        <v/>
      </c>
      <c r="CZ184" s="532" t="str">
        <f t="shared" si="461"/>
        <v/>
      </c>
      <c r="DA184" s="533" t="str">
        <f t="shared" si="462"/>
        <v/>
      </c>
      <c r="DB184" s="534" t="str">
        <f t="shared" si="463"/>
        <v/>
      </c>
      <c r="DC184" s="534" t="str">
        <f t="shared" si="464"/>
        <v/>
      </c>
      <c r="DD184" s="534" t="str">
        <f t="shared" si="465"/>
        <v/>
      </c>
      <c r="DE184" s="534" t="str">
        <f t="shared" si="466"/>
        <v/>
      </c>
      <c r="DF184" s="534" t="str">
        <f t="shared" si="467"/>
        <v/>
      </c>
      <c r="DG184" s="535" t="str">
        <f t="shared" si="468"/>
        <v/>
      </c>
      <c r="DH184" s="535" t="str">
        <f t="shared" si="469"/>
        <v/>
      </c>
      <c r="DI184" s="535" t="str">
        <f t="shared" si="470"/>
        <v/>
      </c>
      <c r="DJ184" s="535" t="str">
        <f t="shared" si="471"/>
        <v/>
      </c>
      <c r="DK184" s="534" t="str">
        <f t="shared" si="472"/>
        <v/>
      </c>
      <c r="DL184" s="534" t="str">
        <f t="shared" si="473"/>
        <v/>
      </c>
      <c r="DM184" s="534" t="str">
        <f t="shared" si="474"/>
        <v/>
      </c>
      <c r="DN184" s="534" t="str">
        <f t="shared" si="475"/>
        <v/>
      </c>
      <c r="DO184" s="534" t="str">
        <f t="shared" si="476"/>
        <v/>
      </c>
      <c r="DP184" s="533" t="str">
        <f t="shared" si="477"/>
        <v/>
      </c>
      <c r="DQ184" s="532" t="str">
        <f t="shared" si="478"/>
        <v/>
      </c>
      <c r="DR184" s="753">
        <f t="shared" si="479"/>
        <v>0</v>
      </c>
      <c r="DS184" s="111">
        <f t="shared" si="480"/>
        <v>0</v>
      </c>
      <c r="DT184" s="111">
        <f t="shared" si="481"/>
        <v>0</v>
      </c>
      <c r="DU184" s="111">
        <f t="shared" si="482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2"/>
        <v/>
      </c>
      <c r="CE185" s="698" t="str">
        <f t="shared" si="493"/>
        <v/>
      </c>
      <c r="CF185" s="698" t="str">
        <f t="shared" si="494"/>
        <v/>
      </c>
      <c r="CG185" s="698" t="str">
        <f t="shared" si="495"/>
        <v/>
      </c>
      <c r="CH185" s="1370" t="str">
        <f t="shared" si="443"/>
        <v/>
      </c>
      <c r="CI185" s="1371" t="str">
        <f t="shared" si="444"/>
        <v/>
      </c>
      <c r="CJ185" s="1372" t="str">
        <f t="shared" si="445"/>
        <v/>
      </c>
      <c r="CK185" s="1372" t="str">
        <f t="shared" si="446"/>
        <v/>
      </c>
      <c r="CL185" s="1372" t="str">
        <f t="shared" si="447"/>
        <v/>
      </c>
      <c r="CM185" s="1372" t="str">
        <f t="shared" si="448"/>
        <v/>
      </c>
      <c r="CN185" s="1372" t="str">
        <f t="shared" si="449"/>
        <v/>
      </c>
      <c r="CO185" s="1373" t="str">
        <f t="shared" si="450"/>
        <v/>
      </c>
      <c r="CP185" s="1373" t="str">
        <f t="shared" si="451"/>
        <v/>
      </c>
      <c r="CQ185" s="1373" t="str">
        <f t="shared" si="452"/>
        <v/>
      </c>
      <c r="CR185" s="1373" t="str">
        <f t="shared" si="453"/>
        <v/>
      </c>
      <c r="CS185" s="1372" t="str">
        <f t="shared" si="454"/>
        <v/>
      </c>
      <c r="CT185" s="1372" t="str">
        <f t="shared" si="455"/>
        <v/>
      </c>
      <c r="CU185" s="1372" t="str">
        <f t="shared" si="456"/>
        <v/>
      </c>
      <c r="CV185" s="1372" t="str">
        <f t="shared" si="457"/>
        <v/>
      </c>
      <c r="CW185" s="1372" t="str">
        <f t="shared" si="458"/>
        <v/>
      </c>
      <c r="CX185" s="1371" t="str">
        <f t="shared" si="459"/>
        <v/>
      </c>
      <c r="CY185" s="1374" t="str">
        <f t="shared" si="460"/>
        <v/>
      </c>
      <c r="CZ185" s="532" t="str">
        <f t="shared" si="461"/>
        <v/>
      </c>
      <c r="DA185" s="533" t="str">
        <f t="shared" si="462"/>
        <v/>
      </c>
      <c r="DB185" s="534" t="str">
        <f t="shared" si="463"/>
        <v/>
      </c>
      <c r="DC185" s="534" t="str">
        <f t="shared" si="464"/>
        <v/>
      </c>
      <c r="DD185" s="534" t="str">
        <f t="shared" si="465"/>
        <v/>
      </c>
      <c r="DE185" s="534" t="str">
        <f t="shared" si="466"/>
        <v/>
      </c>
      <c r="DF185" s="534" t="str">
        <f t="shared" si="467"/>
        <v/>
      </c>
      <c r="DG185" s="535" t="str">
        <f t="shared" si="468"/>
        <v/>
      </c>
      <c r="DH185" s="535" t="str">
        <f t="shared" si="469"/>
        <v/>
      </c>
      <c r="DI185" s="535" t="str">
        <f t="shared" si="470"/>
        <v/>
      </c>
      <c r="DJ185" s="535" t="str">
        <f t="shared" si="471"/>
        <v/>
      </c>
      <c r="DK185" s="534" t="str">
        <f t="shared" si="472"/>
        <v/>
      </c>
      <c r="DL185" s="534" t="str">
        <f t="shared" si="473"/>
        <v/>
      </c>
      <c r="DM185" s="534" t="str">
        <f t="shared" si="474"/>
        <v/>
      </c>
      <c r="DN185" s="534" t="str">
        <f t="shared" si="475"/>
        <v/>
      </c>
      <c r="DO185" s="534" t="str">
        <f t="shared" si="476"/>
        <v/>
      </c>
      <c r="DP185" s="533" t="str">
        <f t="shared" si="477"/>
        <v/>
      </c>
      <c r="DQ185" s="532" t="str">
        <f t="shared" si="478"/>
        <v/>
      </c>
      <c r="DR185" s="753">
        <f t="shared" si="479"/>
        <v>0</v>
      </c>
      <c r="DS185" s="111">
        <f t="shared" si="480"/>
        <v>0</v>
      </c>
      <c r="DT185" s="111">
        <f t="shared" si="481"/>
        <v>0</v>
      </c>
      <c r="DU185" s="111">
        <f t="shared" si="482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42">IF(B184="","",B184*B185)</f>
        <v/>
      </c>
      <c r="C186" s="708" t="str">
        <f t="shared" si="542"/>
        <v/>
      </c>
      <c r="D186" s="708" t="str">
        <f t="shared" si="542"/>
        <v/>
      </c>
      <c r="E186" s="708" t="str">
        <f t="shared" si="542"/>
        <v/>
      </c>
      <c r="F186" s="708" t="str">
        <f t="shared" si="542"/>
        <v/>
      </c>
      <c r="G186" s="708" t="str">
        <f t="shared" si="542"/>
        <v/>
      </c>
      <c r="H186" s="708" t="str">
        <f t="shared" si="542"/>
        <v/>
      </c>
      <c r="I186" s="708" t="str">
        <f t="shared" si="542"/>
        <v/>
      </c>
      <c r="J186" s="708" t="str">
        <f t="shared" si="542"/>
        <v/>
      </c>
      <c r="K186" s="708" t="str">
        <f t="shared" si="542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43">IF(U184="","",U184*U185)</f>
        <v/>
      </c>
      <c r="V186" s="708" t="str">
        <f t="shared" si="543"/>
        <v/>
      </c>
      <c r="W186" s="708" t="str">
        <f t="shared" si="543"/>
        <v/>
      </c>
      <c r="X186" s="708" t="str">
        <f t="shared" si="543"/>
        <v/>
      </c>
      <c r="Y186" s="708" t="str">
        <f t="shared" si="543"/>
        <v/>
      </c>
      <c r="Z186" s="708" t="str">
        <f t="shared" si="543"/>
        <v/>
      </c>
      <c r="AA186" s="708" t="str">
        <f t="shared" si="543"/>
        <v/>
      </c>
      <c r="AB186" s="708" t="str">
        <f t="shared" si="543"/>
        <v/>
      </c>
      <c r="AC186" s="708" t="str">
        <f t="shared" si="543"/>
        <v/>
      </c>
      <c r="AD186" s="708" t="str">
        <f t="shared" si="543"/>
        <v/>
      </c>
      <c r="AE186" s="708" t="str">
        <f t="shared" si="543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544">IF(AN184="","",AN184*AN185)</f>
        <v/>
      </c>
      <c r="AO186" s="708" t="str">
        <f t="shared" si="544"/>
        <v/>
      </c>
      <c r="AP186" s="708" t="str">
        <f t="shared" si="544"/>
        <v/>
      </c>
      <c r="AQ186" s="708" t="str">
        <f t="shared" si="544"/>
        <v/>
      </c>
      <c r="AR186" s="708" t="str">
        <f t="shared" si="544"/>
        <v/>
      </c>
      <c r="AS186" s="708" t="str">
        <f t="shared" si="544"/>
        <v/>
      </c>
      <c r="AT186" s="708" t="str">
        <f t="shared" si="544"/>
        <v/>
      </c>
      <c r="AU186" s="708" t="str">
        <f t="shared" si="544"/>
        <v/>
      </c>
      <c r="AV186" s="708" t="str">
        <f t="shared" si="544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2"/>
        <v/>
      </c>
      <c r="CE186" s="698" t="str">
        <f t="shared" si="493"/>
        <v/>
      </c>
      <c r="CF186" s="698" t="str">
        <f t="shared" si="494"/>
        <v/>
      </c>
      <c r="CG186" s="698" t="str">
        <f t="shared" si="495"/>
        <v/>
      </c>
      <c r="CH186" s="1370" t="str">
        <f t="shared" si="443"/>
        <v/>
      </c>
      <c r="CI186" s="1371" t="str">
        <f t="shared" si="444"/>
        <v/>
      </c>
      <c r="CJ186" s="1372" t="str">
        <f t="shared" si="445"/>
        <v/>
      </c>
      <c r="CK186" s="1372" t="str">
        <f t="shared" si="446"/>
        <v/>
      </c>
      <c r="CL186" s="1372" t="str">
        <f t="shared" si="447"/>
        <v/>
      </c>
      <c r="CM186" s="1372" t="str">
        <f t="shared" si="448"/>
        <v/>
      </c>
      <c r="CN186" s="1372" t="str">
        <f t="shared" si="449"/>
        <v/>
      </c>
      <c r="CO186" s="1373" t="str">
        <f t="shared" si="450"/>
        <v/>
      </c>
      <c r="CP186" s="1373" t="str">
        <f t="shared" si="451"/>
        <v/>
      </c>
      <c r="CQ186" s="1373" t="str">
        <f t="shared" si="452"/>
        <v/>
      </c>
      <c r="CR186" s="1373" t="str">
        <f t="shared" si="453"/>
        <v/>
      </c>
      <c r="CS186" s="1372" t="str">
        <f t="shared" si="454"/>
        <v/>
      </c>
      <c r="CT186" s="1372" t="str">
        <f t="shared" si="455"/>
        <v/>
      </c>
      <c r="CU186" s="1372" t="str">
        <f t="shared" si="456"/>
        <v/>
      </c>
      <c r="CV186" s="1372" t="str">
        <f t="shared" si="457"/>
        <v/>
      </c>
      <c r="CW186" s="1372" t="str">
        <f t="shared" si="458"/>
        <v/>
      </c>
      <c r="CX186" s="1371" t="str">
        <f t="shared" si="459"/>
        <v/>
      </c>
      <c r="CY186" s="1374" t="str">
        <f t="shared" si="460"/>
        <v/>
      </c>
      <c r="CZ186" s="532" t="str">
        <f t="shared" si="461"/>
        <v/>
      </c>
      <c r="DA186" s="533" t="str">
        <f t="shared" si="462"/>
        <v/>
      </c>
      <c r="DB186" s="534" t="str">
        <f t="shared" si="463"/>
        <v/>
      </c>
      <c r="DC186" s="534" t="str">
        <f t="shared" si="464"/>
        <v/>
      </c>
      <c r="DD186" s="534" t="str">
        <f t="shared" si="465"/>
        <v/>
      </c>
      <c r="DE186" s="534" t="str">
        <f t="shared" si="466"/>
        <v/>
      </c>
      <c r="DF186" s="534" t="str">
        <f t="shared" si="467"/>
        <v/>
      </c>
      <c r="DG186" s="535" t="str">
        <f t="shared" si="468"/>
        <v/>
      </c>
      <c r="DH186" s="535" t="str">
        <f t="shared" si="469"/>
        <v/>
      </c>
      <c r="DI186" s="535" t="str">
        <f t="shared" si="470"/>
        <v/>
      </c>
      <c r="DJ186" s="535" t="str">
        <f t="shared" si="471"/>
        <v/>
      </c>
      <c r="DK186" s="534" t="str">
        <f t="shared" si="472"/>
        <v/>
      </c>
      <c r="DL186" s="534" t="str">
        <f t="shared" si="473"/>
        <v/>
      </c>
      <c r="DM186" s="534" t="str">
        <f t="shared" si="474"/>
        <v/>
      </c>
      <c r="DN186" s="534" t="str">
        <f t="shared" si="475"/>
        <v/>
      </c>
      <c r="DO186" s="534" t="str">
        <f t="shared" si="476"/>
        <v/>
      </c>
      <c r="DP186" s="533" t="str">
        <f t="shared" si="477"/>
        <v/>
      </c>
      <c r="DQ186" s="532" t="str">
        <f t="shared" si="478"/>
        <v/>
      </c>
      <c r="DR186" s="753">
        <f t="shared" si="479"/>
        <v>0</v>
      </c>
      <c r="DS186" s="111">
        <f t="shared" si="480"/>
        <v>0</v>
      </c>
      <c r="DT186" s="111">
        <f t="shared" si="481"/>
        <v>0</v>
      </c>
      <c r="DU186" s="111">
        <f t="shared" si="482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2"/>
        <v/>
      </c>
      <c r="CE187" s="698" t="str">
        <f t="shared" si="493"/>
        <v/>
      </c>
      <c r="CF187" s="698" t="str">
        <f t="shared" si="494"/>
        <v/>
      </c>
      <c r="CG187" s="698" t="str">
        <f t="shared" si="495"/>
        <v/>
      </c>
      <c r="CH187" s="1370" t="str">
        <f t="shared" si="443"/>
        <v/>
      </c>
      <c r="CI187" s="1371" t="str">
        <f t="shared" si="444"/>
        <v/>
      </c>
      <c r="CJ187" s="1372" t="str">
        <f t="shared" si="445"/>
        <v/>
      </c>
      <c r="CK187" s="1372" t="str">
        <f t="shared" si="446"/>
        <v/>
      </c>
      <c r="CL187" s="1372" t="str">
        <f t="shared" si="447"/>
        <v/>
      </c>
      <c r="CM187" s="1372" t="str">
        <f t="shared" si="448"/>
        <v/>
      </c>
      <c r="CN187" s="1372" t="str">
        <f t="shared" si="449"/>
        <v/>
      </c>
      <c r="CO187" s="1373" t="str">
        <f t="shared" si="450"/>
        <v/>
      </c>
      <c r="CP187" s="1373" t="str">
        <f t="shared" si="451"/>
        <v/>
      </c>
      <c r="CQ187" s="1373" t="str">
        <f t="shared" si="452"/>
        <v/>
      </c>
      <c r="CR187" s="1373" t="str">
        <f t="shared" si="453"/>
        <v/>
      </c>
      <c r="CS187" s="1372" t="str">
        <f t="shared" si="454"/>
        <v/>
      </c>
      <c r="CT187" s="1372" t="str">
        <f t="shared" si="455"/>
        <v/>
      </c>
      <c r="CU187" s="1372" t="str">
        <f t="shared" si="456"/>
        <v/>
      </c>
      <c r="CV187" s="1372" t="str">
        <f t="shared" si="457"/>
        <v/>
      </c>
      <c r="CW187" s="1372" t="str">
        <f t="shared" si="458"/>
        <v/>
      </c>
      <c r="CX187" s="1371" t="str">
        <f t="shared" si="459"/>
        <v/>
      </c>
      <c r="CY187" s="1374" t="str">
        <f t="shared" si="460"/>
        <v/>
      </c>
      <c r="CZ187" s="532" t="str">
        <f t="shared" si="461"/>
        <v/>
      </c>
      <c r="DA187" s="533" t="str">
        <f t="shared" si="462"/>
        <v/>
      </c>
      <c r="DB187" s="534" t="str">
        <f t="shared" si="463"/>
        <v/>
      </c>
      <c r="DC187" s="534" t="str">
        <f t="shared" si="464"/>
        <v/>
      </c>
      <c r="DD187" s="534" t="str">
        <f t="shared" si="465"/>
        <v/>
      </c>
      <c r="DE187" s="534" t="str">
        <f t="shared" si="466"/>
        <v/>
      </c>
      <c r="DF187" s="534" t="str">
        <f t="shared" si="467"/>
        <v/>
      </c>
      <c r="DG187" s="535" t="str">
        <f t="shared" si="468"/>
        <v/>
      </c>
      <c r="DH187" s="535" t="str">
        <f t="shared" si="469"/>
        <v/>
      </c>
      <c r="DI187" s="535" t="str">
        <f t="shared" si="470"/>
        <v/>
      </c>
      <c r="DJ187" s="535" t="str">
        <f t="shared" si="471"/>
        <v/>
      </c>
      <c r="DK187" s="534" t="str">
        <f t="shared" si="472"/>
        <v/>
      </c>
      <c r="DL187" s="534" t="str">
        <f t="shared" si="473"/>
        <v/>
      </c>
      <c r="DM187" s="534" t="str">
        <f t="shared" si="474"/>
        <v/>
      </c>
      <c r="DN187" s="534" t="str">
        <f t="shared" si="475"/>
        <v/>
      </c>
      <c r="DO187" s="534" t="str">
        <f t="shared" si="476"/>
        <v/>
      </c>
      <c r="DP187" s="533" t="str">
        <f t="shared" si="477"/>
        <v/>
      </c>
      <c r="DQ187" s="532" t="str">
        <f t="shared" si="478"/>
        <v/>
      </c>
      <c r="DR187" s="753">
        <f t="shared" si="479"/>
        <v>0</v>
      </c>
      <c r="DS187" s="111">
        <f t="shared" si="480"/>
        <v>0</v>
      </c>
      <c r="DT187" s="111">
        <f t="shared" si="481"/>
        <v>0</v>
      </c>
      <c r="DU187" s="111">
        <f t="shared" si="482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2"/>
        <v/>
      </c>
      <c r="CE188" s="698" t="str">
        <f t="shared" si="493"/>
        <v/>
      </c>
      <c r="CF188" s="698" t="str">
        <f t="shared" si="494"/>
        <v/>
      </c>
      <c r="CG188" s="698" t="str">
        <f t="shared" si="495"/>
        <v/>
      </c>
      <c r="CH188" s="1370" t="str">
        <f t="shared" si="443"/>
        <v/>
      </c>
      <c r="CI188" s="1371" t="str">
        <f t="shared" si="444"/>
        <v/>
      </c>
      <c r="CJ188" s="1372" t="str">
        <f t="shared" si="445"/>
        <v/>
      </c>
      <c r="CK188" s="1372" t="str">
        <f t="shared" si="446"/>
        <v/>
      </c>
      <c r="CL188" s="1372" t="str">
        <f t="shared" si="447"/>
        <v/>
      </c>
      <c r="CM188" s="1372" t="str">
        <f t="shared" si="448"/>
        <v/>
      </c>
      <c r="CN188" s="1372" t="str">
        <f t="shared" si="449"/>
        <v/>
      </c>
      <c r="CO188" s="1373" t="str">
        <f t="shared" si="450"/>
        <v/>
      </c>
      <c r="CP188" s="1373" t="str">
        <f t="shared" si="451"/>
        <v/>
      </c>
      <c r="CQ188" s="1373" t="str">
        <f t="shared" si="452"/>
        <v/>
      </c>
      <c r="CR188" s="1373" t="str">
        <f t="shared" si="453"/>
        <v/>
      </c>
      <c r="CS188" s="1372" t="str">
        <f t="shared" si="454"/>
        <v/>
      </c>
      <c r="CT188" s="1372" t="str">
        <f t="shared" si="455"/>
        <v/>
      </c>
      <c r="CU188" s="1372" t="str">
        <f t="shared" si="456"/>
        <v/>
      </c>
      <c r="CV188" s="1372" t="str">
        <f t="shared" si="457"/>
        <v/>
      </c>
      <c r="CW188" s="1372" t="str">
        <f t="shared" si="458"/>
        <v/>
      </c>
      <c r="CX188" s="1371" t="str">
        <f t="shared" si="459"/>
        <v/>
      </c>
      <c r="CY188" s="1374" t="str">
        <f t="shared" si="460"/>
        <v/>
      </c>
      <c r="CZ188" s="532" t="str">
        <f t="shared" si="461"/>
        <v/>
      </c>
      <c r="DA188" s="533" t="str">
        <f t="shared" si="462"/>
        <v/>
      </c>
      <c r="DB188" s="534" t="str">
        <f t="shared" si="463"/>
        <v/>
      </c>
      <c r="DC188" s="534" t="str">
        <f t="shared" si="464"/>
        <v/>
      </c>
      <c r="DD188" s="534" t="str">
        <f t="shared" si="465"/>
        <v/>
      </c>
      <c r="DE188" s="534" t="str">
        <f t="shared" si="466"/>
        <v/>
      </c>
      <c r="DF188" s="534" t="str">
        <f t="shared" si="467"/>
        <v/>
      </c>
      <c r="DG188" s="535" t="str">
        <f t="shared" si="468"/>
        <v/>
      </c>
      <c r="DH188" s="535" t="str">
        <f t="shared" si="469"/>
        <v/>
      </c>
      <c r="DI188" s="535" t="str">
        <f t="shared" si="470"/>
        <v/>
      </c>
      <c r="DJ188" s="535" t="str">
        <f t="shared" si="471"/>
        <v/>
      </c>
      <c r="DK188" s="534" t="str">
        <f t="shared" si="472"/>
        <v/>
      </c>
      <c r="DL188" s="534" t="str">
        <f t="shared" si="473"/>
        <v/>
      </c>
      <c r="DM188" s="534" t="str">
        <f t="shared" si="474"/>
        <v/>
      </c>
      <c r="DN188" s="534" t="str">
        <f t="shared" si="475"/>
        <v/>
      </c>
      <c r="DO188" s="534" t="str">
        <f t="shared" si="476"/>
        <v/>
      </c>
      <c r="DP188" s="533" t="str">
        <f t="shared" si="477"/>
        <v/>
      </c>
      <c r="DQ188" s="532" t="str">
        <f t="shared" si="478"/>
        <v/>
      </c>
      <c r="DR188" s="753">
        <f t="shared" si="479"/>
        <v>0</v>
      </c>
      <c r="DS188" s="111">
        <f t="shared" si="480"/>
        <v>0</v>
      </c>
      <c r="DT188" s="111">
        <f t="shared" si="481"/>
        <v>0</v>
      </c>
      <c r="DU188" s="111">
        <f t="shared" si="482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545">IF(B187="","",B187*B188)</f>
        <v/>
      </c>
      <c r="C189" s="708" t="str">
        <f t="shared" si="545"/>
        <v/>
      </c>
      <c r="D189" s="708" t="str">
        <f t="shared" si="545"/>
        <v/>
      </c>
      <c r="E189" s="708" t="str">
        <f t="shared" si="545"/>
        <v/>
      </c>
      <c r="F189" s="708" t="str">
        <f t="shared" si="545"/>
        <v/>
      </c>
      <c r="G189" s="708" t="str">
        <f t="shared" si="545"/>
        <v/>
      </c>
      <c r="H189" s="708" t="str">
        <f t="shared" si="545"/>
        <v/>
      </c>
      <c r="I189" s="708" t="str">
        <f t="shared" si="545"/>
        <v/>
      </c>
      <c r="J189" s="708" t="str">
        <f t="shared" si="545"/>
        <v/>
      </c>
      <c r="K189" s="708" t="str">
        <f t="shared" si="545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546">IF(U187="","",U187*U188)</f>
        <v/>
      </c>
      <c r="V189" s="708" t="str">
        <f t="shared" si="546"/>
        <v/>
      </c>
      <c r="W189" s="708" t="str">
        <f t="shared" si="546"/>
        <v/>
      </c>
      <c r="X189" s="708" t="str">
        <f t="shared" si="546"/>
        <v/>
      </c>
      <c r="Y189" s="708" t="str">
        <f t="shared" si="546"/>
        <v/>
      </c>
      <c r="Z189" s="708" t="str">
        <f t="shared" si="546"/>
        <v/>
      </c>
      <c r="AA189" s="708" t="str">
        <f t="shared" si="546"/>
        <v/>
      </c>
      <c r="AB189" s="708" t="str">
        <f t="shared" si="546"/>
        <v/>
      </c>
      <c r="AC189" s="708" t="str">
        <f t="shared" si="546"/>
        <v/>
      </c>
      <c r="AD189" s="708" t="str">
        <f t="shared" si="546"/>
        <v/>
      </c>
      <c r="AE189" s="708" t="str">
        <f t="shared" si="546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547">IF(AN187="","",AN187*AN188)</f>
        <v/>
      </c>
      <c r="AO189" s="708" t="str">
        <f t="shared" si="547"/>
        <v/>
      </c>
      <c r="AP189" s="708" t="str">
        <f t="shared" si="547"/>
        <v/>
      </c>
      <c r="AQ189" s="708" t="str">
        <f t="shared" si="547"/>
        <v/>
      </c>
      <c r="AR189" s="708" t="str">
        <f t="shared" si="547"/>
        <v/>
      </c>
      <c r="AS189" s="708" t="str">
        <f t="shared" si="547"/>
        <v/>
      </c>
      <c r="AT189" s="708" t="str">
        <f t="shared" si="547"/>
        <v/>
      </c>
      <c r="AU189" s="708" t="str">
        <f t="shared" si="547"/>
        <v/>
      </c>
      <c r="AV189" s="708" t="str">
        <f t="shared" si="547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2"/>
        <v/>
      </c>
      <c r="CE189" s="698" t="str">
        <f t="shared" si="493"/>
        <v/>
      </c>
      <c r="CF189" s="698" t="str">
        <f t="shared" si="494"/>
        <v/>
      </c>
      <c r="CG189" s="698" t="str">
        <f t="shared" si="495"/>
        <v/>
      </c>
      <c r="CH189" s="1370" t="str">
        <f t="shared" si="443"/>
        <v/>
      </c>
      <c r="CI189" s="1371" t="str">
        <f t="shared" si="444"/>
        <v/>
      </c>
      <c r="CJ189" s="1372" t="str">
        <f t="shared" si="445"/>
        <v/>
      </c>
      <c r="CK189" s="1372" t="str">
        <f t="shared" si="446"/>
        <v/>
      </c>
      <c r="CL189" s="1372" t="str">
        <f t="shared" si="447"/>
        <v/>
      </c>
      <c r="CM189" s="1372" t="str">
        <f t="shared" si="448"/>
        <v/>
      </c>
      <c r="CN189" s="1372" t="str">
        <f t="shared" si="449"/>
        <v/>
      </c>
      <c r="CO189" s="1373" t="str">
        <f t="shared" si="450"/>
        <v/>
      </c>
      <c r="CP189" s="1373" t="str">
        <f t="shared" si="451"/>
        <v/>
      </c>
      <c r="CQ189" s="1373" t="str">
        <f t="shared" si="452"/>
        <v/>
      </c>
      <c r="CR189" s="1373" t="str">
        <f t="shared" si="453"/>
        <v/>
      </c>
      <c r="CS189" s="1372" t="str">
        <f t="shared" si="454"/>
        <v/>
      </c>
      <c r="CT189" s="1372" t="str">
        <f t="shared" si="455"/>
        <v/>
      </c>
      <c r="CU189" s="1372" t="str">
        <f t="shared" si="456"/>
        <v/>
      </c>
      <c r="CV189" s="1372" t="str">
        <f t="shared" si="457"/>
        <v/>
      </c>
      <c r="CW189" s="1372" t="str">
        <f t="shared" si="458"/>
        <v/>
      </c>
      <c r="CX189" s="1371" t="str">
        <f t="shared" si="459"/>
        <v/>
      </c>
      <c r="CY189" s="1374" t="str">
        <f t="shared" si="460"/>
        <v/>
      </c>
      <c r="CZ189" s="532" t="str">
        <f t="shared" si="461"/>
        <v/>
      </c>
      <c r="DA189" s="533" t="str">
        <f t="shared" si="462"/>
        <v/>
      </c>
      <c r="DB189" s="534" t="str">
        <f t="shared" si="463"/>
        <v/>
      </c>
      <c r="DC189" s="534" t="str">
        <f t="shared" si="464"/>
        <v/>
      </c>
      <c r="DD189" s="534" t="str">
        <f t="shared" si="465"/>
        <v/>
      </c>
      <c r="DE189" s="534" t="str">
        <f t="shared" si="466"/>
        <v/>
      </c>
      <c r="DF189" s="534" t="str">
        <f t="shared" si="467"/>
        <v/>
      </c>
      <c r="DG189" s="535" t="str">
        <f t="shared" si="468"/>
        <v/>
      </c>
      <c r="DH189" s="535" t="str">
        <f t="shared" si="469"/>
        <v/>
      </c>
      <c r="DI189" s="535" t="str">
        <f t="shared" si="470"/>
        <v/>
      </c>
      <c r="DJ189" s="535" t="str">
        <f t="shared" si="471"/>
        <v/>
      </c>
      <c r="DK189" s="534" t="str">
        <f t="shared" si="472"/>
        <v/>
      </c>
      <c r="DL189" s="534" t="str">
        <f t="shared" si="473"/>
        <v/>
      </c>
      <c r="DM189" s="534" t="str">
        <f t="shared" si="474"/>
        <v/>
      </c>
      <c r="DN189" s="534" t="str">
        <f t="shared" si="475"/>
        <v/>
      </c>
      <c r="DO189" s="534" t="str">
        <f t="shared" si="476"/>
        <v/>
      </c>
      <c r="DP189" s="533" t="str">
        <f t="shared" si="477"/>
        <v/>
      </c>
      <c r="DQ189" s="532" t="str">
        <f t="shared" si="478"/>
        <v/>
      </c>
      <c r="DR189" s="753">
        <f t="shared" si="479"/>
        <v>0</v>
      </c>
      <c r="DS189" s="111">
        <f t="shared" si="480"/>
        <v>0</v>
      </c>
      <c r="DT189" s="111">
        <f t="shared" si="481"/>
        <v>0</v>
      </c>
      <c r="DU189" s="111">
        <f t="shared" si="482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548">IF(SUM(B51)=0,"",(B175+B184+B187)/B51)</f>
        <v/>
      </c>
      <c r="C190" s="721" t="str">
        <f t="shared" si="548"/>
        <v/>
      </c>
      <c r="D190" s="721" t="str">
        <f t="shared" si="548"/>
        <v/>
      </c>
      <c r="E190" s="721" t="str">
        <f t="shared" si="548"/>
        <v/>
      </c>
      <c r="F190" s="721" t="str">
        <f t="shared" si="548"/>
        <v/>
      </c>
      <c r="G190" s="721" t="str">
        <f t="shared" si="548"/>
        <v/>
      </c>
      <c r="H190" s="721" t="str">
        <f t="shared" si="548"/>
        <v/>
      </c>
      <c r="I190" s="721" t="str">
        <f t="shared" si="548"/>
        <v/>
      </c>
      <c r="J190" s="721" t="str">
        <f t="shared" si="548"/>
        <v/>
      </c>
      <c r="K190" s="721" t="str">
        <f t="shared" si="548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549">IF(SUM(U51)=0,"",(U175+U184+U187)/U51)</f>
        <v/>
      </c>
      <c r="V190" s="721" t="str">
        <f t="shared" si="549"/>
        <v/>
      </c>
      <c r="W190" s="721" t="str">
        <f t="shared" si="549"/>
        <v/>
      </c>
      <c r="X190" s="721" t="str">
        <f t="shared" si="549"/>
        <v/>
      </c>
      <c r="Y190" s="721" t="str">
        <f t="shared" si="549"/>
        <v/>
      </c>
      <c r="Z190" s="721" t="str">
        <f t="shared" si="549"/>
        <v/>
      </c>
      <c r="AA190" s="721" t="str">
        <f t="shared" si="549"/>
        <v/>
      </c>
      <c r="AB190" s="721" t="str">
        <f t="shared" si="549"/>
        <v/>
      </c>
      <c r="AC190" s="721" t="str">
        <f t="shared" si="549"/>
        <v/>
      </c>
      <c r="AD190" s="721" t="str">
        <f t="shared" si="549"/>
        <v/>
      </c>
      <c r="AE190" s="721" t="str">
        <f t="shared" si="549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550">IF(SUM(AN51)=0,"",(AN175+AN184+AN187)/AN51)</f>
        <v/>
      </c>
      <c r="AO190" s="721" t="str">
        <f t="shared" si="550"/>
        <v/>
      </c>
      <c r="AP190" s="721" t="str">
        <f t="shared" si="550"/>
        <v/>
      </c>
      <c r="AQ190" s="721" t="str">
        <f t="shared" si="550"/>
        <v/>
      </c>
      <c r="AR190" s="721" t="str">
        <f t="shared" si="550"/>
        <v/>
      </c>
      <c r="AS190" s="721" t="str">
        <f t="shared" si="550"/>
        <v/>
      </c>
      <c r="AT190" s="721" t="str">
        <f t="shared" si="550"/>
        <v/>
      </c>
      <c r="AU190" s="721" t="str">
        <f t="shared" si="550"/>
        <v/>
      </c>
      <c r="AV190" s="721" t="str">
        <f t="shared" si="550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2"/>
        <v/>
      </c>
      <c r="CE190" s="698" t="str">
        <f t="shared" si="493"/>
        <v/>
      </c>
      <c r="CF190" s="698" t="str">
        <f t="shared" si="494"/>
        <v/>
      </c>
      <c r="CG190" s="698" t="str">
        <f t="shared" si="495"/>
        <v/>
      </c>
      <c r="CH190" s="1375" t="str">
        <f t="shared" si="443"/>
        <v/>
      </c>
      <c r="CI190" s="1376" t="str">
        <f t="shared" si="444"/>
        <v/>
      </c>
      <c r="CJ190" s="1377" t="str">
        <f t="shared" si="445"/>
        <v/>
      </c>
      <c r="CK190" s="1377" t="str">
        <f t="shared" si="446"/>
        <v/>
      </c>
      <c r="CL190" s="1377" t="str">
        <f t="shared" si="447"/>
        <v/>
      </c>
      <c r="CM190" s="1377" t="str">
        <f t="shared" si="448"/>
        <v/>
      </c>
      <c r="CN190" s="1377" t="str">
        <f t="shared" si="449"/>
        <v/>
      </c>
      <c r="CO190" s="1378" t="str">
        <f t="shared" si="450"/>
        <v/>
      </c>
      <c r="CP190" s="1378" t="str">
        <f t="shared" si="451"/>
        <v/>
      </c>
      <c r="CQ190" s="1378" t="str">
        <f t="shared" si="452"/>
        <v/>
      </c>
      <c r="CR190" s="1378" t="str">
        <f t="shared" si="453"/>
        <v/>
      </c>
      <c r="CS190" s="1377" t="str">
        <f t="shared" si="454"/>
        <v/>
      </c>
      <c r="CT190" s="1377" t="str">
        <f t="shared" si="455"/>
        <v/>
      </c>
      <c r="CU190" s="1377" t="str">
        <f t="shared" si="456"/>
        <v/>
      </c>
      <c r="CV190" s="1377" t="str">
        <f t="shared" si="457"/>
        <v/>
      </c>
      <c r="CW190" s="1377" t="str">
        <f t="shared" si="458"/>
        <v/>
      </c>
      <c r="CX190" s="1376" t="str">
        <f t="shared" si="459"/>
        <v/>
      </c>
      <c r="CY190" s="1379" t="str">
        <f t="shared" si="460"/>
        <v/>
      </c>
      <c r="CZ190" s="638" t="str">
        <f t="shared" si="461"/>
        <v/>
      </c>
      <c r="DA190" s="639" t="str">
        <f t="shared" si="462"/>
        <v/>
      </c>
      <c r="DB190" s="640" t="str">
        <f t="shared" si="463"/>
        <v/>
      </c>
      <c r="DC190" s="640" t="str">
        <f t="shared" si="464"/>
        <v/>
      </c>
      <c r="DD190" s="640" t="str">
        <f t="shared" si="465"/>
        <v/>
      </c>
      <c r="DE190" s="640" t="str">
        <f t="shared" si="466"/>
        <v/>
      </c>
      <c r="DF190" s="640" t="str">
        <f t="shared" si="467"/>
        <v/>
      </c>
      <c r="DG190" s="641" t="str">
        <f t="shared" si="468"/>
        <v/>
      </c>
      <c r="DH190" s="641" t="str">
        <f t="shared" si="469"/>
        <v/>
      </c>
      <c r="DI190" s="641" t="str">
        <f t="shared" si="470"/>
        <v/>
      </c>
      <c r="DJ190" s="641" t="str">
        <f t="shared" si="471"/>
        <v/>
      </c>
      <c r="DK190" s="640" t="str">
        <f t="shared" si="472"/>
        <v/>
      </c>
      <c r="DL190" s="640" t="str">
        <f t="shared" si="473"/>
        <v/>
      </c>
      <c r="DM190" s="640" t="str">
        <f t="shared" si="474"/>
        <v/>
      </c>
      <c r="DN190" s="640" t="str">
        <f t="shared" si="475"/>
        <v/>
      </c>
      <c r="DO190" s="640" t="str">
        <f t="shared" si="476"/>
        <v/>
      </c>
      <c r="DP190" s="639" t="str">
        <f t="shared" si="477"/>
        <v/>
      </c>
      <c r="DQ190" s="638" t="str">
        <f t="shared" si="478"/>
        <v/>
      </c>
      <c r="DR190" s="753">
        <f t="shared" si="479"/>
        <v>0</v>
      </c>
      <c r="DS190" s="111">
        <f t="shared" si="480"/>
        <v>0</v>
      </c>
      <c r="DT190" s="111">
        <f t="shared" si="481"/>
        <v>0</v>
      </c>
      <c r="DU190" s="111">
        <f t="shared" si="482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2"/>
        <v/>
      </c>
      <c r="CE191" s="698" t="str">
        <f t="shared" si="493"/>
        <v/>
      </c>
      <c r="CF191" s="698" t="str">
        <f t="shared" si="494"/>
        <v/>
      </c>
      <c r="CG191" s="698" t="str">
        <f t="shared" si="495"/>
        <v/>
      </c>
      <c r="CH191" s="1370" t="str">
        <f t="shared" si="443"/>
        <v/>
      </c>
      <c r="CI191" s="1371" t="str">
        <f t="shared" si="444"/>
        <v/>
      </c>
      <c r="CJ191" s="1372" t="str">
        <f t="shared" si="445"/>
        <v/>
      </c>
      <c r="CK191" s="1372" t="str">
        <f t="shared" si="446"/>
        <v/>
      </c>
      <c r="CL191" s="1372" t="str">
        <f t="shared" si="447"/>
        <v/>
      </c>
      <c r="CM191" s="1372" t="str">
        <f t="shared" si="448"/>
        <v/>
      </c>
      <c r="CN191" s="1372" t="str">
        <f t="shared" si="449"/>
        <v/>
      </c>
      <c r="CO191" s="1373" t="str">
        <f t="shared" si="450"/>
        <v/>
      </c>
      <c r="CP191" s="1373" t="str">
        <f t="shared" si="451"/>
        <v/>
      </c>
      <c r="CQ191" s="1373" t="str">
        <f t="shared" si="452"/>
        <v/>
      </c>
      <c r="CR191" s="1373" t="str">
        <f t="shared" si="453"/>
        <v/>
      </c>
      <c r="CS191" s="1372" t="str">
        <f t="shared" si="454"/>
        <v/>
      </c>
      <c r="CT191" s="1372" t="str">
        <f t="shared" si="455"/>
        <v/>
      </c>
      <c r="CU191" s="1372" t="str">
        <f t="shared" si="456"/>
        <v/>
      </c>
      <c r="CV191" s="1372" t="str">
        <f t="shared" si="457"/>
        <v/>
      </c>
      <c r="CW191" s="1372" t="str">
        <f t="shared" si="458"/>
        <v/>
      </c>
      <c r="CX191" s="1371" t="str">
        <f t="shared" si="459"/>
        <v/>
      </c>
      <c r="CY191" s="1374" t="str">
        <f t="shared" si="460"/>
        <v/>
      </c>
      <c r="CZ191" s="532" t="str">
        <f t="shared" si="461"/>
        <v/>
      </c>
      <c r="DA191" s="533" t="str">
        <f t="shared" si="462"/>
        <v/>
      </c>
      <c r="DB191" s="534" t="str">
        <f t="shared" si="463"/>
        <v/>
      </c>
      <c r="DC191" s="534" t="str">
        <f t="shared" si="464"/>
        <v/>
      </c>
      <c r="DD191" s="534" t="str">
        <f t="shared" si="465"/>
        <v/>
      </c>
      <c r="DE191" s="534" t="str">
        <f t="shared" si="466"/>
        <v/>
      </c>
      <c r="DF191" s="534" t="str">
        <f t="shared" si="467"/>
        <v/>
      </c>
      <c r="DG191" s="535" t="str">
        <f t="shared" si="468"/>
        <v/>
      </c>
      <c r="DH191" s="535" t="str">
        <f t="shared" si="469"/>
        <v/>
      </c>
      <c r="DI191" s="535" t="str">
        <f t="shared" si="470"/>
        <v/>
      </c>
      <c r="DJ191" s="535" t="str">
        <f t="shared" si="471"/>
        <v/>
      </c>
      <c r="DK191" s="534" t="str">
        <f t="shared" si="472"/>
        <v/>
      </c>
      <c r="DL191" s="534" t="str">
        <f t="shared" si="473"/>
        <v/>
      </c>
      <c r="DM191" s="534" t="str">
        <f t="shared" si="474"/>
        <v/>
      </c>
      <c r="DN191" s="534" t="str">
        <f t="shared" si="475"/>
        <v/>
      </c>
      <c r="DO191" s="534" t="str">
        <f t="shared" si="476"/>
        <v/>
      </c>
      <c r="DP191" s="533" t="str">
        <f t="shared" si="477"/>
        <v/>
      </c>
      <c r="DQ191" s="532" t="str">
        <f t="shared" si="478"/>
        <v/>
      </c>
      <c r="DR191" s="753">
        <f t="shared" si="479"/>
        <v>0</v>
      </c>
      <c r="DS191" s="111">
        <f t="shared" si="480"/>
        <v>0</v>
      </c>
      <c r="DT191" s="111">
        <f t="shared" si="481"/>
        <v>0</v>
      </c>
      <c r="DU191" s="111">
        <f t="shared" si="482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2"/>
        <v/>
      </c>
      <c r="CE192" s="698" t="str">
        <f t="shared" si="493"/>
        <v/>
      </c>
      <c r="CF192" s="698" t="str">
        <f t="shared" si="494"/>
        <v/>
      </c>
      <c r="CG192" s="698" t="str">
        <f t="shared" si="495"/>
        <v/>
      </c>
      <c r="CH192" s="1370" t="str">
        <f t="shared" si="443"/>
        <v/>
      </c>
      <c r="CI192" s="1371" t="str">
        <f t="shared" si="444"/>
        <v/>
      </c>
      <c r="CJ192" s="1372" t="str">
        <f t="shared" si="445"/>
        <v/>
      </c>
      <c r="CK192" s="1372" t="str">
        <f t="shared" si="446"/>
        <v/>
      </c>
      <c r="CL192" s="1372" t="str">
        <f t="shared" si="447"/>
        <v/>
      </c>
      <c r="CM192" s="1372" t="str">
        <f t="shared" si="448"/>
        <v/>
      </c>
      <c r="CN192" s="1372" t="str">
        <f t="shared" si="449"/>
        <v/>
      </c>
      <c r="CO192" s="1373" t="str">
        <f t="shared" si="450"/>
        <v/>
      </c>
      <c r="CP192" s="1373" t="str">
        <f t="shared" si="451"/>
        <v/>
      </c>
      <c r="CQ192" s="1373" t="str">
        <f t="shared" si="452"/>
        <v/>
      </c>
      <c r="CR192" s="1373" t="str">
        <f t="shared" si="453"/>
        <v/>
      </c>
      <c r="CS192" s="1372" t="str">
        <f t="shared" si="454"/>
        <v/>
      </c>
      <c r="CT192" s="1372" t="str">
        <f t="shared" si="455"/>
        <v/>
      </c>
      <c r="CU192" s="1372" t="str">
        <f t="shared" si="456"/>
        <v/>
      </c>
      <c r="CV192" s="1372" t="str">
        <f t="shared" si="457"/>
        <v/>
      </c>
      <c r="CW192" s="1372" t="str">
        <f t="shared" si="458"/>
        <v/>
      </c>
      <c r="CX192" s="1371" t="str">
        <f t="shared" si="459"/>
        <v/>
      </c>
      <c r="CY192" s="1374" t="str">
        <f t="shared" si="460"/>
        <v/>
      </c>
      <c r="CZ192" s="532" t="str">
        <f t="shared" si="461"/>
        <v/>
      </c>
      <c r="DA192" s="533" t="str">
        <f t="shared" si="462"/>
        <v/>
      </c>
      <c r="DB192" s="534" t="str">
        <f t="shared" si="463"/>
        <v/>
      </c>
      <c r="DC192" s="534" t="str">
        <f t="shared" si="464"/>
        <v/>
      </c>
      <c r="DD192" s="534" t="str">
        <f t="shared" si="465"/>
        <v/>
      </c>
      <c r="DE192" s="534" t="str">
        <f t="shared" si="466"/>
        <v/>
      </c>
      <c r="DF192" s="534" t="str">
        <f t="shared" si="467"/>
        <v/>
      </c>
      <c r="DG192" s="535" t="str">
        <f t="shared" si="468"/>
        <v/>
      </c>
      <c r="DH192" s="535" t="str">
        <f t="shared" si="469"/>
        <v/>
      </c>
      <c r="DI192" s="535" t="str">
        <f t="shared" si="470"/>
        <v/>
      </c>
      <c r="DJ192" s="535" t="str">
        <f t="shared" si="471"/>
        <v/>
      </c>
      <c r="DK192" s="534" t="str">
        <f t="shared" si="472"/>
        <v/>
      </c>
      <c r="DL192" s="534" t="str">
        <f t="shared" si="473"/>
        <v/>
      </c>
      <c r="DM192" s="534" t="str">
        <f t="shared" si="474"/>
        <v/>
      </c>
      <c r="DN192" s="534" t="str">
        <f t="shared" si="475"/>
        <v/>
      </c>
      <c r="DO192" s="534" t="str">
        <f t="shared" si="476"/>
        <v/>
      </c>
      <c r="DP192" s="533" t="str">
        <f t="shared" si="477"/>
        <v/>
      </c>
      <c r="DQ192" s="532" t="str">
        <f t="shared" si="478"/>
        <v/>
      </c>
      <c r="DR192" s="753">
        <f t="shared" si="479"/>
        <v>0</v>
      </c>
      <c r="DS192" s="111">
        <f t="shared" si="480"/>
        <v>0</v>
      </c>
      <c r="DT192" s="111">
        <f t="shared" si="481"/>
        <v>0</v>
      </c>
      <c r="DU192" s="111">
        <f t="shared" si="482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2"/>
        <v/>
      </c>
      <c r="CE193" s="698" t="str">
        <f t="shared" si="493"/>
        <v/>
      </c>
      <c r="CF193" s="698" t="str">
        <f t="shared" si="494"/>
        <v/>
      </c>
      <c r="CG193" s="698" t="str">
        <f t="shared" si="495"/>
        <v/>
      </c>
      <c r="CH193" s="1370" t="str">
        <f t="shared" si="443"/>
        <v/>
      </c>
      <c r="CI193" s="1371" t="str">
        <f t="shared" si="444"/>
        <v/>
      </c>
      <c r="CJ193" s="1372" t="str">
        <f t="shared" si="445"/>
        <v/>
      </c>
      <c r="CK193" s="1372" t="str">
        <f t="shared" si="446"/>
        <v/>
      </c>
      <c r="CL193" s="1372" t="str">
        <f t="shared" si="447"/>
        <v/>
      </c>
      <c r="CM193" s="1372" t="str">
        <f t="shared" si="448"/>
        <v/>
      </c>
      <c r="CN193" s="1372" t="str">
        <f t="shared" si="449"/>
        <v/>
      </c>
      <c r="CO193" s="1373" t="str">
        <f t="shared" si="450"/>
        <v/>
      </c>
      <c r="CP193" s="1373" t="str">
        <f t="shared" si="451"/>
        <v/>
      </c>
      <c r="CQ193" s="1373" t="str">
        <f t="shared" si="452"/>
        <v/>
      </c>
      <c r="CR193" s="1373" t="str">
        <f t="shared" si="453"/>
        <v/>
      </c>
      <c r="CS193" s="1372" t="str">
        <f t="shared" si="454"/>
        <v/>
      </c>
      <c r="CT193" s="1372" t="str">
        <f t="shared" si="455"/>
        <v/>
      </c>
      <c r="CU193" s="1372" t="str">
        <f t="shared" si="456"/>
        <v/>
      </c>
      <c r="CV193" s="1372" t="str">
        <f t="shared" si="457"/>
        <v/>
      </c>
      <c r="CW193" s="1372" t="str">
        <f t="shared" si="458"/>
        <v/>
      </c>
      <c r="CX193" s="1371" t="str">
        <f t="shared" si="459"/>
        <v/>
      </c>
      <c r="CY193" s="1374" t="str">
        <f t="shared" si="460"/>
        <v/>
      </c>
      <c r="CZ193" s="532" t="str">
        <f t="shared" si="461"/>
        <v/>
      </c>
      <c r="DA193" s="533" t="str">
        <f t="shared" si="462"/>
        <v/>
      </c>
      <c r="DB193" s="534" t="str">
        <f t="shared" si="463"/>
        <v/>
      </c>
      <c r="DC193" s="534" t="str">
        <f t="shared" si="464"/>
        <v/>
      </c>
      <c r="DD193" s="534" t="str">
        <f t="shared" si="465"/>
        <v/>
      </c>
      <c r="DE193" s="534" t="str">
        <f t="shared" si="466"/>
        <v/>
      </c>
      <c r="DF193" s="534" t="str">
        <f t="shared" si="467"/>
        <v/>
      </c>
      <c r="DG193" s="535" t="str">
        <f t="shared" si="468"/>
        <v/>
      </c>
      <c r="DH193" s="535" t="str">
        <f t="shared" si="469"/>
        <v/>
      </c>
      <c r="DI193" s="535" t="str">
        <f t="shared" si="470"/>
        <v/>
      </c>
      <c r="DJ193" s="535" t="str">
        <f t="shared" si="471"/>
        <v/>
      </c>
      <c r="DK193" s="534" t="str">
        <f t="shared" si="472"/>
        <v/>
      </c>
      <c r="DL193" s="534" t="str">
        <f t="shared" si="473"/>
        <v/>
      </c>
      <c r="DM193" s="534" t="str">
        <f t="shared" si="474"/>
        <v/>
      </c>
      <c r="DN193" s="534" t="str">
        <f t="shared" si="475"/>
        <v/>
      </c>
      <c r="DO193" s="534" t="str">
        <f t="shared" si="476"/>
        <v/>
      </c>
      <c r="DP193" s="533" t="str">
        <f t="shared" si="477"/>
        <v/>
      </c>
      <c r="DQ193" s="532" t="str">
        <f t="shared" si="478"/>
        <v/>
      </c>
      <c r="DR193" s="753">
        <f t="shared" si="479"/>
        <v>0</v>
      </c>
      <c r="DS193" s="111">
        <f t="shared" si="480"/>
        <v>0</v>
      </c>
      <c r="DT193" s="111">
        <f t="shared" si="481"/>
        <v>0</v>
      </c>
      <c r="DU193" s="111">
        <f t="shared" si="482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551">IF(B191="","",B191*(B193-B192))</f>
        <v/>
      </c>
      <c r="C194" s="708" t="str">
        <f t="shared" si="551"/>
        <v/>
      </c>
      <c r="D194" s="708" t="str">
        <f t="shared" si="551"/>
        <v/>
      </c>
      <c r="E194" s="708" t="str">
        <f t="shared" si="551"/>
        <v/>
      </c>
      <c r="F194" s="708" t="str">
        <f t="shared" si="551"/>
        <v/>
      </c>
      <c r="G194" s="708" t="str">
        <f t="shared" si="551"/>
        <v/>
      </c>
      <c r="H194" s="708" t="str">
        <f t="shared" si="551"/>
        <v/>
      </c>
      <c r="I194" s="708" t="str">
        <f t="shared" si="551"/>
        <v/>
      </c>
      <c r="J194" s="708" t="str">
        <f t="shared" si="551"/>
        <v/>
      </c>
      <c r="K194" s="708" t="str">
        <f t="shared" si="551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552">IF(U191="","",U191*(U193-U192))</f>
        <v/>
      </c>
      <c r="V194" s="708" t="str">
        <f t="shared" si="552"/>
        <v/>
      </c>
      <c r="W194" s="708" t="str">
        <f t="shared" si="552"/>
        <v/>
      </c>
      <c r="X194" s="708" t="str">
        <f t="shared" si="552"/>
        <v/>
      </c>
      <c r="Y194" s="708" t="str">
        <f t="shared" si="552"/>
        <v/>
      </c>
      <c r="Z194" s="708" t="str">
        <f t="shared" si="552"/>
        <v/>
      </c>
      <c r="AA194" s="708" t="str">
        <f t="shared" si="552"/>
        <v/>
      </c>
      <c r="AB194" s="708" t="str">
        <f t="shared" si="552"/>
        <v/>
      </c>
      <c r="AC194" s="708" t="str">
        <f t="shared" si="552"/>
        <v/>
      </c>
      <c r="AD194" s="708" t="str">
        <f t="shared" si="552"/>
        <v/>
      </c>
      <c r="AE194" s="708" t="str">
        <f t="shared" si="552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553">IF(AN191="","",AN191*(AN193-AN192))</f>
        <v/>
      </c>
      <c r="AO194" s="708" t="str">
        <f t="shared" si="553"/>
        <v/>
      </c>
      <c r="AP194" s="708" t="str">
        <f t="shared" si="553"/>
        <v/>
      </c>
      <c r="AQ194" s="708" t="str">
        <f t="shared" si="553"/>
        <v/>
      </c>
      <c r="AR194" s="708" t="str">
        <f t="shared" si="553"/>
        <v/>
      </c>
      <c r="AS194" s="708" t="str">
        <f t="shared" si="553"/>
        <v/>
      </c>
      <c r="AT194" s="708" t="str">
        <f t="shared" si="553"/>
        <v/>
      </c>
      <c r="AU194" s="708" t="str">
        <f t="shared" si="553"/>
        <v/>
      </c>
      <c r="AV194" s="708" t="str">
        <f t="shared" si="553"/>
        <v/>
      </c>
      <c r="AW194" s="708" t="str">
        <f t="shared" si="553"/>
        <v/>
      </c>
      <c r="AX194" s="708" t="str">
        <f t="shared" si="553"/>
        <v/>
      </c>
      <c r="AY194" s="708" t="str">
        <f t="shared" si="553"/>
        <v/>
      </c>
      <c r="AZ194" s="708" t="str">
        <f t="shared" si="553"/>
        <v/>
      </c>
      <c r="BA194" s="708" t="str">
        <f t="shared" si="553"/>
        <v/>
      </c>
      <c r="BB194" s="708" t="str">
        <f t="shared" si="553"/>
        <v/>
      </c>
      <c r="BC194" s="708" t="str">
        <f t="shared" si="553"/>
        <v/>
      </c>
      <c r="BD194" s="708" t="str">
        <f t="shared" si="553"/>
        <v/>
      </c>
      <c r="BE194" s="708" t="str">
        <f t="shared" si="553"/>
        <v/>
      </c>
      <c r="BF194" s="722"/>
      <c r="BG194" s="708" t="str">
        <f t="shared" ref="BG194:BX194" si="554">IF(BG191="","",BG191*(BG193-BG192))</f>
        <v/>
      </c>
      <c r="BH194" s="708" t="str">
        <f t="shared" si="554"/>
        <v/>
      </c>
      <c r="BI194" s="708" t="str">
        <f t="shared" si="554"/>
        <v/>
      </c>
      <c r="BJ194" s="708" t="str">
        <f t="shared" si="554"/>
        <v/>
      </c>
      <c r="BK194" s="708" t="str">
        <f t="shared" si="554"/>
        <v/>
      </c>
      <c r="BL194" s="708" t="str">
        <f t="shared" si="554"/>
        <v/>
      </c>
      <c r="BM194" s="708" t="str">
        <f t="shared" si="554"/>
        <v/>
      </c>
      <c r="BN194" s="708" t="str">
        <f t="shared" si="554"/>
        <v/>
      </c>
      <c r="BO194" s="708" t="str">
        <f t="shared" si="554"/>
        <v/>
      </c>
      <c r="BP194" s="708" t="str">
        <f t="shared" si="554"/>
        <v/>
      </c>
      <c r="BQ194" s="708" t="str">
        <f t="shared" si="554"/>
        <v/>
      </c>
      <c r="BR194" s="708" t="str">
        <f t="shared" si="554"/>
        <v/>
      </c>
      <c r="BS194" s="708" t="str">
        <f t="shared" si="554"/>
        <v/>
      </c>
      <c r="BT194" s="708" t="str">
        <f t="shared" si="554"/>
        <v/>
      </c>
      <c r="BU194" s="708" t="str">
        <f t="shared" si="554"/>
        <v/>
      </c>
      <c r="BV194" s="708" t="str">
        <f t="shared" si="554"/>
        <v/>
      </c>
      <c r="BW194" s="708" t="str">
        <f t="shared" si="554"/>
        <v/>
      </c>
      <c r="BX194" s="708" t="str">
        <f t="shared" si="554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2"/>
        <v/>
      </c>
      <c r="CE194" s="698" t="str">
        <f t="shared" si="493"/>
        <v/>
      </c>
      <c r="CF194" s="698" t="str">
        <f t="shared" si="494"/>
        <v/>
      </c>
      <c r="CG194" s="698" t="str">
        <f t="shared" si="495"/>
        <v/>
      </c>
      <c r="CH194" s="1370" t="str">
        <f t="shared" si="443"/>
        <v/>
      </c>
      <c r="CI194" s="1371" t="str">
        <f t="shared" si="444"/>
        <v/>
      </c>
      <c r="CJ194" s="1372" t="str">
        <f t="shared" si="445"/>
        <v/>
      </c>
      <c r="CK194" s="1372" t="str">
        <f t="shared" si="446"/>
        <v/>
      </c>
      <c r="CL194" s="1372" t="str">
        <f t="shared" si="447"/>
        <v/>
      </c>
      <c r="CM194" s="1372" t="str">
        <f t="shared" si="448"/>
        <v/>
      </c>
      <c r="CN194" s="1372" t="str">
        <f t="shared" si="449"/>
        <v/>
      </c>
      <c r="CO194" s="1373" t="str">
        <f t="shared" si="450"/>
        <v/>
      </c>
      <c r="CP194" s="1373" t="str">
        <f t="shared" si="451"/>
        <v/>
      </c>
      <c r="CQ194" s="1373" t="str">
        <f t="shared" si="452"/>
        <v/>
      </c>
      <c r="CR194" s="1373" t="str">
        <f t="shared" si="453"/>
        <v/>
      </c>
      <c r="CS194" s="1372" t="str">
        <f t="shared" si="454"/>
        <v/>
      </c>
      <c r="CT194" s="1372" t="str">
        <f t="shared" si="455"/>
        <v/>
      </c>
      <c r="CU194" s="1372" t="str">
        <f t="shared" si="456"/>
        <v/>
      </c>
      <c r="CV194" s="1372" t="str">
        <f t="shared" si="457"/>
        <v/>
      </c>
      <c r="CW194" s="1372" t="str">
        <f t="shared" si="458"/>
        <v/>
      </c>
      <c r="CX194" s="1371" t="str">
        <f t="shared" si="459"/>
        <v/>
      </c>
      <c r="CY194" s="1374" t="str">
        <f t="shared" si="460"/>
        <v/>
      </c>
      <c r="CZ194" s="532" t="str">
        <f t="shared" si="461"/>
        <v/>
      </c>
      <c r="DA194" s="533" t="str">
        <f t="shared" si="462"/>
        <v/>
      </c>
      <c r="DB194" s="534" t="str">
        <f t="shared" si="463"/>
        <v/>
      </c>
      <c r="DC194" s="534" t="str">
        <f t="shared" si="464"/>
        <v/>
      </c>
      <c r="DD194" s="534" t="str">
        <f t="shared" si="465"/>
        <v/>
      </c>
      <c r="DE194" s="534" t="str">
        <f t="shared" si="466"/>
        <v/>
      </c>
      <c r="DF194" s="534" t="str">
        <f t="shared" si="467"/>
        <v/>
      </c>
      <c r="DG194" s="535" t="str">
        <f t="shared" si="468"/>
        <v/>
      </c>
      <c r="DH194" s="535" t="str">
        <f t="shared" si="469"/>
        <v/>
      </c>
      <c r="DI194" s="535" t="str">
        <f t="shared" si="470"/>
        <v/>
      </c>
      <c r="DJ194" s="535" t="str">
        <f t="shared" si="471"/>
        <v/>
      </c>
      <c r="DK194" s="534" t="str">
        <f t="shared" si="472"/>
        <v/>
      </c>
      <c r="DL194" s="534" t="str">
        <f t="shared" si="473"/>
        <v/>
      </c>
      <c r="DM194" s="534" t="str">
        <f t="shared" si="474"/>
        <v/>
      </c>
      <c r="DN194" s="534" t="str">
        <f t="shared" si="475"/>
        <v/>
      </c>
      <c r="DO194" s="534" t="str">
        <f t="shared" si="476"/>
        <v/>
      </c>
      <c r="DP194" s="533" t="str">
        <f t="shared" si="477"/>
        <v/>
      </c>
      <c r="DQ194" s="532" t="str">
        <f t="shared" si="478"/>
        <v/>
      </c>
      <c r="DR194" s="753">
        <f t="shared" si="479"/>
        <v>0</v>
      </c>
      <c r="DS194" s="111">
        <f t="shared" si="480"/>
        <v>0</v>
      </c>
      <c r="DT194" s="111">
        <f t="shared" si="481"/>
        <v>0</v>
      </c>
      <c r="DU194" s="111">
        <f t="shared" si="482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2"/>
        <v/>
      </c>
      <c r="CE195" s="698" t="str">
        <f t="shared" si="493"/>
        <v/>
      </c>
      <c r="CF195" s="698" t="str">
        <f t="shared" si="494"/>
        <v/>
      </c>
      <c r="CG195" s="698" t="str">
        <f t="shared" si="495"/>
        <v/>
      </c>
      <c r="CH195" s="1370" t="str">
        <f t="shared" si="443"/>
        <v/>
      </c>
      <c r="CI195" s="1371" t="str">
        <f t="shared" si="444"/>
        <v/>
      </c>
      <c r="CJ195" s="1372" t="str">
        <f t="shared" si="445"/>
        <v/>
      </c>
      <c r="CK195" s="1372" t="str">
        <f t="shared" si="446"/>
        <v/>
      </c>
      <c r="CL195" s="1372" t="str">
        <f t="shared" si="447"/>
        <v/>
      </c>
      <c r="CM195" s="1372" t="str">
        <f t="shared" si="448"/>
        <v/>
      </c>
      <c r="CN195" s="1372" t="str">
        <f t="shared" si="449"/>
        <v/>
      </c>
      <c r="CO195" s="1373" t="str">
        <f t="shared" si="450"/>
        <v/>
      </c>
      <c r="CP195" s="1373" t="str">
        <f t="shared" si="451"/>
        <v/>
      </c>
      <c r="CQ195" s="1373" t="str">
        <f t="shared" si="452"/>
        <v/>
      </c>
      <c r="CR195" s="1373" t="str">
        <f t="shared" si="453"/>
        <v/>
      </c>
      <c r="CS195" s="1372" t="str">
        <f t="shared" si="454"/>
        <v/>
      </c>
      <c r="CT195" s="1372" t="str">
        <f t="shared" si="455"/>
        <v/>
      </c>
      <c r="CU195" s="1372" t="str">
        <f t="shared" si="456"/>
        <v/>
      </c>
      <c r="CV195" s="1372" t="str">
        <f t="shared" si="457"/>
        <v/>
      </c>
      <c r="CW195" s="1372" t="str">
        <f t="shared" si="458"/>
        <v/>
      </c>
      <c r="CX195" s="1371" t="str">
        <f t="shared" si="459"/>
        <v/>
      </c>
      <c r="CY195" s="1374" t="str">
        <f t="shared" si="460"/>
        <v/>
      </c>
      <c r="CZ195" s="532" t="str">
        <f t="shared" si="461"/>
        <v/>
      </c>
      <c r="DA195" s="533" t="str">
        <f t="shared" si="462"/>
        <v/>
      </c>
      <c r="DB195" s="534" t="str">
        <f t="shared" si="463"/>
        <v/>
      </c>
      <c r="DC195" s="534" t="str">
        <f t="shared" si="464"/>
        <v/>
      </c>
      <c r="DD195" s="534" t="str">
        <f t="shared" si="465"/>
        <v/>
      </c>
      <c r="DE195" s="534" t="str">
        <f t="shared" si="466"/>
        <v/>
      </c>
      <c r="DF195" s="534" t="str">
        <f t="shared" si="467"/>
        <v/>
      </c>
      <c r="DG195" s="535" t="str">
        <f t="shared" si="468"/>
        <v/>
      </c>
      <c r="DH195" s="535" t="str">
        <f t="shared" si="469"/>
        <v/>
      </c>
      <c r="DI195" s="535" t="str">
        <f t="shared" si="470"/>
        <v/>
      </c>
      <c r="DJ195" s="535" t="str">
        <f t="shared" si="471"/>
        <v/>
      </c>
      <c r="DK195" s="534" t="str">
        <f t="shared" si="472"/>
        <v/>
      </c>
      <c r="DL195" s="534" t="str">
        <f t="shared" si="473"/>
        <v/>
      </c>
      <c r="DM195" s="534" t="str">
        <f t="shared" si="474"/>
        <v/>
      </c>
      <c r="DN195" s="534" t="str">
        <f t="shared" si="475"/>
        <v/>
      </c>
      <c r="DO195" s="534" t="str">
        <f t="shared" si="476"/>
        <v/>
      </c>
      <c r="DP195" s="533" t="str">
        <f t="shared" si="477"/>
        <v/>
      </c>
      <c r="DQ195" s="532" t="str">
        <f t="shared" si="478"/>
        <v/>
      </c>
      <c r="DR195" s="753">
        <f t="shared" si="479"/>
        <v>0</v>
      </c>
      <c r="DS195" s="111">
        <f t="shared" si="480"/>
        <v>0</v>
      </c>
      <c r="DT195" s="111">
        <f t="shared" si="481"/>
        <v>0</v>
      </c>
      <c r="DU195" s="111">
        <f t="shared" si="482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2"/>
        <v/>
      </c>
      <c r="CE196" s="698" t="str">
        <f t="shared" si="493"/>
        <v/>
      </c>
      <c r="CF196" s="698" t="str">
        <f t="shared" si="494"/>
        <v/>
      </c>
      <c r="CG196" s="698" t="str">
        <f t="shared" si="495"/>
        <v/>
      </c>
      <c r="CH196" s="1370" t="str">
        <f t="shared" si="443"/>
        <v/>
      </c>
      <c r="CI196" s="1371" t="str">
        <f t="shared" si="444"/>
        <v/>
      </c>
      <c r="CJ196" s="1372" t="str">
        <f t="shared" si="445"/>
        <v/>
      </c>
      <c r="CK196" s="1372" t="str">
        <f t="shared" si="446"/>
        <v/>
      </c>
      <c r="CL196" s="1372" t="str">
        <f t="shared" si="447"/>
        <v/>
      </c>
      <c r="CM196" s="1372" t="str">
        <f t="shared" si="448"/>
        <v/>
      </c>
      <c r="CN196" s="1372" t="str">
        <f t="shared" si="449"/>
        <v/>
      </c>
      <c r="CO196" s="1373" t="str">
        <f t="shared" si="450"/>
        <v/>
      </c>
      <c r="CP196" s="1373" t="str">
        <f t="shared" si="451"/>
        <v/>
      </c>
      <c r="CQ196" s="1373" t="str">
        <f t="shared" si="452"/>
        <v/>
      </c>
      <c r="CR196" s="1373" t="str">
        <f t="shared" si="453"/>
        <v/>
      </c>
      <c r="CS196" s="1372" t="str">
        <f t="shared" si="454"/>
        <v/>
      </c>
      <c r="CT196" s="1372" t="str">
        <f t="shared" si="455"/>
        <v/>
      </c>
      <c r="CU196" s="1372" t="str">
        <f t="shared" si="456"/>
        <v/>
      </c>
      <c r="CV196" s="1372" t="str">
        <f t="shared" si="457"/>
        <v/>
      </c>
      <c r="CW196" s="1372" t="str">
        <f t="shared" si="458"/>
        <v/>
      </c>
      <c r="CX196" s="1371" t="str">
        <f t="shared" si="459"/>
        <v/>
      </c>
      <c r="CY196" s="1374" t="str">
        <f t="shared" si="460"/>
        <v/>
      </c>
      <c r="CZ196" s="532" t="str">
        <f t="shared" si="461"/>
        <v/>
      </c>
      <c r="DA196" s="533" t="str">
        <f t="shared" si="462"/>
        <v/>
      </c>
      <c r="DB196" s="534" t="str">
        <f t="shared" si="463"/>
        <v/>
      </c>
      <c r="DC196" s="534" t="str">
        <f t="shared" si="464"/>
        <v/>
      </c>
      <c r="DD196" s="534" t="str">
        <f t="shared" si="465"/>
        <v/>
      </c>
      <c r="DE196" s="534" t="str">
        <f t="shared" si="466"/>
        <v/>
      </c>
      <c r="DF196" s="534" t="str">
        <f t="shared" si="467"/>
        <v/>
      </c>
      <c r="DG196" s="535" t="str">
        <f t="shared" si="468"/>
        <v/>
      </c>
      <c r="DH196" s="535" t="str">
        <f t="shared" si="469"/>
        <v/>
      </c>
      <c r="DI196" s="535" t="str">
        <f t="shared" si="470"/>
        <v/>
      </c>
      <c r="DJ196" s="535" t="str">
        <f t="shared" si="471"/>
        <v/>
      </c>
      <c r="DK196" s="534" t="str">
        <f t="shared" si="472"/>
        <v/>
      </c>
      <c r="DL196" s="534" t="str">
        <f t="shared" si="473"/>
        <v/>
      </c>
      <c r="DM196" s="534" t="str">
        <f t="shared" si="474"/>
        <v/>
      </c>
      <c r="DN196" s="534" t="str">
        <f t="shared" si="475"/>
        <v/>
      </c>
      <c r="DO196" s="534" t="str">
        <f t="shared" si="476"/>
        <v/>
      </c>
      <c r="DP196" s="533" t="str">
        <f t="shared" si="477"/>
        <v/>
      </c>
      <c r="DQ196" s="532" t="str">
        <f t="shared" si="478"/>
        <v/>
      </c>
      <c r="DR196" s="753">
        <f t="shared" si="479"/>
        <v>0</v>
      </c>
      <c r="DS196" s="111">
        <f t="shared" si="480"/>
        <v>0</v>
      </c>
      <c r="DT196" s="111">
        <f t="shared" si="481"/>
        <v>0</v>
      </c>
      <c r="DU196" s="111">
        <f t="shared" si="482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555">IF(B195="","",B195*B196)</f>
        <v/>
      </c>
      <c r="C197" s="708" t="str">
        <f t="shared" si="555"/>
        <v/>
      </c>
      <c r="D197" s="708" t="str">
        <f t="shared" si="555"/>
        <v/>
      </c>
      <c r="E197" s="708" t="str">
        <f t="shared" si="555"/>
        <v/>
      </c>
      <c r="F197" s="708" t="str">
        <f t="shared" si="555"/>
        <v/>
      </c>
      <c r="G197" s="708" t="str">
        <f t="shared" si="555"/>
        <v/>
      </c>
      <c r="H197" s="708" t="str">
        <f t="shared" si="555"/>
        <v/>
      </c>
      <c r="I197" s="708" t="str">
        <f t="shared" si="555"/>
        <v/>
      </c>
      <c r="J197" s="708" t="str">
        <f t="shared" si="555"/>
        <v/>
      </c>
      <c r="K197" s="708" t="str">
        <f t="shared" si="555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556">IF(U195="","",U195*U196)</f>
        <v/>
      </c>
      <c r="V197" s="708" t="str">
        <f t="shared" si="556"/>
        <v/>
      </c>
      <c r="W197" s="708" t="str">
        <f t="shared" si="556"/>
        <v/>
      </c>
      <c r="X197" s="708" t="str">
        <f t="shared" si="556"/>
        <v/>
      </c>
      <c r="Y197" s="708" t="str">
        <f t="shared" si="556"/>
        <v/>
      </c>
      <c r="Z197" s="708" t="str">
        <f t="shared" si="556"/>
        <v/>
      </c>
      <c r="AA197" s="708" t="str">
        <f t="shared" si="556"/>
        <v/>
      </c>
      <c r="AB197" s="708" t="str">
        <f t="shared" si="556"/>
        <v/>
      </c>
      <c r="AC197" s="708" t="str">
        <f t="shared" si="556"/>
        <v/>
      </c>
      <c r="AD197" s="708" t="str">
        <f t="shared" si="556"/>
        <v/>
      </c>
      <c r="AE197" s="708" t="str">
        <f t="shared" si="556"/>
        <v/>
      </c>
      <c r="AF197" s="708" t="str">
        <f t="shared" si="556"/>
        <v/>
      </c>
      <c r="AG197" s="708" t="str">
        <f t="shared" si="556"/>
        <v/>
      </c>
      <c r="AH197" s="708" t="str">
        <f t="shared" si="556"/>
        <v/>
      </c>
      <c r="AI197" s="708" t="str">
        <f t="shared" si="556"/>
        <v/>
      </c>
      <c r="AJ197" s="708" t="str">
        <f t="shared" si="556"/>
        <v/>
      </c>
      <c r="AK197" s="708" t="str">
        <f t="shared" si="556"/>
        <v/>
      </c>
      <c r="AL197" s="708" t="str">
        <f t="shared" si="556"/>
        <v/>
      </c>
      <c r="AM197" s="747"/>
      <c r="AN197" s="708" t="str">
        <f t="shared" ref="AN197:BE197" si="557">IF(AN195="","",AN195*AN196)</f>
        <v/>
      </c>
      <c r="AO197" s="708" t="str">
        <f t="shared" si="557"/>
        <v/>
      </c>
      <c r="AP197" s="708" t="str">
        <f t="shared" si="557"/>
        <v/>
      </c>
      <c r="AQ197" s="708" t="str">
        <f t="shared" si="557"/>
        <v/>
      </c>
      <c r="AR197" s="708" t="str">
        <f t="shared" si="557"/>
        <v/>
      </c>
      <c r="AS197" s="708" t="str">
        <f t="shared" si="557"/>
        <v/>
      </c>
      <c r="AT197" s="708" t="str">
        <f t="shared" si="557"/>
        <v/>
      </c>
      <c r="AU197" s="708" t="str">
        <f t="shared" si="557"/>
        <v/>
      </c>
      <c r="AV197" s="708" t="str">
        <f t="shared" si="557"/>
        <v/>
      </c>
      <c r="AW197" s="708" t="str">
        <f t="shared" si="557"/>
        <v/>
      </c>
      <c r="AX197" s="708" t="str">
        <f t="shared" si="557"/>
        <v/>
      </c>
      <c r="AY197" s="708" t="str">
        <f t="shared" si="557"/>
        <v/>
      </c>
      <c r="AZ197" s="708" t="str">
        <f t="shared" si="557"/>
        <v/>
      </c>
      <c r="BA197" s="708" t="str">
        <f t="shared" si="557"/>
        <v/>
      </c>
      <c r="BB197" s="708" t="str">
        <f t="shared" si="557"/>
        <v/>
      </c>
      <c r="BC197" s="708" t="str">
        <f t="shared" si="557"/>
        <v/>
      </c>
      <c r="BD197" s="708" t="str">
        <f t="shared" si="557"/>
        <v/>
      </c>
      <c r="BE197" s="708" t="str">
        <f t="shared" si="557"/>
        <v/>
      </c>
      <c r="BF197" s="747"/>
      <c r="BG197" s="708" t="str">
        <f t="shared" ref="BG197:BX197" si="558">IF(BG195="","",BG195*BG196)</f>
        <v/>
      </c>
      <c r="BH197" s="708" t="str">
        <f t="shared" si="558"/>
        <v/>
      </c>
      <c r="BI197" s="708" t="str">
        <f t="shared" si="558"/>
        <v/>
      </c>
      <c r="BJ197" s="708" t="str">
        <f t="shared" si="558"/>
        <v/>
      </c>
      <c r="BK197" s="708" t="str">
        <f t="shared" si="558"/>
        <v/>
      </c>
      <c r="BL197" s="708" t="str">
        <f t="shared" si="558"/>
        <v/>
      </c>
      <c r="BM197" s="708" t="str">
        <f t="shared" si="558"/>
        <v/>
      </c>
      <c r="BN197" s="708" t="str">
        <f t="shared" si="558"/>
        <v/>
      </c>
      <c r="BO197" s="708" t="str">
        <f t="shared" si="558"/>
        <v/>
      </c>
      <c r="BP197" s="708" t="str">
        <f t="shared" si="558"/>
        <v/>
      </c>
      <c r="BQ197" s="708" t="str">
        <f t="shared" si="558"/>
        <v/>
      </c>
      <c r="BR197" s="708" t="str">
        <f t="shared" si="558"/>
        <v/>
      </c>
      <c r="BS197" s="708" t="str">
        <f t="shared" si="558"/>
        <v/>
      </c>
      <c r="BT197" s="708" t="str">
        <f t="shared" si="558"/>
        <v/>
      </c>
      <c r="BU197" s="708" t="str">
        <f t="shared" si="558"/>
        <v/>
      </c>
      <c r="BV197" s="708" t="str">
        <f t="shared" si="558"/>
        <v/>
      </c>
      <c r="BW197" s="708" t="str">
        <f t="shared" si="558"/>
        <v/>
      </c>
      <c r="BX197" s="708" t="str">
        <f t="shared" si="558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2"/>
        <v/>
      </c>
      <c r="CE197" s="698" t="str">
        <f t="shared" si="493"/>
        <v/>
      </c>
      <c r="CF197" s="698" t="str">
        <f t="shared" si="494"/>
        <v/>
      </c>
      <c r="CG197" s="698" t="str">
        <f t="shared" si="495"/>
        <v/>
      </c>
      <c r="CH197" s="1370" t="str">
        <f t="shared" si="443"/>
        <v/>
      </c>
      <c r="CI197" s="1371" t="str">
        <f t="shared" si="444"/>
        <v/>
      </c>
      <c r="CJ197" s="1372" t="str">
        <f t="shared" si="445"/>
        <v/>
      </c>
      <c r="CK197" s="1372" t="str">
        <f t="shared" si="446"/>
        <v/>
      </c>
      <c r="CL197" s="1372" t="str">
        <f t="shared" si="447"/>
        <v/>
      </c>
      <c r="CM197" s="1372" t="str">
        <f t="shared" si="448"/>
        <v/>
      </c>
      <c r="CN197" s="1372" t="str">
        <f t="shared" si="449"/>
        <v/>
      </c>
      <c r="CO197" s="1373" t="str">
        <f t="shared" si="450"/>
        <v/>
      </c>
      <c r="CP197" s="1373" t="str">
        <f t="shared" si="451"/>
        <v/>
      </c>
      <c r="CQ197" s="1373" t="str">
        <f t="shared" si="452"/>
        <v/>
      </c>
      <c r="CR197" s="1373" t="str">
        <f t="shared" si="453"/>
        <v/>
      </c>
      <c r="CS197" s="1372" t="str">
        <f t="shared" si="454"/>
        <v/>
      </c>
      <c r="CT197" s="1372" t="str">
        <f t="shared" si="455"/>
        <v/>
      </c>
      <c r="CU197" s="1372" t="str">
        <f t="shared" si="456"/>
        <v/>
      </c>
      <c r="CV197" s="1372" t="str">
        <f t="shared" si="457"/>
        <v/>
      </c>
      <c r="CW197" s="1372" t="str">
        <f t="shared" si="458"/>
        <v/>
      </c>
      <c r="CX197" s="1371" t="str">
        <f t="shared" si="459"/>
        <v/>
      </c>
      <c r="CY197" s="1374" t="str">
        <f t="shared" si="460"/>
        <v/>
      </c>
      <c r="CZ197" s="532" t="str">
        <f t="shared" si="461"/>
        <v/>
      </c>
      <c r="DA197" s="533" t="str">
        <f t="shared" si="462"/>
        <v/>
      </c>
      <c r="DB197" s="534" t="str">
        <f t="shared" si="463"/>
        <v/>
      </c>
      <c r="DC197" s="534" t="str">
        <f t="shared" si="464"/>
        <v/>
      </c>
      <c r="DD197" s="534" t="str">
        <f t="shared" si="465"/>
        <v/>
      </c>
      <c r="DE197" s="534" t="str">
        <f t="shared" si="466"/>
        <v/>
      </c>
      <c r="DF197" s="534" t="str">
        <f t="shared" si="467"/>
        <v/>
      </c>
      <c r="DG197" s="535" t="str">
        <f t="shared" si="468"/>
        <v/>
      </c>
      <c r="DH197" s="535" t="str">
        <f t="shared" si="469"/>
        <v/>
      </c>
      <c r="DI197" s="535" t="str">
        <f t="shared" si="470"/>
        <v/>
      </c>
      <c r="DJ197" s="535" t="str">
        <f t="shared" si="471"/>
        <v/>
      </c>
      <c r="DK197" s="534" t="str">
        <f t="shared" si="472"/>
        <v/>
      </c>
      <c r="DL197" s="534" t="str">
        <f t="shared" si="473"/>
        <v/>
      </c>
      <c r="DM197" s="534" t="str">
        <f t="shared" si="474"/>
        <v/>
      </c>
      <c r="DN197" s="534" t="str">
        <f t="shared" si="475"/>
        <v/>
      </c>
      <c r="DO197" s="534" t="str">
        <f t="shared" si="476"/>
        <v/>
      </c>
      <c r="DP197" s="533" t="str">
        <f t="shared" si="477"/>
        <v/>
      </c>
      <c r="DQ197" s="532" t="str">
        <f t="shared" si="478"/>
        <v/>
      </c>
      <c r="DR197" s="753">
        <f t="shared" si="479"/>
        <v>0</v>
      </c>
      <c r="DS197" s="111">
        <f t="shared" si="480"/>
        <v>0</v>
      </c>
      <c r="DT197" s="111">
        <f t="shared" si="481"/>
        <v>0</v>
      </c>
      <c r="DU197" s="111">
        <f t="shared" si="482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2"/>
        <v>0</v>
      </c>
      <c r="CE198" s="698">
        <f t="shared" si="493"/>
        <v>0.3125</v>
      </c>
      <c r="CF198" s="698">
        <f t="shared" si="494"/>
        <v>1.1875</v>
      </c>
      <c r="CG198" s="698">
        <f t="shared" si="495"/>
        <v>2.625</v>
      </c>
      <c r="CH198" s="1370">
        <f t="shared" si="443"/>
        <v>0</v>
      </c>
      <c r="CI198" s="1371">
        <f t="shared" si="444"/>
        <v>0</v>
      </c>
      <c r="CJ198" s="1372">
        <f t="shared" si="445"/>
        <v>0</v>
      </c>
      <c r="CK198" s="1372">
        <f t="shared" si="446"/>
        <v>0</v>
      </c>
      <c r="CL198" s="1372">
        <f t="shared" si="447"/>
        <v>0</v>
      </c>
      <c r="CM198" s="1372">
        <f t="shared" si="448"/>
        <v>0</v>
      </c>
      <c r="CN198" s="1372">
        <f t="shared" si="449"/>
        <v>0</v>
      </c>
      <c r="CO198" s="1373">
        <f t="shared" si="450"/>
        <v>0</v>
      </c>
      <c r="CP198" s="1373">
        <f t="shared" si="451"/>
        <v>0</v>
      </c>
      <c r="CQ198" s="1373">
        <f t="shared" si="452"/>
        <v>0</v>
      </c>
      <c r="CR198" s="1373">
        <f t="shared" si="453"/>
        <v>0</v>
      </c>
      <c r="CS198" s="1372">
        <f t="shared" si="454"/>
        <v>0</v>
      </c>
      <c r="CT198" s="1372">
        <f t="shared" si="455"/>
        <v>0</v>
      </c>
      <c r="CU198" s="1372">
        <f t="shared" si="456"/>
        <v>0</v>
      </c>
      <c r="CV198" s="1372">
        <f t="shared" si="457"/>
        <v>0</v>
      </c>
      <c r="CW198" s="1372">
        <f t="shared" si="458"/>
        <v>0</v>
      </c>
      <c r="CX198" s="1371">
        <f t="shared" si="459"/>
        <v>0</v>
      </c>
      <c r="CY198" s="1374">
        <f t="shared" si="460"/>
        <v>2</v>
      </c>
      <c r="CZ198" s="532">
        <f t="shared" si="461"/>
        <v>0</v>
      </c>
      <c r="DA198" s="533">
        <f t="shared" si="462"/>
        <v>0</v>
      </c>
      <c r="DB198" s="534">
        <f t="shared" si="463"/>
        <v>0</v>
      </c>
      <c r="DC198" s="534">
        <f t="shared" si="464"/>
        <v>0</v>
      </c>
      <c r="DD198" s="534">
        <f t="shared" si="465"/>
        <v>0</v>
      </c>
      <c r="DE198" s="534">
        <f t="shared" si="466"/>
        <v>0</v>
      </c>
      <c r="DF198" s="534">
        <f t="shared" si="467"/>
        <v>0</v>
      </c>
      <c r="DG198" s="535">
        <f t="shared" si="468"/>
        <v>0</v>
      </c>
      <c r="DH198" s="535">
        <f t="shared" si="469"/>
        <v>0</v>
      </c>
      <c r="DI198" s="535">
        <f t="shared" si="470"/>
        <v>0</v>
      </c>
      <c r="DJ198" s="535">
        <f t="shared" si="471"/>
        <v>0</v>
      </c>
      <c r="DK198" s="534">
        <f t="shared" si="472"/>
        <v>0</v>
      </c>
      <c r="DL198" s="534">
        <f t="shared" si="473"/>
        <v>1</v>
      </c>
      <c r="DM198" s="534">
        <f t="shared" si="474"/>
        <v>1</v>
      </c>
      <c r="DN198" s="534">
        <f t="shared" si="475"/>
        <v>1</v>
      </c>
      <c r="DO198" s="534">
        <f t="shared" si="476"/>
        <v>1</v>
      </c>
      <c r="DP198" s="533">
        <f t="shared" si="477"/>
        <v>1</v>
      </c>
      <c r="DQ198" s="532">
        <f t="shared" si="478"/>
        <v>5</v>
      </c>
      <c r="DR198" s="753">
        <f t="shared" si="479"/>
        <v>18</v>
      </c>
      <c r="DS198" s="111">
        <f t="shared" si="480"/>
        <v>18</v>
      </c>
      <c r="DT198" s="111">
        <f t="shared" si="481"/>
        <v>18</v>
      </c>
      <c r="DU198" s="111">
        <f t="shared" si="482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2"/>
        <v/>
      </c>
      <c r="CE199" s="698">
        <f t="shared" si="493"/>
        <v>5700</v>
      </c>
      <c r="CF199" s="698">
        <f t="shared" si="494"/>
        <v>5916.666666666667</v>
      </c>
      <c r="CG199" s="698">
        <f t="shared" si="495"/>
        <v>6250</v>
      </c>
      <c r="CH199" s="1370" t="str">
        <f t="shared" si="443"/>
        <v/>
      </c>
      <c r="CI199" s="1371" t="str">
        <f t="shared" si="444"/>
        <v/>
      </c>
      <c r="CJ199" s="1372" t="str">
        <f t="shared" si="445"/>
        <v/>
      </c>
      <c r="CK199" s="1372" t="str">
        <f t="shared" si="446"/>
        <v/>
      </c>
      <c r="CL199" s="1372" t="str">
        <f t="shared" si="447"/>
        <v/>
      </c>
      <c r="CM199" s="1372" t="str">
        <f t="shared" si="448"/>
        <v/>
      </c>
      <c r="CN199" s="1372" t="str">
        <f t="shared" si="449"/>
        <v/>
      </c>
      <c r="CO199" s="1373" t="str">
        <f t="shared" si="450"/>
        <v/>
      </c>
      <c r="CP199" s="1373">
        <f t="shared" si="451"/>
        <v>0</v>
      </c>
      <c r="CQ199" s="1373">
        <f t="shared" si="452"/>
        <v>5000</v>
      </c>
      <c r="CR199" s="1373" t="str">
        <f t="shared" si="453"/>
        <v/>
      </c>
      <c r="CS199" s="1372" t="str">
        <f t="shared" si="454"/>
        <v/>
      </c>
      <c r="CT199" s="1372" t="str">
        <f t="shared" si="455"/>
        <v/>
      </c>
      <c r="CU199" s="1372" t="str">
        <f t="shared" si="456"/>
        <v/>
      </c>
      <c r="CV199" s="1372" t="str">
        <f t="shared" si="457"/>
        <v/>
      </c>
      <c r="CW199" s="1372" t="str">
        <f t="shared" si="458"/>
        <v/>
      </c>
      <c r="CX199" s="1371" t="str">
        <f t="shared" si="459"/>
        <v/>
      </c>
      <c r="CY199" s="1374" t="str">
        <f t="shared" si="460"/>
        <v/>
      </c>
      <c r="CZ199" s="532" t="str">
        <f t="shared" si="461"/>
        <v/>
      </c>
      <c r="DA199" s="533" t="str">
        <f t="shared" si="462"/>
        <v/>
      </c>
      <c r="DB199" s="534" t="str">
        <f t="shared" si="463"/>
        <v/>
      </c>
      <c r="DC199" s="534" t="str">
        <f t="shared" si="464"/>
        <v/>
      </c>
      <c r="DD199" s="534" t="str">
        <f t="shared" si="465"/>
        <v/>
      </c>
      <c r="DE199" s="534" t="str">
        <f t="shared" si="466"/>
        <v/>
      </c>
      <c r="DF199" s="534">
        <f t="shared" si="467"/>
        <v>5000</v>
      </c>
      <c r="DG199" s="535">
        <f t="shared" si="468"/>
        <v>5000</v>
      </c>
      <c r="DH199" s="535">
        <f t="shared" si="469"/>
        <v>5500</v>
      </c>
      <c r="DI199" s="535">
        <f t="shared" si="470"/>
        <v>6000</v>
      </c>
      <c r="DJ199" s="535">
        <f t="shared" si="471"/>
        <v>6000</v>
      </c>
      <c r="DK199" s="534">
        <f t="shared" si="472"/>
        <v>6000</v>
      </c>
      <c r="DL199" s="534">
        <f t="shared" si="473"/>
        <v>6500</v>
      </c>
      <c r="DM199" s="534" t="str">
        <f t="shared" si="474"/>
        <v/>
      </c>
      <c r="DN199" s="534" t="str">
        <f t="shared" si="475"/>
        <v/>
      </c>
      <c r="DO199" s="534" t="str">
        <f t="shared" si="476"/>
        <v/>
      </c>
      <c r="DP199" s="533" t="str">
        <f t="shared" si="477"/>
        <v/>
      </c>
      <c r="DQ199" s="532" t="str">
        <f t="shared" si="478"/>
        <v/>
      </c>
      <c r="DR199" s="753">
        <f t="shared" si="479"/>
        <v>2</v>
      </c>
      <c r="DS199" s="111">
        <f t="shared" si="480"/>
        <v>7</v>
      </c>
      <c r="DT199" s="111">
        <f t="shared" si="481"/>
        <v>8</v>
      </c>
      <c r="DU199" s="111">
        <f t="shared" si="482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559">IF(B198="","",B198*B199)</f>
        <v>0</v>
      </c>
      <c r="C200" s="708">
        <f t="shared" si="559"/>
        <v>0</v>
      </c>
      <c r="D200" s="708">
        <f t="shared" si="559"/>
        <v>0</v>
      </c>
      <c r="E200" s="708">
        <f t="shared" si="559"/>
        <v>0</v>
      </c>
      <c r="F200" s="708">
        <f t="shared" si="559"/>
        <v>0</v>
      </c>
      <c r="G200" s="708">
        <f t="shared" si="559"/>
        <v>0</v>
      </c>
      <c r="H200" s="708">
        <f t="shared" si="559"/>
        <v>0</v>
      </c>
      <c r="I200" s="708">
        <f t="shared" si="559"/>
        <v>0</v>
      </c>
      <c r="J200" s="708">
        <f t="shared" si="559"/>
        <v>0</v>
      </c>
      <c r="K200" s="708">
        <f t="shared" si="559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560">IF(U198="","",U198*U199)</f>
        <v>6000</v>
      </c>
      <c r="V200" s="708">
        <f t="shared" si="560"/>
        <v>5000</v>
      </c>
      <c r="W200" s="708">
        <f t="shared" si="560"/>
        <v>0</v>
      </c>
      <c r="X200" s="708">
        <f t="shared" si="560"/>
        <v>5500</v>
      </c>
      <c r="Y200" s="708">
        <f t="shared" si="560"/>
        <v>0</v>
      </c>
      <c r="Z200" s="708">
        <f t="shared" si="560"/>
        <v>0</v>
      </c>
      <c r="AA200" s="708">
        <f t="shared" si="560"/>
        <v>0</v>
      </c>
      <c r="AB200" s="708">
        <f t="shared" si="560"/>
        <v>0</v>
      </c>
      <c r="AC200" s="708">
        <f t="shared" si="560"/>
        <v>0</v>
      </c>
      <c r="AD200" s="708">
        <f t="shared" si="560"/>
        <v>0</v>
      </c>
      <c r="AE200" s="708">
        <f t="shared" si="560"/>
        <v>0</v>
      </c>
      <c r="AF200" s="708">
        <f t="shared" si="560"/>
        <v>6000</v>
      </c>
      <c r="AG200" s="708">
        <f t="shared" si="560"/>
        <v>25000</v>
      </c>
      <c r="AH200" s="708">
        <f t="shared" si="560"/>
        <v>0</v>
      </c>
      <c r="AI200" s="708">
        <f t="shared" si="560"/>
        <v>6000</v>
      </c>
      <c r="AJ200" s="708">
        <f t="shared" si="560"/>
        <v>0</v>
      </c>
      <c r="AK200" s="708">
        <f t="shared" si="560"/>
        <v>0</v>
      </c>
      <c r="AL200" s="708">
        <f t="shared" si="560"/>
        <v>0</v>
      </c>
      <c r="AM200" s="747"/>
      <c r="AN200" s="708">
        <f t="shared" ref="AN200:BE200" si="561">IF(AN198="","",AN198*AN199)</f>
        <v>0</v>
      </c>
      <c r="AO200" s="708">
        <f t="shared" si="561"/>
        <v>0</v>
      </c>
      <c r="AP200" s="708">
        <f t="shared" si="561"/>
        <v>0</v>
      </c>
      <c r="AQ200" s="708">
        <f t="shared" si="561"/>
        <v>6000</v>
      </c>
      <c r="AR200" s="708">
        <f t="shared" si="561"/>
        <v>24000</v>
      </c>
      <c r="AS200" s="708">
        <f t="shared" si="561"/>
        <v>6000</v>
      </c>
      <c r="AT200" s="708">
        <f t="shared" si="561"/>
        <v>7000</v>
      </c>
      <c r="AU200" s="708">
        <f t="shared" si="561"/>
        <v>18000</v>
      </c>
      <c r="AV200" s="708">
        <f t="shared" si="561"/>
        <v>0</v>
      </c>
      <c r="AW200" s="708">
        <f t="shared" si="561"/>
        <v>0</v>
      </c>
      <c r="AX200" s="708">
        <f t="shared" si="561"/>
        <v>0</v>
      </c>
      <c r="AY200" s="708">
        <f t="shared" si="561"/>
        <v>35</v>
      </c>
      <c r="AZ200" s="708">
        <f t="shared" si="561"/>
        <v>0</v>
      </c>
      <c r="BA200" s="708">
        <f t="shared" si="561"/>
        <v>9000</v>
      </c>
      <c r="BB200" s="708">
        <f t="shared" si="561"/>
        <v>0</v>
      </c>
      <c r="BC200" s="708">
        <f t="shared" si="561"/>
        <v>0</v>
      </c>
      <c r="BD200" s="708">
        <f t="shared" si="561"/>
        <v>7000</v>
      </c>
      <c r="BE200" s="708">
        <f t="shared" si="561"/>
        <v>0</v>
      </c>
      <c r="BF200" s="747"/>
      <c r="BG200" s="708">
        <f t="shared" ref="BG200:BX200" si="562">IF(BG198="","",BG198*BG199)</f>
        <v>14000</v>
      </c>
      <c r="BH200" s="708">
        <f t="shared" si="562"/>
        <v>0</v>
      </c>
      <c r="BI200" s="708">
        <f t="shared" si="562"/>
        <v>0</v>
      </c>
      <c r="BJ200" s="708">
        <f t="shared" si="562"/>
        <v>90000</v>
      </c>
      <c r="BK200" s="708">
        <f t="shared" si="562"/>
        <v>36000</v>
      </c>
      <c r="BL200" s="708">
        <f t="shared" si="562"/>
        <v>21000</v>
      </c>
      <c r="BM200" s="708">
        <f t="shared" si="562"/>
        <v>6500</v>
      </c>
      <c r="BN200" s="708">
        <f t="shared" si="562"/>
        <v>21000</v>
      </c>
      <c r="BO200" s="708">
        <f t="shared" si="562"/>
        <v>0</v>
      </c>
      <c r="BP200" s="708">
        <f t="shared" si="562"/>
        <v>24000</v>
      </c>
      <c r="BQ200" s="708">
        <f t="shared" si="562"/>
        <v>0</v>
      </c>
      <c r="BR200" s="708">
        <f t="shared" si="562"/>
        <v>5000</v>
      </c>
      <c r="BS200" s="708">
        <f t="shared" si="562"/>
        <v>0</v>
      </c>
      <c r="BT200" s="708">
        <f t="shared" si="562"/>
        <v>55000</v>
      </c>
      <c r="BU200" s="708">
        <f t="shared" si="562"/>
        <v>0</v>
      </c>
      <c r="BV200" s="708">
        <f t="shared" si="562"/>
        <v>0</v>
      </c>
      <c r="BW200" s="708">
        <f t="shared" si="562"/>
        <v>24000</v>
      </c>
      <c r="BX200" s="708">
        <f t="shared" si="562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2"/>
        <v>0</v>
      </c>
      <c r="CE200" s="698">
        <f t="shared" si="493"/>
        <v>1781.25</v>
      </c>
      <c r="CF200" s="698">
        <f t="shared" si="494"/>
        <v>3314.6875</v>
      </c>
      <c r="CG200" s="698">
        <f t="shared" si="495"/>
        <v>12906.25</v>
      </c>
      <c r="CH200" s="1370" t="str">
        <f t="shared" si="443"/>
        <v/>
      </c>
      <c r="CI200" s="1371" t="str">
        <f t="shared" si="444"/>
        <v/>
      </c>
      <c r="CJ200" s="1372">
        <f t="shared" si="445"/>
        <v>0</v>
      </c>
      <c r="CK200" s="1372">
        <f t="shared" si="446"/>
        <v>0</v>
      </c>
      <c r="CL200" s="1372">
        <f t="shared" si="447"/>
        <v>0</v>
      </c>
      <c r="CM200" s="1372">
        <f t="shared" si="448"/>
        <v>0</v>
      </c>
      <c r="CN200" s="1372">
        <f t="shared" si="449"/>
        <v>0</v>
      </c>
      <c r="CO200" s="1373">
        <f t="shared" si="450"/>
        <v>0</v>
      </c>
      <c r="CP200" s="1373">
        <f t="shared" si="451"/>
        <v>0</v>
      </c>
      <c r="CQ200" s="1373">
        <f t="shared" si="452"/>
        <v>0</v>
      </c>
      <c r="CR200" s="1373">
        <f t="shared" si="453"/>
        <v>0</v>
      </c>
      <c r="CS200" s="1372">
        <f t="shared" si="454"/>
        <v>0</v>
      </c>
      <c r="CT200" s="1372">
        <f t="shared" si="455"/>
        <v>0</v>
      </c>
      <c r="CU200" s="1372">
        <f t="shared" si="456"/>
        <v>0</v>
      </c>
      <c r="CV200" s="1372">
        <f t="shared" si="457"/>
        <v>0</v>
      </c>
      <c r="CW200" s="1372">
        <f t="shared" si="458"/>
        <v>0</v>
      </c>
      <c r="CX200" s="1371">
        <f t="shared" si="459"/>
        <v>10000</v>
      </c>
      <c r="CY200" s="1374" t="str">
        <f t="shared" si="460"/>
        <v/>
      </c>
      <c r="CZ200" s="532">
        <f t="shared" si="461"/>
        <v>0</v>
      </c>
      <c r="DA200" s="533">
        <f t="shared" si="462"/>
        <v>0</v>
      </c>
      <c r="DB200" s="534">
        <f t="shared" si="463"/>
        <v>0</v>
      </c>
      <c r="DC200" s="534">
        <f t="shared" si="464"/>
        <v>0</v>
      </c>
      <c r="DD200" s="534">
        <f t="shared" si="465"/>
        <v>0</v>
      </c>
      <c r="DE200" s="534">
        <f t="shared" si="466"/>
        <v>0</v>
      </c>
      <c r="DF200" s="534">
        <f t="shared" si="467"/>
        <v>0</v>
      </c>
      <c r="DG200" s="535">
        <f t="shared" si="468"/>
        <v>0</v>
      </c>
      <c r="DH200" s="535">
        <f t="shared" si="469"/>
        <v>0</v>
      </c>
      <c r="DI200" s="535">
        <f t="shared" si="470"/>
        <v>0</v>
      </c>
      <c r="DJ200" s="535">
        <f t="shared" si="471"/>
        <v>0</v>
      </c>
      <c r="DK200" s="534">
        <f t="shared" si="472"/>
        <v>0</v>
      </c>
      <c r="DL200" s="534">
        <f t="shared" si="473"/>
        <v>5000</v>
      </c>
      <c r="DM200" s="534">
        <f t="shared" si="474"/>
        <v>5500</v>
      </c>
      <c r="DN200" s="534">
        <f t="shared" si="475"/>
        <v>6000</v>
      </c>
      <c r="DO200" s="534">
        <f t="shared" si="476"/>
        <v>6000</v>
      </c>
      <c r="DP200" s="533">
        <f t="shared" si="477"/>
        <v>6000</v>
      </c>
      <c r="DQ200" s="532">
        <f t="shared" si="478"/>
        <v>25000</v>
      </c>
      <c r="DR200" s="753">
        <f t="shared" si="479"/>
        <v>15</v>
      </c>
      <c r="DS200" s="111">
        <f t="shared" si="480"/>
        <v>18</v>
      </c>
      <c r="DT200" s="111">
        <f t="shared" si="481"/>
        <v>18</v>
      </c>
      <c r="DU200" s="111">
        <f t="shared" si="482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563">IF(SUM(B52)=0,"",(B178+B191*(B192="")+B195+B198)/B52)</f>
        <v/>
      </c>
      <c r="C201" s="721" t="str">
        <f t="shared" si="563"/>
        <v/>
      </c>
      <c r="D201" s="721" t="str">
        <f t="shared" si="563"/>
        <v/>
      </c>
      <c r="E201" s="721" t="str">
        <f t="shared" si="563"/>
        <v/>
      </c>
      <c r="F201" s="721" t="str">
        <f t="shared" si="563"/>
        <v/>
      </c>
      <c r="G201" s="721" t="str">
        <f t="shared" si="563"/>
        <v/>
      </c>
      <c r="H201" s="721" t="str">
        <f t="shared" si="563"/>
        <v/>
      </c>
      <c r="I201" s="721" t="str">
        <f t="shared" si="563"/>
        <v/>
      </c>
      <c r="J201" s="721" t="str">
        <f t="shared" si="563"/>
        <v/>
      </c>
      <c r="K201" s="721" t="str">
        <f t="shared" si="563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564">IF(SUM(U52)=0,"",(U178+U191*(U192="")+U195+U198)/U52)</f>
        <v>0.4</v>
      </c>
      <c r="V201" s="721">
        <f t="shared" si="564"/>
        <v>0.2</v>
      </c>
      <c r="W201" s="721" t="str">
        <f t="shared" si="564"/>
        <v/>
      </c>
      <c r="X201" s="721">
        <f t="shared" si="564"/>
        <v>0.2</v>
      </c>
      <c r="Y201" s="721" t="str">
        <f t="shared" si="564"/>
        <v/>
      </c>
      <c r="Z201" s="721" t="str">
        <f t="shared" si="564"/>
        <v/>
      </c>
      <c r="AA201" s="721" t="str">
        <f t="shared" si="564"/>
        <v/>
      </c>
      <c r="AB201" s="721" t="str">
        <f t="shared" si="564"/>
        <v/>
      </c>
      <c r="AC201" s="721" t="str">
        <f t="shared" si="564"/>
        <v/>
      </c>
      <c r="AD201" s="721" t="str">
        <f t="shared" si="564"/>
        <v/>
      </c>
      <c r="AE201" s="721" t="str">
        <f t="shared" si="564"/>
        <v/>
      </c>
      <c r="AF201" s="721">
        <f t="shared" si="564"/>
        <v>0.33333333333333331</v>
      </c>
      <c r="AG201" s="721">
        <f t="shared" si="564"/>
        <v>0.41666666666666669</v>
      </c>
      <c r="AH201" s="721" t="str">
        <f t="shared" si="564"/>
        <v/>
      </c>
      <c r="AI201" s="721">
        <f t="shared" si="564"/>
        <v>0.16666666666666666</v>
      </c>
      <c r="AJ201" s="721" t="str">
        <f t="shared" si="564"/>
        <v/>
      </c>
      <c r="AK201" s="721" t="str">
        <f t="shared" si="564"/>
        <v/>
      </c>
      <c r="AL201" s="721">
        <f t="shared" si="564"/>
        <v>0</v>
      </c>
      <c r="AM201" s="752"/>
      <c r="AN201" s="721">
        <f t="shared" ref="AN201:AV201" si="565">IF(SUM(AN52)=0,"",(AN178+AN191*(AN192="")+AN195+AN198)/AN52)</f>
        <v>0.33333333333333331</v>
      </c>
      <c r="AO201" s="721">
        <f t="shared" si="565"/>
        <v>0.2</v>
      </c>
      <c r="AP201" s="721">
        <f t="shared" si="565"/>
        <v>0.3</v>
      </c>
      <c r="AQ201" s="721">
        <f t="shared" si="565"/>
        <v>0.2</v>
      </c>
      <c r="AR201" s="721">
        <f t="shared" si="565"/>
        <v>0.33333333333333331</v>
      </c>
      <c r="AS201" s="721">
        <f t="shared" si="565"/>
        <v>0.2</v>
      </c>
      <c r="AT201" s="721">
        <f t="shared" si="565"/>
        <v>0.2</v>
      </c>
      <c r="AU201" s="721">
        <f t="shared" si="565"/>
        <v>0.23333333333333334</v>
      </c>
      <c r="AV201" s="721">
        <f t="shared" si="565"/>
        <v>0.2</v>
      </c>
      <c r="AW201" s="721"/>
      <c r="AX201" s="721"/>
      <c r="AY201" s="721">
        <f t="shared" ref="AY201:BE201" si="566">IF(SUM(AY52)=0,"",(AY178+AY191*(AY192="")+AY195+AY198)/AY52)</f>
        <v>0.5</v>
      </c>
      <c r="AZ201" s="721">
        <f t="shared" si="566"/>
        <v>0</v>
      </c>
      <c r="BA201" s="721">
        <f t="shared" si="566"/>
        <v>0.2</v>
      </c>
      <c r="BB201" s="721" t="str">
        <f t="shared" si="566"/>
        <v/>
      </c>
      <c r="BC201" s="721" t="str">
        <f t="shared" si="566"/>
        <v/>
      </c>
      <c r="BD201" s="721">
        <f t="shared" si="566"/>
        <v>6.6666666666666666E-2</v>
      </c>
      <c r="BE201" s="721" t="str">
        <f t="shared" si="566"/>
        <v/>
      </c>
      <c r="BF201" s="752"/>
      <c r="BG201" s="721">
        <f t="shared" ref="BG201:BX201" si="567">IF(SUM(BG52)=0,"",(BG178+BG191*(BG192="")+BG195+BG198)/BG52)</f>
        <v>0.30769230769230771</v>
      </c>
      <c r="BH201" s="721">
        <f t="shared" si="567"/>
        <v>6.6666666666666666E-2</v>
      </c>
      <c r="BI201" s="721">
        <f t="shared" si="567"/>
        <v>0.26666666666666666</v>
      </c>
      <c r="BJ201" s="721">
        <f t="shared" si="567"/>
        <v>0.56666666666666665</v>
      </c>
      <c r="BK201" s="721">
        <f t="shared" si="567"/>
        <v>0.26666666666666666</v>
      </c>
      <c r="BL201" s="721">
        <f t="shared" si="567"/>
        <v>0.23076923076923078</v>
      </c>
      <c r="BM201" s="721">
        <f t="shared" si="567"/>
        <v>0.13333333333333333</v>
      </c>
      <c r="BN201" s="721">
        <f t="shared" si="567"/>
        <v>0.25</v>
      </c>
      <c r="BO201" s="721">
        <f t="shared" si="567"/>
        <v>0.2</v>
      </c>
      <c r="BP201" s="721">
        <f t="shared" si="567"/>
        <v>0.27777777777777779</v>
      </c>
      <c r="BQ201" s="721">
        <f t="shared" si="567"/>
        <v>0</v>
      </c>
      <c r="BR201" s="721">
        <f t="shared" si="567"/>
        <v>5.8823529411764705E-2</v>
      </c>
      <c r="BS201" s="721" t="str">
        <f t="shared" si="567"/>
        <v/>
      </c>
      <c r="BT201" s="721">
        <f t="shared" si="567"/>
        <v>0.125</v>
      </c>
      <c r="BU201" s="721" t="str">
        <f t="shared" si="567"/>
        <v/>
      </c>
      <c r="BV201" s="721" t="str">
        <f t="shared" si="567"/>
        <v/>
      </c>
      <c r="BW201" s="721">
        <f t="shared" si="567"/>
        <v>0.22727272727272727</v>
      </c>
      <c r="BX201" s="721" t="str">
        <f t="shared" si="567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2"/>
        <v/>
      </c>
      <c r="CE201" s="723">
        <f t="shared" si="493"/>
        <v>0.26</v>
      </c>
      <c r="CF201" s="723">
        <f t="shared" si="494"/>
        <v>0.22424242424242424</v>
      </c>
      <c r="CG201" s="723">
        <f t="shared" si="495"/>
        <v>0.2008890755214284</v>
      </c>
      <c r="CH201" s="1375" t="str">
        <f t="shared" si="443"/>
        <v/>
      </c>
      <c r="CI201" s="1376" t="str">
        <f t="shared" si="444"/>
        <v/>
      </c>
      <c r="CJ201" s="1377" t="str">
        <f t="shared" si="445"/>
        <v/>
      </c>
      <c r="CK201" s="1377" t="str">
        <f t="shared" si="446"/>
        <v/>
      </c>
      <c r="CL201" s="1377" t="str">
        <f t="shared" si="447"/>
        <v/>
      </c>
      <c r="CM201" s="1377" t="str">
        <f t="shared" si="448"/>
        <v/>
      </c>
      <c r="CN201" s="1377" t="str">
        <f t="shared" si="449"/>
        <v/>
      </c>
      <c r="CO201" s="1378" t="str">
        <f t="shared" si="450"/>
        <v/>
      </c>
      <c r="CP201" s="1378" t="str">
        <f t="shared" si="451"/>
        <v/>
      </c>
      <c r="CQ201" s="1378">
        <f t="shared" si="452"/>
        <v>1</v>
      </c>
      <c r="CR201" s="1378" t="str">
        <f t="shared" si="453"/>
        <v/>
      </c>
      <c r="CS201" s="1377" t="str">
        <f t="shared" si="454"/>
        <v/>
      </c>
      <c r="CT201" s="1377" t="str">
        <f t="shared" si="455"/>
        <v/>
      </c>
      <c r="CU201" s="1377" t="str">
        <f t="shared" si="456"/>
        <v/>
      </c>
      <c r="CV201" s="1377" t="str">
        <f t="shared" si="457"/>
        <v/>
      </c>
      <c r="CW201" s="1377" t="str">
        <f t="shared" si="458"/>
        <v/>
      </c>
      <c r="CX201" s="1376" t="str">
        <f t="shared" si="459"/>
        <v/>
      </c>
      <c r="CY201" s="1379" t="str">
        <f t="shared" si="460"/>
        <v/>
      </c>
      <c r="CZ201" s="638" t="str">
        <f t="shared" si="461"/>
        <v/>
      </c>
      <c r="DA201" s="639" t="str">
        <f t="shared" si="462"/>
        <v/>
      </c>
      <c r="DB201" s="640" t="str">
        <f t="shared" si="463"/>
        <v/>
      </c>
      <c r="DC201" s="640" t="str">
        <f t="shared" si="464"/>
        <v/>
      </c>
      <c r="DD201" s="640" t="str">
        <f t="shared" si="465"/>
        <v/>
      </c>
      <c r="DE201" s="640" t="str">
        <f t="shared" si="466"/>
        <v/>
      </c>
      <c r="DF201" s="640">
        <f t="shared" si="467"/>
        <v>0</v>
      </c>
      <c r="DG201" s="641">
        <f t="shared" si="468"/>
        <v>0.16666666666666666</v>
      </c>
      <c r="DH201" s="641">
        <f t="shared" si="469"/>
        <v>0.2</v>
      </c>
      <c r="DI201" s="641">
        <f t="shared" si="470"/>
        <v>0.2</v>
      </c>
      <c r="DJ201" s="641">
        <f t="shared" si="471"/>
        <v>0.33333333333333331</v>
      </c>
      <c r="DK201" s="640">
        <f t="shared" si="472"/>
        <v>0.4</v>
      </c>
      <c r="DL201" s="640">
        <f t="shared" si="473"/>
        <v>0.41666666666666669</v>
      </c>
      <c r="DM201" s="640" t="str">
        <f t="shared" si="474"/>
        <v/>
      </c>
      <c r="DN201" s="640" t="str">
        <f t="shared" si="475"/>
        <v/>
      </c>
      <c r="DO201" s="640" t="str">
        <f t="shared" si="476"/>
        <v/>
      </c>
      <c r="DP201" s="639" t="str">
        <f t="shared" si="477"/>
        <v/>
      </c>
      <c r="DQ201" s="638" t="str">
        <f t="shared" si="478"/>
        <v/>
      </c>
      <c r="DR201" s="753">
        <f t="shared" si="479"/>
        <v>1</v>
      </c>
      <c r="DS201" s="111">
        <f t="shared" si="480"/>
        <v>7</v>
      </c>
      <c r="DT201" s="111">
        <f t="shared" si="481"/>
        <v>13</v>
      </c>
      <c r="DU201" s="111">
        <f t="shared" si="482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2"/>
        <v/>
      </c>
      <c r="CE202" s="698" t="str">
        <f t="shared" si="493"/>
        <v/>
      </c>
      <c r="CF202" s="698" t="str">
        <f t="shared" si="494"/>
        <v/>
      </c>
      <c r="CG202" s="698" t="str">
        <f t="shared" si="495"/>
        <v/>
      </c>
      <c r="CH202" s="1370" t="str">
        <f t="shared" si="443"/>
        <v/>
      </c>
      <c r="CI202" s="1371" t="str">
        <f t="shared" si="444"/>
        <v/>
      </c>
      <c r="CJ202" s="1372" t="str">
        <f t="shared" si="445"/>
        <v/>
      </c>
      <c r="CK202" s="1372" t="str">
        <f t="shared" si="446"/>
        <v/>
      </c>
      <c r="CL202" s="1372" t="str">
        <f t="shared" si="447"/>
        <v/>
      </c>
      <c r="CM202" s="1372" t="str">
        <f t="shared" si="448"/>
        <v/>
      </c>
      <c r="CN202" s="1372" t="str">
        <f t="shared" si="449"/>
        <v/>
      </c>
      <c r="CO202" s="1373" t="str">
        <f t="shared" si="450"/>
        <v/>
      </c>
      <c r="CP202" s="1373" t="str">
        <f t="shared" si="451"/>
        <v/>
      </c>
      <c r="CQ202" s="1373" t="str">
        <f t="shared" si="452"/>
        <v/>
      </c>
      <c r="CR202" s="1373" t="str">
        <f t="shared" si="453"/>
        <v/>
      </c>
      <c r="CS202" s="1372" t="str">
        <f t="shared" si="454"/>
        <v/>
      </c>
      <c r="CT202" s="1372" t="str">
        <f t="shared" si="455"/>
        <v/>
      </c>
      <c r="CU202" s="1372" t="str">
        <f t="shared" si="456"/>
        <v/>
      </c>
      <c r="CV202" s="1372" t="str">
        <f t="shared" si="457"/>
        <v/>
      </c>
      <c r="CW202" s="1372" t="str">
        <f t="shared" si="458"/>
        <v/>
      </c>
      <c r="CX202" s="1371" t="str">
        <f t="shared" si="459"/>
        <v/>
      </c>
      <c r="CY202" s="1374" t="str">
        <f t="shared" si="460"/>
        <v/>
      </c>
      <c r="CZ202" s="532" t="str">
        <f t="shared" si="461"/>
        <v/>
      </c>
      <c r="DA202" s="533" t="str">
        <f t="shared" si="462"/>
        <v/>
      </c>
      <c r="DB202" s="534" t="str">
        <f t="shared" si="463"/>
        <v/>
      </c>
      <c r="DC202" s="534" t="str">
        <f t="shared" si="464"/>
        <v/>
      </c>
      <c r="DD202" s="534" t="str">
        <f t="shared" si="465"/>
        <v/>
      </c>
      <c r="DE202" s="534" t="str">
        <f t="shared" si="466"/>
        <v/>
      </c>
      <c r="DF202" s="534" t="str">
        <f t="shared" si="467"/>
        <v/>
      </c>
      <c r="DG202" s="535" t="str">
        <f t="shared" si="468"/>
        <v/>
      </c>
      <c r="DH202" s="535" t="str">
        <f t="shared" si="469"/>
        <v/>
      </c>
      <c r="DI202" s="535" t="str">
        <f t="shared" si="470"/>
        <v/>
      </c>
      <c r="DJ202" s="535" t="str">
        <f t="shared" si="471"/>
        <v/>
      </c>
      <c r="DK202" s="534" t="str">
        <f t="shared" si="472"/>
        <v/>
      </c>
      <c r="DL202" s="534" t="str">
        <f t="shared" si="473"/>
        <v/>
      </c>
      <c r="DM202" s="534" t="str">
        <f t="shared" si="474"/>
        <v/>
      </c>
      <c r="DN202" s="534" t="str">
        <f t="shared" si="475"/>
        <v/>
      </c>
      <c r="DO202" s="534" t="str">
        <f t="shared" si="476"/>
        <v/>
      </c>
      <c r="DP202" s="533" t="str">
        <f t="shared" si="477"/>
        <v/>
      </c>
      <c r="DQ202" s="532" t="str">
        <f t="shared" si="478"/>
        <v/>
      </c>
      <c r="DR202" s="753">
        <f t="shared" si="479"/>
        <v>0</v>
      </c>
      <c r="DS202" s="111">
        <f t="shared" si="480"/>
        <v>0</v>
      </c>
      <c r="DT202" s="111">
        <f t="shared" si="481"/>
        <v>0</v>
      </c>
      <c r="DU202" s="111">
        <f t="shared" si="482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2"/>
        <v/>
      </c>
      <c r="CE203" s="698" t="str">
        <f t="shared" si="493"/>
        <v/>
      </c>
      <c r="CF203" s="698" t="str">
        <f t="shared" si="494"/>
        <v/>
      </c>
      <c r="CG203" s="698" t="str">
        <f t="shared" si="495"/>
        <v/>
      </c>
      <c r="CH203" s="1370" t="str">
        <f t="shared" si="443"/>
        <v/>
      </c>
      <c r="CI203" s="1371" t="str">
        <f t="shared" si="444"/>
        <v/>
      </c>
      <c r="CJ203" s="1372" t="str">
        <f t="shared" si="445"/>
        <v/>
      </c>
      <c r="CK203" s="1372" t="str">
        <f t="shared" si="446"/>
        <v/>
      </c>
      <c r="CL203" s="1372" t="str">
        <f t="shared" si="447"/>
        <v/>
      </c>
      <c r="CM203" s="1372" t="str">
        <f t="shared" si="448"/>
        <v/>
      </c>
      <c r="CN203" s="1372" t="str">
        <f t="shared" si="449"/>
        <v/>
      </c>
      <c r="CO203" s="1373" t="str">
        <f t="shared" si="450"/>
        <v/>
      </c>
      <c r="CP203" s="1373" t="str">
        <f t="shared" si="451"/>
        <v/>
      </c>
      <c r="CQ203" s="1373" t="str">
        <f t="shared" si="452"/>
        <v/>
      </c>
      <c r="CR203" s="1373" t="str">
        <f t="shared" si="453"/>
        <v/>
      </c>
      <c r="CS203" s="1372" t="str">
        <f t="shared" si="454"/>
        <v/>
      </c>
      <c r="CT203" s="1372" t="str">
        <f t="shared" si="455"/>
        <v/>
      </c>
      <c r="CU203" s="1372" t="str">
        <f t="shared" si="456"/>
        <v/>
      </c>
      <c r="CV203" s="1372" t="str">
        <f t="shared" si="457"/>
        <v/>
      </c>
      <c r="CW203" s="1372" t="str">
        <f t="shared" si="458"/>
        <v/>
      </c>
      <c r="CX203" s="1371" t="str">
        <f t="shared" si="459"/>
        <v/>
      </c>
      <c r="CY203" s="1374" t="str">
        <f t="shared" si="460"/>
        <v/>
      </c>
      <c r="CZ203" s="532" t="str">
        <f t="shared" si="461"/>
        <v/>
      </c>
      <c r="DA203" s="533" t="str">
        <f t="shared" si="462"/>
        <v/>
      </c>
      <c r="DB203" s="534" t="str">
        <f t="shared" si="463"/>
        <v/>
      </c>
      <c r="DC203" s="534" t="str">
        <f t="shared" si="464"/>
        <v/>
      </c>
      <c r="DD203" s="534" t="str">
        <f t="shared" si="465"/>
        <v/>
      </c>
      <c r="DE203" s="534" t="str">
        <f t="shared" si="466"/>
        <v/>
      </c>
      <c r="DF203" s="534" t="str">
        <f t="shared" si="467"/>
        <v/>
      </c>
      <c r="DG203" s="535" t="str">
        <f t="shared" si="468"/>
        <v/>
      </c>
      <c r="DH203" s="535" t="str">
        <f t="shared" si="469"/>
        <v/>
      </c>
      <c r="DI203" s="535" t="str">
        <f t="shared" si="470"/>
        <v/>
      </c>
      <c r="DJ203" s="535" t="str">
        <f t="shared" si="471"/>
        <v/>
      </c>
      <c r="DK203" s="534" t="str">
        <f t="shared" si="472"/>
        <v/>
      </c>
      <c r="DL203" s="534" t="str">
        <f t="shared" si="473"/>
        <v/>
      </c>
      <c r="DM203" s="534" t="str">
        <f t="shared" si="474"/>
        <v/>
      </c>
      <c r="DN203" s="534" t="str">
        <f t="shared" si="475"/>
        <v/>
      </c>
      <c r="DO203" s="534" t="str">
        <f t="shared" si="476"/>
        <v/>
      </c>
      <c r="DP203" s="533" t="str">
        <f t="shared" si="477"/>
        <v/>
      </c>
      <c r="DQ203" s="532" t="str">
        <f t="shared" si="478"/>
        <v/>
      </c>
      <c r="DR203" s="753">
        <f t="shared" si="479"/>
        <v>0</v>
      </c>
      <c r="DS203" s="111">
        <f t="shared" si="480"/>
        <v>0</v>
      </c>
      <c r="DT203" s="111">
        <f t="shared" si="481"/>
        <v>0</v>
      </c>
      <c r="DU203" s="111">
        <f t="shared" si="482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568">IF(B202="","",B202*B203)</f>
        <v/>
      </c>
      <c r="C204" s="708" t="str">
        <f t="shared" si="568"/>
        <v/>
      </c>
      <c r="D204" s="708" t="str">
        <f t="shared" si="568"/>
        <v/>
      </c>
      <c r="E204" s="708" t="str">
        <f t="shared" si="568"/>
        <v/>
      </c>
      <c r="F204" s="708" t="str">
        <f t="shared" si="568"/>
        <v/>
      </c>
      <c r="G204" s="708" t="str">
        <f t="shared" si="568"/>
        <v/>
      </c>
      <c r="H204" s="708" t="str">
        <f t="shared" si="568"/>
        <v/>
      </c>
      <c r="I204" s="708" t="str">
        <f t="shared" si="568"/>
        <v/>
      </c>
      <c r="J204" s="708" t="str">
        <f t="shared" si="568"/>
        <v/>
      </c>
      <c r="K204" s="708" t="str">
        <f t="shared" si="568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569">IF(U202="","",U202*U203)</f>
        <v/>
      </c>
      <c r="V204" s="708" t="str">
        <f t="shared" si="569"/>
        <v/>
      </c>
      <c r="W204" s="708" t="str">
        <f t="shared" si="569"/>
        <v/>
      </c>
      <c r="X204" s="708" t="str">
        <f t="shared" si="569"/>
        <v/>
      </c>
      <c r="Y204" s="708" t="str">
        <f t="shared" si="569"/>
        <v/>
      </c>
      <c r="Z204" s="708" t="str">
        <f t="shared" si="569"/>
        <v/>
      </c>
      <c r="AA204" s="708" t="str">
        <f t="shared" si="569"/>
        <v/>
      </c>
      <c r="AB204" s="708" t="str">
        <f t="shared" si="569"/>
        <v/>
      </c>
      <c r="AC204" s="708" t="str">
        <f t="shared" si="569"/>
        <v/>
      </c>
      <c r="AD204" s="708" t="str">
        <f t="shared" si="569"/>
        <v/>
      </c>
      <c r="AE204" s="708" t="str">
        <f t="shared" si="569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570">IF(AN202="","",AN202*AN203)</f>
        <v/>
      </c>
      <c r="AO204" s="708" t="str">
        <f t="shared" si="570"/>
        <v/>
      </c>
      <c r="AP204" s="708" t="str">
        <f t="shared" si="570"/>
        <v/>
      </c>
      <c r="AQ204" s="708" t="str">
        <f t="shared" si="570"/>
        <v/>
      </c>
      <c r="AR204" s="708" t="str">
        <f t="shared" si="570"/>
        <v/>
      </c>
      <c r="AS204" s="708" t="str">
        <f t="shared" si="570"/>
        <v/>
      </c>
      <c r="AT204" s="708" t="str">
        <f t="shared" si="570"/>
        <v/>
      </c>
      <c r="AU204" s="708" t="str">
        <f t="shared" si="570"/>
        <v/>
      </c>
      <c r="AV204" s="708" t="str">
        <f t="shared" si="570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571">IF(BG202="","",BG202*BG203)</f>
        <v/>
      </c>
      <c r="BH204" s="708" t="str">
        <f t="shared" si="571"/>
        <v/>
      </c>
      <c r="BI204" s="708" t="str">
        <f t="shared" si="571"/>
        <v/>
      </c>
      <c r="BJ204" s="708" t="str">
        <f t="shared" si="571"/>
        <v/>
      </c>
      <c r="BK204" s="708" t="str">
        <f t="shared" si="571"/>
        <v/>
      </c>
      <c r="BL204" s="708" t="str">
        <f t="shared" si="571"/>
        <v/>
      </c>
      <c r="BM204" s="708" t="str">
        <f t="shared" si="571"/>
        <v/>
      </c>
      <c r="BN204" s="708" t="str">
        <f t="shared" si="571"/>
        <v/>
      </c>
      <c r="BO204" s="708" t="str">
        <f t="shared" si="571"/>
        <v/>
      </c>
      <c r="BP204" s="708" t="str">
        <f t="shared" si="571"/>
        <v/>
      </c>
      <c r="BQ204" s="708" t="str">
        <f t="shared" si="571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2"/>
        <v/>
      </c>
      <c r="CE204" s="698" t="str">
        <f t="shared" si="493"/>
        <v/>
      </c>
      <c r="CF204" s="698" t="str">
        <f t="shared" si="494"/>
        <v/>
      </c>
      <c r="CG204" s="698" t="str">
        <f t="shared" si="495"/>
        <v/>
      </c>
      <c r="CH204" s="1370" t="str">
        <f t="shared" si="443"/>
        <v/>
      </c>
      <c r="CI204" s="1371" t="str">
        <f t="shared" si="444"/>
        <v/>
      </c>
      <c r="CJ204" s="1372" t="str">
        <f t="shared" si="445"/>
        <v/>
      </c>
      <c r="CK204" s="1372" t="str">
        <f t="shared" si="446"/>
        <v/>
      </c>
      <c r="CL204" s="1372" t="str">
        <f t="shared" si="447"/>
        <v/>
      </c>
      <c r="CM204" s="1372" t="str">
        <f t="shared" si="448"/>
        <v/>
      </c>
      <c r="CN204" s="1372" t="str">
        <f t="shared" si="449"/>
        <v/>
      </c>
      <c r="CO204" s="1373" t="str">
        <f t="shared" si="450"/>
        <v/>
      </c>
      <c r="CP204" s="1373" t="str">
        <f t="shared" si="451"/>
        <v/>
      </c>
      <c r="CQ204" s="1373" t="str">
        <f t="shared" si="452"/>
        <v/>
      </c>
      <c r="CR204" s="1373" t="str">
        <f t="shared" si="453"/>
        <v/>
      </c>
      <c r="CS204" s="1372" t="str">
        <f t="shared" si="454"/>
        <v/>
      </c>
      <c r="CT204" s="1372" t="str">
        <f t="shared" si="455"/>
        <v/>
      </c>
      <c r="CU204" s="1372" t="str">
        <f t="shared" si="456"/>
        <v/>
      </c>
      <c r="CV204" s="1372" t="str">
        <f t="shared" si="457"/>
        <v/>
      </c>
      <c r="CW204" s="1372" t="str">
        <f t="shared" si="458"/>
        <v/>
      </c>
      <c r="CX204" s="1371" t="str">
        <f t="shared" si="459"/>
        <v/>
      </c>
      <c r="CY204" s="1374" t="str">
        <f t="shared" si="460"/>
        <v/>
      </c>
      <c r="CZ204" s="532" t="str">
        <f t="shared" si="461"/>
        <v/>
      </c>
      <c r="DA204" s="533" t="str">
        <f t="shared" si="462"/>
        <v/>
      </c>
      <c r="DB204" s="534" t="str">
        <f t="shared" si="463"/>
        <v/>
      </c>
      <c r="DC204" s="534" t="str">
        <f t="shared" si="464"/>
        <v/>
      </c>
      <c r="DD204" s="534" t="str">
        <f t="shared" si="465"/>
        <v/>
      </c>
      <c r="DE204" s="534" t="str">
        <f t="shared" si="466"/>
        <v/>
      </c>
      <c r="DF204" s="534" t="str">
        <f t="shared" si="467"/>
        <v/>
      </c>
      <c r="DG204" s="535" t="str">
        <f t="shared" si="468"/>
        <v/>
      </c>
      <c r="DH204" s="535" t="str">
        <f t="shared" si="469"/>
        <v/>
      </c>
      <c r="DI204" s="535" t="str">
        <f t="shared" si="470"/>
        <v/>
      </c>
      <c r="DJ204" s="535" t="str">
        <f t="shared" si="471"/>
        <v/>
      </c>
      <c r="DK204" s="534" t="str">
        <f t="shared" si="472"/>
        <v/>
      </c>
      <c r="DL204" s="534" t="str">
        <f t="shared" si="473"/>
        <v/>
      </c>
      <c r="DM204" s="534" t="str">
        <f t="shared" si="474"/>
        <v/>
      </c>
      <c r="DN204" s="534" t="str">
        <f t="shared" si="475"/>
        <v/>
      </c>
      <c r="DO204" s="534" t="str">
        <f t="shared" si="476"/>
        <v/>
      </c>
      <c r="DP204" s="533" t="str">
        <f t="shared" si="477"/>
        <v/>
      </c>
      <c r="DQ204" s="532" t="str">
        <f t="shared" si="478"/>
        <v/>
      </c>
      <c r="DR204" s="753">
        <f t="shared" si="479"/>
        <v>0</v>
      </c>
      <c r="DS204" s="111">
        <f t="shared" si="480"/>
        <v>0</v>
      </c>
      <c r="DT204" s="111">
        <f t="shared" si="481"/>
        <v>0</v>
      </c>
      <c r="DU204" s="111">
        <f t="shared" si="482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2"/>
        <v>0.125</v>
      </c>
      <c r="CE205" s="698">
        <f t="shared" si="493"/>
        <v>0.4375</v>
      </c>
      <c r="CF205" s="698">
        <f t="shared" si="494"/>
        <v>2.25</v>
      </c>
      <c r="CG205" s="698">
        <f t="shared" si="495"/>
        <v>3.9375</v>
      </c>
      <c r="CH205" s="1370">
        <f t="shared" si="443"/>
        <v>0</v>
      </c>
      <c r="CI205" s="1371">
        <f t="shared" si="444"/>
        <v>0</v>
      </c>
      <c r="CJ205" s="1372">
        <f t="shared" si="445"/>
        <v>0</v>
      </c>
      <c r="CK205" s="1372">
        <f t="shared" si="446"/>
        <v>0</v>
      </c>
      <c r="CL205" s="1372">
        <f t="shared" si="447"/>
        <v>0</v>
      </c>
      <c r="CM205" s="1372">
        <f t="shared" si="448"/>
        <v>0</v>
      </c>
      <c r="CN205" s="1372">
        <f t="shared" si="449"/>
        <v>0</v>
      </c>
      <c r="CO205" s="1373">
        <f t="shared" si="450"/>
        <v>0</v>
      </c>
      <c r="CP205" s="1373">
        <f t="shared" si="451"/>
        <v>0</v>
      </c>
      <c r="CQ205" s="1373">
        <f t="shared" si="452"/>
        <v>0</v>
      </c>
      <c r="CR205" s="1373">
        <f t="shared" si="453"/>
        <v>0</v>
      </c>
      <c r="CS205" s="1372">
        <f t="shared" si="454"/>
        <v>0</v>
      </c>
      <c r="CT205" s="1372">
        <f t="shared" si="455"/>
        <v>0</v>
      </c>
      <c r="CU205" s="1372">
        <f t="shared" si="456"/>
        <v>0</v>
      </c>
      <c r="CV205" s="1372">
        <f t="shared" si="457"/>
        <v>0</v>
      </c>
      <c r="CW205" s="1372">
        <f t="shared" si="458"/>
        <v>1</v>
      </c>
      <c r="CX205" s="1371">
        <f t="shared" si="459"/>
        <v>1</v>
      </c>
      <c r="CY205" s="1374">
        <f t="shared" si="460"/>
        <v>10</v>
      </c>
      <c r="CZ205" s="532">
        <f t="shared" si="461"/>
        <v>0</v>
      </c>
      <c r="DA205" s="533">
        <f t="shared" si="462"/>
        <v>0</v>
      </c>
      <c r="DB205" s="534">
        <f t="shared" si="463"/>
        <v>0</v>
      </c>
      <c r="DC205" s="534">
        <f t="shared" si="464"/>
        <v>0</v>
      </c>
      <c r="DD205" s="534">
        <f t="shared" si="465"/>
        <v>0</v>
      </c>
      <c r="DE205" s="534">
        <f t="shared" si="466"/>
        <v>0</v>
      </c>
      <c r="DF205" s="534">
        <f t="shared" si="467"/>
        <v>0</v>
      </c>
      <c r="DG205" s="535">
        <f t="shared" si="468"/>
        <v>0</v>
      </c>
      <c r="DH205" s="535">
        <f t="shared" si="469"/>
        <v>0</v>
      </c>
      <c r="DI205" s="535">
        <f t="shared" si="470"/>
        <v>0</v>
      </c>
      <c r="DJ205" s="535">
        <f t="shared" si="471"/>
        <v>0</v>
      </c>
      <c r="DK205" s="534">
        <f t="shared" si="472"/>
        <v>0</v>
      </c>
      <c r="DL205" s="534">
        <f t="shared" si="473"/>
        <v>1</v>
      </c>
      <c r="DM205" s="534">
        <f t="shared" si="474"/>
        <v>1</v>
      </c>
      <c r="DN205" s="534">
        <f t="shared" si="475"/>
        <v>1</v>
      </c>
      <c r="DO205" s="534">
        <f t="shared" si="476"/>
        <v>1</v>
      </c>
      <c r="DP205" s="533">
        <f t="shared" si="477"/>
        <v>3</v>
      </c>
      <c r="DQ205" s="532">
        <f t="shared" si="478"/>
        <v>3</v>
      </c>
      <c r="DR205" s="753">
        <f t="shared" si="479"/>
        <v>18</v>
      </c>
      <c r="DS205" s="111">
        <f t="shared" si="480"/>
        <v>18</v>
      </c>
      <c r="DT205" s="111">
        <f t="shared" si="481"/>
        <v>18</v>
      </c>
      <c r="DU205" s="111">
        <f t="shared" si="482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2"/>
        <v/>
      </c>
      <c r="CE206" s="698">
        <f t="shared" si="493"/>
        <v>640</v>
      </c>
      <c r="CF206" s="698">
        <f t="shared" si="494"/>
        <v>740</v>
      </c>
      <c r="CG206" s="698">
        <f t="shared" si="495"/>
        <v>720</v>
      </c>
      <c r="CH206" s="1370" t="str">
        <f t="shared" si="443"/>
        <v/>
      </c>
      <c r="CI206" s="1371" t="str">
        <f t="shared" si="444"/>
        <v/>
      </c>
      <c r="CJ206" s="1372" t="str">
        <f t="shared" si="445"/>
        <v/>
      </c>
      <c r="CK206" s="1372" t="str">
        <f t="shared" si="446"/>
        <v/>
      </c>
      <c r="CL206" s="1372" t="str">
        <f t="shared" si="447"/>
        <v/>
      </c>
      <c r="CM206" s="1372" t="str">
        <f t="shared" si="448"/>
        <v/>
      </c>
      <c r="CN206" s="1372" t="str">
        <f t="shared" si="449"/>
        <v/>
      </c>
      <c r="CO206" s="1373" t="str">
        <f t="shared" si="450"/>
        <v/>
      </c>
      <c r="CP206" s="1373">
        <f t="shared" si="451"/>
        <v>600</v>
      </c>
      <c r="CQ206" s="1373">
        <f t="shared" si="452"/>
        <v>900</v>
      </c>
      <c r="CR206" s="1373" t="str">
        <f t="shared" si="453"/>
        <v/>
      </c>
      <c r="CS206" s="1372" t="str">
        <f t="shared" si="454"/>
        <v/>
      </c>
      <c r="CT206" s="1372" t="str">
        <f t="shared" si="455"/>
        <v/>
      </c>
      <c r="CU206" s="1372" t="str">
        <f t="shared" si="456"/>
        <v/>
      </c>
      <c r="CV206" s="1372" t="str">
        <f t="shared" si="457"/>
        <v/>
      </c>
      <c r="CW206" s="1372" t="str">
        <f t="shared" si="458"/>
        <v/>
      </c>
      <c r="CX206" s="1371" t="str">
        <f t="shared" si="459"/>
        <v/>
      </c>
      <c r="CY206" s="1374" t="str">
        <f t="shared" si="460"/>
        <v/>
      </c>
      <c r="CZ206" s="532" t="str">
        <f t="shared" si="461"/>
        <v/>
      </c>
      <c r="DA206" s="533" t="str">
        <f t="shared" si="462"/>
        <v/>
      </c>
      <c r="DB206" s="534" t="str">
        <f t="shared" si="463"/>
        <v/>
      </c>
      <c r="DC206" s="534" t="str">
        <f t="shared" si="464"/>
        <v/>
      </c>
      <c r="DD206" s="534" t="str">
        <f t="shared" si="465"/>
        <v/>
      </c>
      <c r="DE206" s="534" t="str">
        <f t="shared" si="466"/>
        <v/>
      </c>
      <c r="DF206" s="534">
        <f t="shared" si="467"/>
        <v>0</v>
      </c>
      <c r="DG206" s="535">
        <f t="shared" si="468"/>
        <v>500</v>
      </c>
      <c r="DH206" s="535">
        <f t="shared" si="469"/>
        <v>500</v>
      </c>
      <c r="DI206" s="535">
        <f t="shared" si="470"/>
        <v>700</v>
      </c>
      <c r="DJ206" s="535">
        <f t="shared" si="471"/>
        <v>700</v>
      </c>
      <c r="DK206" s="534">
        <f t="shared" si="472"/>
        <v>800</v>
      </c>
      <c r="DL206" s="534">
        <f t="shared" si="473"/>
        <v>900</v>
      </c>
      <c r="DM206" s="534" t="str">
        <f t="shared" si="474"/>
        <v/>
      </c>
      <c r="DN206" s="534" t="str">
        <f t="shared" si="475"/>
        <v/>
      </c>
      <c r="DO206" s="534" t="str">
        <f t="shared" si="476"/>
        <v/>
      </c>
      <c r="DP206" s="533" t="str">
        <f t="shared" si="477"/>
        <v/>
      </c>
      <c r="DQ206" s="532" t="str">
        <f t="shared" si="478"/>
        <v/>
      </c>
      <c r="DR206" s="753">
        <f t="shared" si="479"/>
        <v>2</v>
      </c>
      <c r="DS206" s="111">
        <f t="shared" si="480"/>
        <v>7</v>
      </c>
      <c r="DT206" s="111">
        <f t="shared" si="481"/>
        <v>7</v>
      </c>
      <c r="DU206" s="111">
        <f t="shared" si="482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572">IF(B205="","",B205*B206)</f>
        <v>0</v>
      </c>
      <c r="C207" s="779">
        <f t="shared" si="572"/>
        <v>0</v>
      </c>
      <c r="D207" s="779">
        <f t="shared" si="572"/>
        <v>0</v>
      </c>
      <c r="E207" s="779">
        <f t="shared" si="572"/>
        <v>0</v>
      </c>
      <c r="F207" s="779">
        <f t="shared" si="572"/>
        <v>0</v>
      </c>
      <c r="G207" s="779">
        <f t="shared" si="572"/>
        <v>0</v>
      </c>
      <c r="H207" s="779">
        <f t="shared" si="572"/>
        <v>0</v>
      </c>
      <c r="I207" s="779">
        <f t="shared" si="572"/>
        <v>0</v>
      </c>
      <c r="J207" s="779">
        <f t="shared" si="572"/>
        <v>0</v>
      </c>
      <c r="K207" s="779">
        <f t="shared" si="572"/>
        <v>900</v>
      </c>
      <c r="L207" s="779">
        <f t="shared" si="572"/>
        <v>0</v>
      </c>
      <c r="M207" s="779">
        <f t="shared" si="572"/>
        <v>0</v>
      </c>
      <c r="N207" s="779">
        <f t="shared" si="572"/>
        <v>6000</v>
      </c>
      <c r="O207" s="779">
        <f t="shared" si="572"/>
        <v>0</v>
      </c>
      <c r="P207" s="779">
        <f t="shared" si="572"/>
        <v>0</v>
      </c>
      <c r="Q207" s="779">
        <f t="shared" si="572"/>
        <v>0</v>
      </c>
      <c r="R207" s="779">
        <f t="shared" si="572"/>
        <v>0</v>
      </c>
      <c r="S207" s="779">
        <f t="shared" si="572"/>
        <v>0</v>
      </c>
      <c r="T207" s="780"/>
      <c r="U207" s="779">
        <f t="shared" ref="U207:AL207" si="573">IF(U205="","",U205*U206)</f>
        <v>1500</v>
      </c>
      <c r="V207" s="779">
        <f t="shared" si="573"/>
        <v>0</v>
      </c>
      <c r="W207" s="779">
        <f t="shared" si="573"/>
        <v>0</v>
      </c>
      <c r="X207" s="779">
        <f t="shared" si="573"/>
        <v>900</v>
      </c>
      <c r="Y207" s="779">
        <f t="shared" si="573"/>
        <v>0</v>
      </c>
      <c r="Z207" s="779">
        <f t="shared" si="573"/>
        <v>0</v>
      </c>
      <c r="AA207" s="779">
        <f t="shared" si="573"/>
        <v>0</v>
      </c>
      <c r="AB207" s="779">
        <f t="shared" si="573"/>
        <v>0</v>
      </c>
      <c r="AC207" s="779">
        <f t="shared" si="573"/>
        <v>0</v>
      </c>
      <c r="AD207" s="779">
        <f t="shared" si="573"/>
        <v>0</v>
      </c>
      <c r="AE207" s="779">
        <f t="shared" si="573"/>
        <v>0</v>
      </c>
      <c r="AF207" s="779">
        <f t="shared" si="573"/>
        <v>800</v>
      </c>
      <c r="AG207" s="779">
        <f t="shared" si="573"/>
        <v>700</v>
      </c>
      <c r="AH207" s="779">
        <f t="shared" si="573"/>
        <v>0</v>
      </c>
      <c r="AI207" s="779">
        <f t="shared" si="573"/>
        <v>0</v>
      </c>
      <c r="AJ207" s="779">
        <f t="shared" si="573"/>
        <v>0</v>
      </c>
      <c r="AK207" s="779">
        <f t="shared" si="573"/>
        <v>0</v>
      </c>
      <c r="AL207" s="779">
        <f t="shared" si="573"/>
        <v>500</v>
      </c>
      <c r="AM207" s="780"/>
      <c r="AN207" s="779">
        <f t="shared" ref="AN207:BE207" si="574">IF(AN205="","",AN205*AN206)</f>
        <v>0</v>
      </c>
      <c r="AO207" s="779">
        <f t="shared" si="574"/>
        <v>0</v>
      </c>
      <c r="AP207" s="779">
        <f t="shared" si="574"/>
        <v>0</v>
      </c>
      <c r="AQ207" s="779">
        <f t="shared" si="574"/>
        <v>2800</v>
      </c>
      <c r="AR207" s="779">
        <f t="shared" si="574"/>
        <v>4800</v>
      </c>
      <c r="AS207" s="779">
        <f t="shared" si="574"/>
        <v>900</v>
      </c>
      <c r="AT207" s="779">
        <f t="shared" si="574"/>
        <v>3600</v>
      </c>
      <c r="AU207" s="779">
        <f t="shared" si="574"/>
        <v>3000</v>
      </c>
      <c r="AV207" s="779">
        <f t="shared" si="574"/>
        <v>0</v>
      </c>
      <c r="AW207" s="779">
        <f t="shared" si="574"/>
        <v>0</v>
      </c>
      <c r="AX207" s="779">
        <f t="shared" si="574"/>
        <v>0</v>
      </c>
      <c r="AY207" s="779">
        <f t="shared" si="574"/>
        <v>2800</v>
      </c>
      <c r="AZ207" s="779">
        <f t="shared" si="574"/>
        <v>0</v>
      </c>
      <c r="BA207" s="779">
        <f t="shared" si="574"/>
        <v>0</v>
      </c>
      <c r="BB207" s="779">
        <f t="shared" si="574"/>
        <v>0</v>
      </c>
      <c r="BC207" s="779">
        <f t="shared" si="574"/>
        <v>0</v>
      </c>
      <c r="BD207" s="779">
        <f t="shared" si="574"/>
        <v>1500</v>
      </c>
      <c r="BE207" s="779">
        <f t="shared" si="574"/>
        <v>0</v>
      </c>
      <c r="BF207" s="780"/>
      <c r="BG207" s="779">
        <f t="shared" ref="BG207:BX207" si="575">IF(BG205="","",BG205*BG206)</f>
        <v>0</v>
      </c>
      <c r="BH207" s="779">
        <f t="shared" si="575"/>
        <v>0</v>
      </c>
      <c r="BI207" s="779">
        <f t="shared" si="575"/>
        <v>0</v>
      </c>
      <c r="BJ207" s="779">
        <f t="shared" si="575"/>
        <v>15000</v>
      </c>
      <c r="BK207" s="779">
        <f t="shared" si="575"/>
        <v>0</v>
      </c>
      <c r="BL207" s="779">
        <f t="shared" si="575"/>
        <v>7500</v>
      </c>
      <c r="BM207" s="779">
        <f t="shared" si="575"/>
        <v>1800</v>
      </c>
      <c r="BN207" s="779">
        <f t="shared" si="575"/>
        <v>3000</v>
      </c>
      <c r="BO207" s="779">
        <f t="shared" si="575"/>
        <v>0</v>
      </c>
      <c r="BP207" s="779">
        <f t="shared" si="575"/>
        <v>6000</v>
      </c>
      <c r="BQ207" s="779">
        <f t="shared" si="575"/>
        <v>2700</v>
      </c>
      <c r="BR207" s="779">
        <f t="shared" si="575"/>
        <v>0</v>
      </c>
      <c r="BS207" s="779">
        <f t="shared" si="575"/>
        <v>0</v>
      </c>
      <c r="BT207" s="779">
        <f t="shared" si="575"/>
        <v>0</v>
      </c>
      <c r="BU207" s="779">
        <f t="shared" si="575"/>
        <v>0</v>
      </c>
      <c r="BV207" s="779">
        <f t="shared" si="575"/>
        <v>0</v>
      </c>
      <c r="BW207" s="779">
        <f t="shared" si="575"/>
        <v>2000</v>
      </c>
      <c r="BX207" s="779">
        <f t="shared" si="575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2"/>
        <v>56.25</v>
      </c>
      <c r="CE207" s="698">
        <f t="shared" si="493"/>
        <v>181.25</v>
      </c>
      <c r="CF207" s="698">
        <f t="shared" si="494"/>
        <v>912.5</v>
      </c>
      <c r="CG207" s="698">
        <f t="shared" si="495"/>
        <v>1437.5</v>
      </c>
      <c r="CH207" s="1370">
        <f t="shared" si="443"/>
        <v>0</v>
      </c>
      <c r="CI207" s="1371">
        <f t="shared" si="444"/>
        <v>0</v>
      </c>
      <c r="CJ207" s="1372">
        <f t="shared" si="445"/>
        <v>0</v>
      </c>
      <c r="CK207" s="1372">
        <f t="shared" si="446"/>
        <v>0</v>
      </c>
      <c r="CL207" s="1372">
        <f t="shared" si="447"/>
        <v>0</v>
      </c>
      <c r="CM207" s="1372">
        <f t="shared" si="448"/>
        <v>0</v>
      </c>
      <c r="CN207" s="1372">
        <f t="shared" si="449"/>
        <v>0</v>
      </c>
      <c r="CO207" s="1373">
        <f t="shared" si="450"/>
        <v>0</v>
      </c>
      <c r="CP207" s="1373">
        <f t="shared" si="451"/>
        <v>0</v>
      </c>
      <c r="CQ207" s="1373">
        <f t="shared" si="452"/>
        <v>0</v>
      </c>
      <c r="CR207" s="1373">
        <f t="shared" si="453"/>
        <v>0</v>
      </c>
      <c r="CS207" s="1372">
        <f t="shared" si="454"/>
        <v>0</v>
      </c>
      <c r="CT207" s="1372">
        <f t="shared" si="455"/>
        <v>0</v>
      </c>
      <c r="CU207" s="1372">
        <f t="shared" si="456"/>
        <v>0</v>
      </c>
      <c r="CV207" s="1372">
        <f t="shared" si="457"/>
        <v>0</v>
      </c>
      <c r="CW207" s="1372">
        <f t="shared" si="458"/>
        <v>0</v>
      </c>
      <c r="CX207" s="1371">
        <f t="shared" si="459"/>
        <v>900</v>
      </c>
      <c r="CY207" s="1374">
        <f t="shared" si="460"/>
        <v>6000</v>
      </c>
      <c r="CZ207" s="532">
        <f t="shared" si="461"/>
        <v>0</v>
      </c>
      <c r="DA207" s="533">
        <f t="shared" si="462"/>
        <v>0</v>
      </c>
      <c r="DB207" s="534">
        <f t="shared" si="463"/>
        <v>0</v>
      </c>
      <c r="DC207" s="534">
        <f t="shared" si="464"/>
        <v>0</v>
      </c>
      <c r="DD207" s="534">
        <f t="shared" si="465"/>
        <v>0</v>
      </c>
      <c r="DE207" s="534">
        <f t="shared" si="466"/>
        <v>0</v>
      </c>
      <c r="DF207" s="534">
        <f t="shared" si="467"/>
        <v>0</v>
      </c>
      <c r="DG207" s="535">
        <f t="shared" si="468"/>
        <v>0</v>
      </c>
      <c r="DH207" s="535">
        <f t="shared" si="469"/>
        <v>0</v>
      </c>
      <c r="DI207" s="535">
        <f t="shared" si="470"/>
        <v>0</v>
      </c>
      <c r="DJ207" s="535">
        <f t="shared" si="471"/>
        <v>0</v>
      </c>
      <c r="DK207" s="534">
        <f t="shared" si="472"/>
        <v>0</v>
      </c>
      <c r="DL207" s="534">
        <f t="shared" si="473"/>
        <v>0</v>
      </c>
      <c r="DM207" s="534">
        <f t="shared" si="474"/>
        <v>500</v>
      </c>
      <c r="DN207" s="534">
        <f t="shared" si="475"/>
        <v>700</v>
      </c>
      <c r="DO207" s="534">
        <f t="shared" si="476"/>
        <v>800</v>
      </c>
      <c r="DP207" s="533">
        <f t="shared" si="477"/>
        <v>900</v>
      </c>
      <c r="DQ207" s="532">
        <f t="shared" si="478"/>
        <v>1500</v>
      </c>
      <c r="DR207" s="753">
        <f t="shared" si="479"/>
        <v>18</v>
      </c>
      <c r="DS207" s="111">
        <f t="shared" si="480"/>
        <v>18</v>
      </c>
      <c r="DT207" s="111">
        <f t="shared" si="481"/>
        <v>18</v>
      </c>
      <c r="DU207" s="111">
        <f t="shared" si="482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2"/>
        <v/>
      </c>
      <c r="CE208" s="698" t="str">
        <f t="shared" si="493"/>
        <v/>
      </c>
      <c r="CF208" s="698" t="str">
        <f t="shared" si="494"/>
        <v/>
      </c>
      <c r="CG208" s="698" t="str">
        <f t="shared" si="495"/>
        <v/>
      </c>
      <c r="CH208" s="1370" t="str">
        <f t="shared" si="443"/>
        <v/>
      </c>
      <c r="CI208" s="1371" t="str">
        <f t="shared" si="444"/>
        <v/>
      </c>
      <c r="CJ208" s="1372" t="str">
        <f t="shared" si="445"/>
        <v/>
      </c>
      <c r="CK208" s="1372" t="str">
        <f t="shared" si="446"/>
        <v/>
      </c>
      <c r="CL208" s="1372" t="str">
        <f t="shared" si="447"/>
        <v/>
      </c>
      <c r="CM208" s="1372" t="str">
        <f t="shared" si="448"/>
        <v/>
      </c>
      <c r="CN208" s="1372" t="str">
        <f t="shared" si="449"/>
        <v/>
      </c>
      <c r="CO208" s="1373" t="str">
        <f t="shared" si="450"/>
        <v/>
      </c>
      <c r="CP208" s="1373" t="str">
        <f t="shared" si="451"/>
        <v/>
      </c>
      <c r="CQ208" s="1373" t="str">
        <f t="shared" si="452"/>
        <v/>
      </c>
      <c r="CR208" s="1373" t="str">
        <f t="shared" si="453"/>
        <v/>
      </c>
      <c r="CS208" s="1372" t="str">
        <f t="shared" si="454"/>
        <v/>
      </c>
      <c r="CT208" s="1372" t="str">
        <f t="shared" si="455"/>
        <v/>
      </c>
      <c r="CU208" s="1372" t="str">
        <f t="shared" si="456"/>
        <v/>
      </c>
      <c r="CV208" s="1372" t="str">
        <f t="shared" si="457"/>
        <v/>
      </c>
      <c r="CW208" s="1372" t="str">
        <f t="shared" si="458"/>
        <v/>
      </c>
      <c r="CX208" s="1371" t="str">
        <f t="shared" si="459"/>
        <v/>
      </c>
      <c r="CY208" s="1374" t="str">
        <f t="shared" si="460"/>
        <v/>
      </c>
      <c r="CZ208" s="532" t="str">
        <f t="shared" si="461"/>
        <v/>
      </c>
      <c r="DA208" s="533" t="str">
        <f t="shared" si="462"/>
        <v/>
      </c>
      <c r="DB208" s="534" t="str">
        <f t="shared" si="463"/>
        <v/>
      </c>
      <c r="DC208" s="534" t="str">
        <f t="shared" si="464"/>
        <v/>
      </c>
      <c r="DD208" s="534" t="str">
        <f t="shared" si="465"/>
        <v/>
      </c>
      <c r="DE208" s="534" t="str">
        <f t="shared" si="466"/>
        <v/>
      </c>
      <c r="DF208" s="534" t="str">
        <f t="shared" si="467"/>
        <v/>
      </c>
      <c r="DG208" s="535" t="str">
        <f t="shared" si="468"/>
        <v/>
      </c>
      <c r="DH208" s="535" t="str">
        <f t="shared" si="469"/>
        <v/>
      </c>
      <c r="DI208" s="535" t="str">
        <f t="shared" si="470"/>
        <v/>
      </c>
      <c r="DJ208" s="535" t="str">
        <f t="shared" si="471"/>
        <v/>
      </c>
      <c r="DK208" s="534" t="str">
        <f t="shared" si="472"/>
        <v/>
      </c>
      <c r="DL208" s="534" t="str">
        <f t="shared" si="473"/>
        <v/>
      </c>
      <c r="DM208" s="534" t="str">
        <f t="shared" si="474"/>
        <v/>
      </c>
      <c r="DN208" s="534" t="str">
        <f t="shared" si="475"/>
        <v/>
      </c>
      <c r="DO208" s="534" t="str">
        <f t="shared" si="476"/>
        <v/>
      </c>
      <c r="DP208" s="533" t="str">
        <f t="shared" si="477"/>
        <v/>
      </c>
      <c r="DQ208" s="532" t="str">
        <f t="shared" si="478"/>
        <v/>
      </c>
      <c r="DR208" s="753">
        <f t="shared" si="479"/>
        <v>0</v>
      </c>
      <c r="DS208" s="111">
        <f t="shared" si="480"/>
        <v>0</v>
      </c>
      <c r="DT208" s="111">
        <f t="shared" si="481"/>
        <v>0</v>
      </c>
      <c r="DU208" s="111">
        <f t="shared" si="482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2"/>
        <v/>
      </c>
      <c r="CE209" s="698" t="str">
        <f t="shared" si="493"/>
        <v/>
      </c>
      <c r="CF209" s="698" t="str">
        <f t="shared" si="494"/>
        <v/>
      </c>
      <c r="CG209" s="698" t="str">
        <f t="shared" si="495"/>
        <v/>
      </c>
      <c r="CH209" s="1370" t="str">
        <f t="shared" si="443"/>
        <v/>
      </c>
      <c r="CI209" s="1371" t="str">
        <f t="shared" si="444"/>
        <v/>
      </c>
      <c r="CJ209" s="1372" t="str">
        <f t="shared" si="445"/>
        <v/>
      </c>
      <c r="CK209" s="1372" t="str">
        <f t="shared" si="446"/>
        <v/>
      </c>
      <c r="CL209" s="1372" t="str">
        <f t="shared" si="447"/>
        <v/>
      </c>
      <c r="CM209" s="1372" t="str">
        <f t="shared" si="448"/>
        <v/>
      </c>
      <c r="CN209" s="1372" t="str">
        <f t="shared" si="449"/>
        <v/>
      </c>
      <c r="CO209" s="1373" t="str">
        <f t="shared" si="450"/>
        <v/>
      </c>
      <c r="CP209" s="1373" t="str">
        <f t="shared" si="451"/>
        <v/>
      </c>
      <c r="CQ209" s="1373" t="str">
        <f t="shared" si="452"/>
        <v/>
      </c>
      <c r="CR209" s="1373" t="str">
        <f t="shared" si="453"/>
        <v/>
      </c>
      <c r="CS209" s="1372" t="str">
        <f t="shared" si="454"/>
        <v/>
      </c>
      <c r="CT209" s="1372" t="str">
        <f t="shared" si="455"/>
        <v/>
      </c>
      <c r="CU209" s="1372" t="str">
        <f t="shared" si="456"/>
        <v/>
      </c>
      <c r="CV209" s="1372" t="str">
        <f t="shared" si="457"/>
        <v/>
      </c>
      <c r="CW209" s="1372" t="str">
        <f t="shared" si="458"/>
        <v/>
      </c>
      <c r="CX209" s="1371" t="str">
        <f t="shared" si="459"/>
        <v/>
      </c>
      <c r="CY209" s="1374" t="str">
        <f t="shared" si="460"/>
        <v/>
      </c>
      <c r="CZ209" s="532" t="str">
        <f t="shared" si="461"/>
        <v/>
      </c>
      <c r="DA209" s="533" t="str">
        <f t="shared" si="462"/>
        <v/>
      </c>
      <c r="DB209" s="534" t="str">
        <f t="shared" si="463"/>
        <v/>
      </c>
      <c r="DC209" s="534" t="str">
        <f t="shared" si="464"/>
        <v/>
      </c>
      <c r="DD209" s="534" t="str">
        <f t="shared" si="465"/>
        <v/>
      </c>
      <c r="DE209" s="534" t="str">
        <f t="shared" si="466"/>
        <v/>
      </c>
      <c r="DF209" s="534" t="str">
        <f t="shared" si="467"/>
        <v/>
      </c>
      <c r="DG209" s="535" t="str">
        <f t="shared" si="468"/>
        <v/>
      </c>
      <c r="DH209" s="535" t="str">
        <f t="shared" si="469"/>
        <v/>
      </c>
      <c r="DI209" s="535" t="str">
        <f t="shared" si="470"/>
        <v/>
      </c>
      <c r="DJ209" s="535" t="str">
        <f t="shared" si="471"/>
        <v/>
      </c>
      <c r="DK209" s="534" t="str">
        <f t="shared" si="472"/>
        <v/>
      </c>
      <c r="DL209" s="534" t="str">
        <f t="shared" si="473"/>
        <v/>
      </c>
      <c r="DM209" s="534" t="str">
        <f t="shared" si="474"/>
        <v/>
      </c>
      <c r="DN209" s="534" t="str">
        <f t="shared" si="475"/>
        <v/>
      </c>
      <c r="DO209" s="534" t="str">
        <f t="shared" si="476"/>
        <v/>
      </c>
      <c r="DP209" s="533" t="str">
        <f t="shared" si="477"/>
        <v/>
      </c>
      <c r="DQ209" s="532" t="str">
        <f t="shared" si="478"/>
        <v/>
      </c>
      <c r="DR209" s="753">
        <f t="shared" si="479"/>
        <v>0</v>
      </c>
      <c r="DS209" s="111">
        <f t="shared" si="480"/>
        <v>0</v>
      </c>
      <c r="DT209" s="111">
        <f t="shared" si="481"/>
        <v>0</v>
      </c>
      <c r="DU209" s="111">
        <f t="shared" si="482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576">IF(B208="","",B208*B209)</f>
        <v/>
      </c>
      <c r="C210" s="708" t="str">
        <f t="shared" si="576"/>
        <v/>
      </c>
      <c r="D210" s="708" t="str">
        <f t="shared" si="576"/>
        <v/>
      </c>
      <c r="E210" s="708" t="str">
        <f t="shared" si="576"/>
        <v/>
      </c>
      <c r="F210" s="708" t="str">
        <f t="shared" si="576"/>
        <v/>
      </c>
      <c r="G210" s="708" t="str">
        <f t="shared" si="576"/>
        <v/>
      </c>
      <c r="H210" s="708" t="str">
        <f t="shared" si="576"/>
        <v/>
      </c>
      <c r="I210" s="708" t="str">
        <f t="shared" si="576"/>
        <v/>
      </c>
      <c r="J210" s="708" t="str">
        <f t="shared" si="576"/>
        <v/>
      </c>
      <c r="K210" s="708" t="str">
        <f t="shared" si="576"/>
        <v/>
      </c>
      <c r="L210" s="708" t="str">
        <f t="shared" si="576"/>
        <v/>
      </c>
      <c r="M210" s="708" t="str">
        <f t="shared" si="576"/>
        <v/>
      </c>
      <c r="N210" s="708" t="str">
        <f t="shared" si="576"/>
        <v/>
      </c>
      <c r="O210" s="708" t="str">
        <f t="shared" si="576"/>
        <v/>
      </c>
      <c r="P210" s="708" t="str">
        <f t="shared" si="576"/>
        <v/>
      </c>
      <c r="Q210" s="708" t="str">
        <f t="shared" si="576"/>
        <v/>
      </c>
      <c r="R210" s="708" t="str">
        <f t="shared" si="576"/>
        <v/>
      </c>
      <c r="S210" s="708" t="str">
        <f t="shared" si="576"/>
        <v/>
      </c>
      <c r="T210" s="689"/>
      <c r="U210" s="708" t="str">
        <f t="shared" ref="U210:AL210" si="577">IF(U208="","",U208*U209)</f>
        <v/>
      </c>
      <c r="V210" s="708" t="str">
        <f t="shared" si="577"/>
        <v/>
      </c>
      <c r="W210" s="708" t="str">
        <f t="shared" si="577"/>
        <v/>
      </c>
      <c r="X210" s="708" t="str">
        <f t="shared" si="577"/>
        <v/>
      </c>
      <c r="Y210" s="708" t="str">
        <f t="shared" si="577"/>
        <v/>
      </c>
      <c r="Z210" s="708" t="str">
        <f t="shared" si="577"/>
        <v/>
      </c>
      <c r="AA210" s="708" t="str">
        <f t="shared" si="577"/>
        <v/>
      </c>
      <c r="AB210" s="708" t="str">
        <f t="shared" si="577"/>
        <v/>
      </c>
      <c r="AC210" s="708" t="str">
        <f t="shared" si="577"/>
        <v/>
      </c>
      <c r="AD210" s="708" t="str">
        <f t="shared" si="577"/>
        <v/>
      </c>
      <c r="AE210" s="708" t="str">
        <f t="shared" si="577"/>
        <v/>
      </c>
      <c r="AF210" s="708" t="str">
        <f t="shared" si="577"/>
        <v/>
      </c>
      <c r="AG210" s="708" t="str">
        <f t="shared" si="577"/>
        <v/>
      </c>
      <c r="AH210" s="708" t="str">
        <f t="shared" si="577"/>
        <v/>
      </c>
      <c r="AI210" s="708" t="str">
        <f t="shared" si="577"/>
        <v/>
      </c>
      <c r="AJ210" s="708" t="str">
        <f t="shared" si="577"/>
        <v/>
      </c>
      <c r="AK210" s="708" t="str">
        <f t="shared" si="577"/>
        <v/>
      </c>
      <c r="AL210" s="708" t="str">
        <f t="shared" si="577"/>
        <v/>
      </c>
      <c r="AM210" s="689"/>
      <c r="AN210" s="708" t="str">
        <f t="shared" ref="AN210:BE210" si="578">IF(AN208="","",AN208*AN209)</f>
        <v/>
      </c>
      <c r="AO210" s="708" t="str">
        <f t="shared" si="578"/>
        <v/>
      </c>
      <c r="AP210" s="708" t="str">
        <f t="shared" si="578"/>
        <v/>
      </c>
      <c r="AQ210" s="708" t="str">
        <f t="shared" si="578"/>
        <v/>
      </c>
      <c r="AR210" s="708" t="str">
        <f t="shared" si="578"/>
        <v/>
      </c>
      <c r="AS210" s="708" t="str">
        <f t="shared" si="578"/>
        <v/>
      </c>
      <c r="AT210" s="708" t="str">
        <f t="shared" si="578"/>
        <v/>
      </c>
      <c r="AU210" s="708" t="str">
        <f t="shared" si="578"/>
        <v/>
      </c>
      <c r="AV210" s="708" t="str">
        <f t="shared" si="578"/>
        <v/>
      </c>
      <c r="AW210" s="708" t="str">
        <f t="shared" si="578"/>
        <v/>
      </c>
      <c r="AX210" s="708" t="str">
        <f t="shared" si="578"/>
        <v/>
      </c>
      <c r="AY210" s="708" t="str">
        <f t="shared" si="578"/>
        <v/>
      </c>
      <c r="AZ210" s="708" t="str">
        <f t="shared" si="578"/>
        <v/>
      </c>
      <c r="BA210" s="708" t="str">
        <f t="shared" si="578"/>
        <v/>
      </c>
      <c r="BB210" s="708" t="str">
        <f t="shared" si="578"/>
        <v/>
      </c>
      <c r="BC210" s="708" t="str">
        <f t="shared" si="578"/>
        <v/>
      </c>
      <c r="BD210" s="708" t="str">
        <f t="shared" si="578"/>
        <v/>
      </c>
      <c r="BE210" s="708" t="str">
        <f t="shared" si="578"/>
        <v/>
      </c>
      <c r="BF210" s="689"/>
      <c r="BG210" s="708" t="str">
        <f t="shared" ref="BG210:BX210" si="579">IF(BG208="","",BG208*BG209)</f>
        <v/>
      </c>
      <c r="BH210" s="708" t="str">
        <f t="shared" si="579"/>
        <v/>
      </c>
      <c r="BI210" s="708" t="str">
        <f t="shared" si="579"/>
        <v/>
      </c>
      <c r="BJ210" s="708" t="str">
        <f t="shared" si="579"/>
        <v/>
      </c>
      <c r="BK210" s="708" t="str">
        <f t="shared" si="579"/>
        <v/>
      </c>
      <c r="BL210" s="708" t="str">
        <f t="shared" si="579"/>
        <v/>
      </c>
      <c r="BM210" s="708" t="str">
        <f t="shared" si="579"/>
        <v/>
      </c>
      <c r="BN210" s="708" t="str">
        <f t="shared" si="579"/>
        <v/>
      </c>
      <c r="BO210" s="708" t="str">
        <f t="shared" si="579"/>
        <v/>
      </c>
      <c r="BP210" s="708" t="str">
        <f t="shared" si="579"/>
        <v/>
      </c>
      <c r="BQ210" s="708" t="str">
        <f t="shared" si="579"/>
        <v/>
      </c>
      <c r="BR210" s="708" t="str">
        <f t="shared" si="579"/>
        <v/>
      </c>
      <c r="BS210" s="708" t="str">
        <f t="shared" si="579"/>
        <v/>
      </c>
      <c r="BT210" s="708" t="str">
        <f t="shared" si="579"/>
        <v/>
      </c>
      <c r="BU210" s="708" t="str">
        <f t="shared" si="579"/>
        <v/>
      </c>
      <c r="BV210" s="708" t="str">
        <f t="shared" si="579"/>
        <v/>
      </c>
      <c r="BW210" s="708" t="str">
        <f t="shared" si="579"/>
        <v/>
      </c>
      <c r="BX210" s="708" t="str">
        <f t="shared" si="579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2"/>
        <v/>
      </c>
      <c r="CE210" s="698" t="str">
        <f t="shared" si="493"/>
        <v/>
      </c>
      <c r="CF210" s="698" t="str">
        <f t="shared" si="494"/>
        <v/>
      </c>
      <c r="CG210" s="698" t="str">
        <f t="shared" si="495"/>
        <v/>
      </c>
      <c r="CH210" s="1370" t="str">
        <f t="shared" si="443"/>
        <v/>
      </c>
      <c r="CI210" s="1371" t="str">
        <f t="shared" si="444"/>
        <v/>
      </c>
      <c r="CJ210" s="1372" t="str">
        <f t="shared" si="445"/>
        <v/>
      </c>
      <c r="CK210" s="1372" t="str">
        <f t="shared" si="446"/>
        <v/>
      </c>
      <c r="CL210" s="1372" t="str">
        <f t="shared" si="447"/>
        <v/>
      </c>
      <c r="CM210" s="1372" t="str">
        <f t="shared" si="448"/>
        <v/>
      </c>
      <c r="CN210" s="1372" t="str">
        <f t="shared" si="449"/>
        <v/>
      </c>
      <c r="CO210" s="1373" t="str">
        <f t="shared" si="450"/>
        <v/>
      </c>
      <c r="CP210" s="1373" t="str">
        <f t="shared" si="451"/>
        <v/>
      </c>
      <c r="CQ210" s="1373" t="str">
        <f t="shared" si="452"/>
        <v/>
      </c>
      <c r="CR210" s="1373" t="str">
        <f t="shared" si="453"/>
        <v/>
      </c>
      <c r="CS210" s="1372" t="str">
        <f t="shared" si="454"/>
        <v/>
      </c>
      <c r="CT210" s="1372" t="str">
        <f t="shared" si="455"/>
        <v/>
      </c>
      <c r="CU210" s="1372" t="str">
        <f t="shared" si="456"/>
        <v/>
      </c>
      <c r="CV210" s="1372" t="str">
        <f t="shared" si="457"/>
        <v/>
      </c>
      <c r="CW210" s="1372" t="str">
        <f t="shared" si="458"/>
        <v/>
      </c>
      <c r="CX210" s="1371" t="str">
        <f t="shared" si="459"/>
        <v/>
      </c>
      <c r="CY210" s="1374" t="str">
        <f t="shared" si="460"/>
        <v/>
      </c>
      <c r="CZ210" s="532" t="str">
        <f t="shared" si="461"/>
        <v/>
      </c>
      <c r="DA210" s="533" t="str">
        <f t="shared" si="462"/>
        <v/>
      </c>
      <c r="DB210" s="534" t="str">
        <f t="shared" si="463"/>
        <v/>
      </c>
      <c r="DC210" s="534" t="str">
        <f t="shared" si="464"/>
        <v/>
      </c>
      <c r="DD210" s="534" t="str">
        <f t="shared" si="465"/>
        <v/>
      </c>
      <c r="DE210" s="534" t="str">
        <f t="shared" si="466"/>
        <v/>
      </c>
      <c r="DF210" s="534" t="str">
        <f t="shared" si="467"/>
        <v/>
      </c>
      <c r="DG210" s="535" t="str">
        <f t="shared" si="468"/>
        <v/>
      </c>
      <c r="DH210" s="535" t="str">
        <f t="shared" si="469"/>
        <v/>
      </c>
      <c r="DI210" s="535" t="str">
        <f t="shared" si="470"/>
        <v/>
      </c>
      <c r="DJ210" s="535" t="str">
        <f t="shared" si="471"/>
        <v/>
      </c>
      <c r="DK210" s="534" t="str">
        <f t="shared" si="472"/>
        <v/>
      </c>
      <c r="DL210" s="534" t="str">
        <f t="shared" si="473"/>
        <v/>
      </c>
      <c r="DM210" s="534" t="str">
        <f t="shared" si="474"/>
        <v/>
      </c>
      <c r="DN210" s="534" t="str">
        <f t="shared" si="475"/>
        <v/>
      </c>
      <c r="DO210" s="534" t="str">
        <f t="shared" si="476"/>
        <v/>
      </c>
      <c r="DP210" s="533" t="str">
        <f t="shared" si="477"/>
        <v/>
      </c>
      <c r="DQ210" s="532" t="str">
        <f t="shared" si="478"/>
        <v/>
      </c>
      <c r="DR210" s="753">
        <f t="shared" si="479"/>
        <v>0</v>
      </c>
      <c r="DS210" s="111">
        <f t="shared" si="480"/>
        <v>0</v>
      </c>
      <c r="DT210" s="111">
        <f t="shared" si="481"/>
        <v>0</v>
      </c>
      <c r="DU210" s="111">
        <f t="shared" si="482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2"/>
        <v>0</v>
      </c>
      <c r="CE211" s="698">
        <f t="shared" si="493"/>
        <v>0</v>
      </c>
      <c r="CF211" s="698">
        <f t="shared" si="494"/>
        <v>0.5625</v>
      </c>
      <c r="CG211" s="698">
        <f t="shared" si="495"/>
        <v>0.8125</v>
      </c>
      <c r="CH211" s="1370">
        <f t="shared" si="443"/>
        <v>0</v>
      </c>
      <c r="CI211" s="1371">
        <f t="shared" si="444"/>
        <v>0</v>
      </c>
      <c r="CJ211" s="1372">
        <f t="shared" si="445"/>
        <v>0</v>
      </c>
      <c r="CK211" s="1372">
        <f t="shared" si="446"/>
        <v>0</v>
      </c>
      <c r="CL211" s="1372">
        <f t="shared" si="447"/>
        <v>0</v>
      </c>
      <c r="CM211" s="1372">
        <f t="shared" si="448"/>
        <v>0</v>
      </c>
      <c r="CN211" s="1372">
        <f t="shared" si="449"/>
        <v>0</v>
      </c>
      <c r="CO211" s="1373">
        <f t="shared" si="450"/>
        <v>0</v>
      </c>
      <c r="CP211" s="1373">
        <f t="shared" si="451"/>
        <v>0</v>
      </c>
      <c r="CQ211" s="1373">
        <f t="shared" si="452"/>
        <v>0</v>
      </c>
      <c r="CR211" s="1373">
        <f t="shared" si="453"/>
        <v>0</v>
      </c>
      <c r="CS211" s="1372">
        <f t="shared" si="454"/>
        <v>0</v>
      </c>
      <c r="CT211" s="1372">
        <f t="shared" si="455"/>
        <v>0</v>
      </c>
      <c r="CU211" s="1372">
        <f t="shared" si="456"/>
        <v>0</v>
      </c>
      <c r="CV211" s="1372">
        <f t="shared" si="457"/>
        <v>0</v>
      </c>
      <c r="CW211" s="1372">
        <f t="shared" si="458"/>
        <v>0</v>
      </c>
      <c r="CX211" s="1371">
        <f t="shared" si="459"/>
        <v>0</v>
      </c>
      <c r="CY211" s="1374">
        <f t="shared" si="460"/>
        <v>0</v>
      </c>
      <c r="CZ211" s="532">
        <f t="shared" si="461"/>
        <v>0</v>
      </c>
      <c r="DA211" s="533">
        <f t="shared" si="462"/>
        <v>0</v>
      </c>
      <c r="DB211" s="534">
        <f t="shared" si="463"/>
        <v>0</v>
      </c>
      <c r="DC211" s="534">
        <f t="shared" si="464"/>
        <v>0</v>
      </c>
      <c r="DD211" s="534">
        <f t="shared" si="465"/>
        <v>0</v>
      </c>
      <c r="DE211" s="534">
        <f t="shared" si="466"/>
        <v>0</v>
      </c>
      <c r="DF211" s="534">
        <f t="shared" si="467"/>
        <v>0</v>
      </c>
      <c r="DG211" s="535">
        <f t="shared" si="468"/>
        <v>0</v>
      </c>
      <c r="DH211" s="535">
        <f t="shared" si="469"/>
        <v>0</v>
      </c>
      <c r="DI211" s="535">
        <f t="shared" si="470"/>
        <v>0</v>
      </c>
      <c r="DJ211" s="535">
        <f t="shared" si="471"/>
        <v>0</v>
      </c>
      <c r="DK211" s="534">
        <f t="shared" si="472"/>
        <v>0</v>
      </c>
      <c r="DL211" s="534">
        <f t="shared" si="473"/>
        <v>0</v>
      </c>
      <c r="DM211" s="534">
        <f t="shared" si="474"/>
        <v>0</v>
      </c>
      <c r="DN211" s="534">
        <f t="shared" si="475"/>
        <v>0</v>
      </c>
      <c r="DO211" s="534">
        <f t="shared" si="476"/>
        <v>0</v>
      </c>
      <c r="DP211" s="533">
        <f t="shared" si="477"/>
        <v>0</v>
      </c>
      <c r="DQ211" s="532">
        <f t="shared" si="478"/>
        <v>1</v>
      </c>
      <c r="DR211" s="753">
        <f t="shared" si="479"/>
        <v>18</v>
      </c>
      <c r="DS211" s="111">
        <f t="shared" si="480"/>
        <v>18</v>
      </c>
      <c r="DT211" s="111">
        <f t="shared" si="481"/>
        <v>18</v>
      </c>
      <c r="DU211" s="111">
        <f t="shared" si="482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2"/>
        <v/>
      </c>
      <c r="CE212" s="698">
        <f t="shared" si="493"/>
        <v>725</v>
      </c>
      <c r="CF212" s="698">
        <f t="shared" si="494"/>
        <v>850</v>
      </c>
      <c r="CG212" s="698">
        <f t="shared" si="495"/>
        <v>900</v>
      </c>
      <c r="CH212" s="1370" t="str">
        <f t="shared" si="443"/>
        <v/>
      </c>
      <c r="CI212" s="1371" t="str">
        <f t="shared" si="444"/>
        <v/>
      </c>
      <c r="CJ212" s="1372" t="str">
        <f t="shared" si="445"/>
        <v/>
      </c>
      <c r="CK212" s="1372" t="str">
        <f t="shared" si="446"/>
        <v/>
      </c>
      <c r="CL212" s="1372" t="str">
        <f t="shared" si="447"/>
        <v/>
      </c>
      <c r="CM212" s="1372" t="str">
        <f t="shared" si="448"/>
        <v/>
      </c>
      <c r="CN212" s="1372" t="str">
        <f t="shared" si="449"/>
        <v/>
      </c>
      <c r="CO212" s="1373" t="str">
        <f t="shared" si="450"/>
        <v/>
      </c>
      <c r="CP212" s="1373" t="str">
        <f t="shared" si="451"/>
        <v/>
      </c>
      <c r="CQ212" s="1373" t="str">
        <f t="shared" si="452"/>
        <v/>
      </c>
      <c r="CR212" s="1373" t="str">
        <f t="shared" si="453"/>
        <v/>
      </c>
      <c r="CS212" s="1372" t="str">
        <f t="shared" si="454"/>
        <v/>
      </c>
      <c r="CT212" s="1372" t="str">
        <f t="shared" si="455"/>
        <v/>
      </c>
      <c r="CU212" s="1372" t="str">
        <f t="shared" si="456"/>
        <v/>
      </c>
      <c r="CV212" s="1372" t="str">
        <f t="shared" si="457"/>
        <v/>
      </c>
      <c r="CW212" s="1372" t="str">
        <f t="shared" si="458"/>
        <v/>
      </c>
      <c r="CX212" s="1371" t="str">
        <f t="shared" si="459"/>
        <v/>
      </c>
      <c r="CY212" s="1374" t="str">
        <f t="shared" si="460"/>
        <v/>
      </c>
      <c r="CZ212" s="532" t="str">
        <f t="shared" si="461"/>
        <v/>
      </c>
      <c r="DA212" s="533" t="str">
        <f t="shared" si="462"/>
        <v/>
      </c>
      <c r="DB212" s="534" t="str">
        <f t="shared" si="463"/>
        <v/>
      </c>
      <c r="DC212" s="534" t="str">
        <f t="shared" si="464"/>
        <v/>
      </c>
      <c r="DD212" s="534" t="str">
        <f t="shared" si="465"/>
        <v/>
      </c>
      <c r="DE212" s="534" t="str">
        <f t="shared" si="466"/>
        <v/>
      </c>
      <c r="DF212" s="534" t="str">
        <f t="shared" si="467"/>
        <v/>
      </c>
      <c r="DG212" s="535">
        <f t="shared" si="468"/>
        <v>600</v>
      </c>
      <c r="DH212" s="535">
        <f t="shared" si="469"/>
        <v>700</v>
      </c>
      <c r="DI212" s="535">
        <f t="shared" si="470"/>
        <v>750</v>
      </c>
      <c r="DJ212" s="535">
        <f t="shared" si="471"/>
        <v>800</v>
      </c>
      <c r="DK212" s="534" t="str">
        <f t="shared" si="472"/>
        <v/>
      </c>
      <c r="DL212" s="534" t="str">
        <f t="shared" si="473"/>
        <v/>
      </c>
      <c r="DM212" s="534" t="str">
        <f t="shared" si="474"/>
        <v/>
      </c>
      <c r="DN212" s="534" t="str">
        <f t="shared" si="475"/>
        <v/>
      </c>
      <c r="DO212" s="534" t="str">
        <f t="shared" si="476"/>
        <v/>
      </c>
      <c r="DP212" s="533" t="str">
        <f t="shared" si="477"/>
        <v/>
      </c>
      <c r="DQ212" s="532" t="str">
        <f t="shared" si="478"/>
        <v/>
      </c>
      <c r="DR212" s="753">
        <f t="shared" si="479"/>
        <v>0</v>
      </c>
      <c r="DS212" s="111">
        <f t="shared" si="480"/>
        <v>4</v>
      </c>
      <c r="DT212" s="111">
        <f t="shared" si="481"/>
        <v>4</v>
      </c>
      <c r="DU212" s="111">
        <f t="shared" si="482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580">IF(B211="","",B211*B212)</f>
        <v>0</v>
      </c>
      <c r="C213" s="708">
        <f t="shared" si="580"/>
        <v>0</v>
      </c>
      <c r="D213" s="708">
        <f t="shared" si="580"/>
        <v>0</v>
      </c>
      <c r="E213" s="708">
        <f t="shared" si="580"/>
        <v>0</v>
      </c>
      <c r="F213" s="708">
        <f t="shared" si="580"/>
        <v>0</v>
      </c>
      <c r="G213" s="708">
        <f t="shared" si="580"/>
        <v>0</v>
      </c>
      <c r="H213" s="708">
        <f t="shared" si="580"/>
        <v>0</v>
      </c>
      <c r="I213" s="708">
        <f t="shared" si="580"/>
        <v>0</v>
      </c>
      <c r="J213" s="708">
        <f t="shared" si="580"/>
        <v>0</v>
      </c>
      <c r="K213" s="708">
        <f t="shared" si="580"/>
        <v>0</v>
      </c>
      <c r="L213" s="708">
        <f t="shared" si="580"/>
        <v>0</v>
      </c>
      <c r="M213" s="708">
        <f t="shared" si="580"/>
        <v>0</v>
      </c>
      <c r="N213" s="708">
        <f t="shared" si="580"/>
        <v>0</v>
      </c>
      <c r="O213" s="708">
        <f t="shared" si="580"/>
        <v>0</v>
      </c>
      <c r="P213" s="708">
        <f t="shared" si="580"/>
        <v>0</v>
      </c>
      <c r="Q213" s="708">
        <f t="shared" si="580"/>
        <v>0</v>
      </c>
      <c r="R213" s="708">
        <f t="shared" si="580"/>
        <v>0</v>
      </c>
      <c r="S213" s="708">
        <f t="shared" si="580"/>
        <v>0</v>
      </c>
      <c r="T213" s="697"/>
      <c r="U213" s="708">
        <f t="shared" ref="U213:AL213" si="581">IF(U211="","",U211*U212)</f>
        <v>0</v>
      </c>
      <c r="V213" s="708">
        <f t="shared" si="581"/>
        <v>0</v>
      </c>
      <c r="W213" s="708">
        <f t="shared" si="581"/>
        <v>0</v>
      </c>
      <c r="X213" s="708">
        <f t="shared" si="581"/>
        <v>600</v>
      </c>
      <c r="Y213" s="708">
        <f t="shared" si="581"/>
        <v>0</v>
      </c>
      <c r="Z213" s="708">
        <f t="shared" si="581"/>
        <v>0</v>
      </c>
      <c r="AA213" s="708">
        <f t="shared" si="581"/>
        <v>0</v>
      </c>
      <c r="AB213" s="708">
        <f t="shared" si="581"/>
        <v>0</v>
      </c>
      <c r="AC213" s="708">
        <f t="shared" si="581"/>
        <v>0</v>
      </c>
      <c r="AD213" s="708">
        <f t="shared" si="581"/>
        <v>0</v>
      </c>
      <c r="AE213" s="708">
        <f t="shared" si="581"/>
        <v>0</v>
      </c>
      <c r="AF213" s="708">
        <f t="shared" si="581"/>
        <v>0</v>
      </c>
      <c r="AG213" s="708">
        <f t="shared" si="581"/>
        <v>0</v>
      </c>
      <c r="AH213" s="708">
        <f t="shared" si="581"/>
        <v>0</v>
      </c>
      <c r="AI213" s="708">
        <f t="shared" si="581"/>
        <v>0</v>
      </c>
      <c r="AJ213" s="708">
        <f t="shared" si="581"/>
        <v>0</v>
      </c>
      <c r="AK213" s="708">
        <f t="shared" si="581"/>
        <v>0</v>
      </c>
      <c r="AL213" s="708">
        <f t="shared" si="581"/>
        <v>0</v>
      </c>
      <c r="AM213" s="697"/>
      <c r="AN213" s="708">
        <f t="shared" ref="AN213:BE213" si="582">IF(AN211="","",AN211*AN212)</f>
        <v>0</v>
      </c>
      <c r="AO213" s="708">
        <f t="shared" si="582"/>
        <v>0</v>
      </c>
      <c r="AP213" s="708">
        <f t="shared" si="582"/>
        <v>0</v>
      </c>
      <c r="AQ213" s="708">
        <f t="shared" si="582"/>
        <v>1000</v>
      </c>
      <c r="AR213" s="708">
        <f t="shared" si="582"/>
        <v>5000</v>
      </c>
      <c r="AS213" s="708">
        <f t="shared" si="582"/>
        <v>0</v>
      </c>
      <c r="AT213" s="708">
        <f t="shared" si="582"/>
        <v>700</v>
      </c>
      <c r="AU213" s="708">
        <f t="shared" si="582"/>
        <v>1400</v>
      </c>
      <c r="AV213" s="708">
        <f t="shared" si="582"/>
        <v>0</v>
      </c>
      <c r="AW213" s="708">
        <f t="shared" si="582"/>
        <v>0</v>
      </c>
      <c r="AX213" s="708">
        <f t="shared" si="582"/>
        <v>0</v>
      </c>
      <c r="AY213" s="708">
        <f t="shared" si="582"/>
        <v>0</v>
      </c>
      <c r="AZ213" s="708">
        <f t="shared" si="582"/>
        <v>0</v>
      </c>
      <c r="BA213" s="708">
        <f t="shared" si="582"/>
        <v>0</v>
      </c>
      <c r="BB213" s="708">
        <f t="shared" si="582"/>
        <v>0</v>
      </c>
      <c r="BC213" s="708">
        <f t="shared" si="582"/>
        <v>0</v>
      </c>
      <c r="BD213" s="708">
        <f t="shared" si="582"/>
        <v>0</v>
      </c>
      <c r="BE213" s="708">
        <f t="shared" si="582"/>
        <v>0</v>
      </c>
      <c r="BF213" s="697"/>
      <c r="BG213" s="708">
        <f t="shared" ref="BG213:BX213" si="583">IF(BG211="","",BG211*BG212)</f>
        <v>0</v>
      </c>
      <c r="BH213" s="708">
        <f t="shared" si="583"/>
        <v>0</v>
      </c>
      <c r="BI213" s="708">
        <f t="shared" si="583"/>
        <v>0</v>
      </c>
      <c r="BJ213" s="708">
        <f t="shared" si="583"/>
        <v>1950</v>
      </c>
      <c r="BK213" s="708">
        <f t="shared" si="583"/>
        <v>2000</v>
      </c>
      <c r="BL213" s="708">
        <f t="shared" si="583"/>
        <v>0</v>
      </c>
      <c r="BM213" s="708">
        <f t="shared" si="583"/>
        <v>0</v>
      </c>
      <c r="BN213" s="708">
        <f t="shared" si="583"/>
        <v>2000</v>
      </c>
      <c r="BO213" s="708">
        <f t="shared" si="583"/>
        <v>0</v>
      </c>
      <c r="BP213" s="708">
        <f t="shared" si="583"/>
        <v>3200</v>
      </c>
      <c r="BQ213" s="708">
        <f t="shared" si="583"/>
        <v>0</v>
      </c>
      <c r="BR213" s="708">
        <f t="shared" si="583"/>
        <v>0</v>
      </c>
      <c r="BS213" s="708">
        <f t="shared" si="583"/>
        <v>0</v>
      </c>
      <c r="BT213" s="708">
        <f t="shared" si="583"/>
        <v>0</v>
      </c>
      <c r="BU213" s="708">
        <f t="shared" si="583"/>
        <v>0</v>
      </c>
      <c r="BV213" s="708">
        <f t="shared" si="583"/>
        <v>0</v>
      </c>
      <c r="BW213" s="708">
        <f t="shared" si="583"/>
        <v>0</v>
      </c>
      <c r="BX213" s="708">
        <f t="shared" si="583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2"/>
        <v>0</v>
      </c>
      <c r="CE213" s="698">
        <f t="shared" si="493"/>
        <v>0</v>
      </c>
      <c r="CF213" s="698">
        <f t="shared" si="494"/>
        <v>193.75</v>
      </c>
      <c r="CG213" s="698">
        <f t="shared" si="495"/>
        <v>371.875</v>
      </c>
      <c r="CH213" s="1370">
        <f t="shared" si="443"/>
        <v>0</v>
      </c>
      <c r="CI213" s="1371">
        <f t="shared" si="444"/>
        <v>0</v>
      </c>
      <c r="CJ213" s="1372">
        <f t="shared" si="445"/>
        <v>0</v>
      </c>
      <c r="CK213" s="1372">
        <f t="shared" si="446"/>
        <v>0</v>
      </c>
      <c r="CL213" s="1372">
        <f t="shared" si="447"/>
        <v>0</v>
      </c>
      <c r="CM213" s="1372">
        <f t="shared" si="448"/>
        <v>0</v>
      </c>
      <c r="CN213" s="1372">
        <f t="shared" si="449"/>
        <v>0</v>
      </c>
      <c r="CO213" s="1373">
        <f t="shared" si="450"/>
        <v>0</v>
      </c>
      <c r="CP213" s="1373">
        <f t="shared" si="451"/>
        <v>0</v>
      </c>
      <c r="CQ213" s="1373">
        <f t="shared" si="452"/>
        <v>0</v>
      </c>
      <c r="CR213" s="1373">
        <f t="shared" si="453"/>
        <v>0</v>
      </c>
      <c r="CS213" s="1372">
        <f t="shared" si="454"/>
        <v>0</v>
      </c>
      <c r="CT213" s="1372">
        <f t="shared" si="455"/>
        <v>0</v>
      </c>
      <c r="CU213" s="1372">
        <f t="shared" si="456"/>
        <v>0</v>
      </c>
      <c r="CV213" s="1372">
        <f t="shared" si="457"/>
        <v>0</v>
      </c>
      <c r="CW213" s="1372">
        <f t="shared" si="458"/>
        <v>0</v>
      </c>
      <c r="CX213" s="1371">
        <f t="shared" si="459"/>
        <v>0</v>
      </c>
      <c r="CY213" s="1374">
        <f t="shared" si="460"/>
        <v>0</v>
      </c>
      <c r="CZ213" s="532">
        <f t="shared" si="461"/>
        <v>0</v>
      </c>
      <c r="DA213" s="533">
        <f t="shared" si="462"/>
        <v>0</v>
      </c>
      <c r="DB213" s="534">
        <f t="shared" si="463"/>
        <v>0</v>
      </c>
      <c r="DC213" s="534">
        <f t="shared" si="464"/>
        <v>0</v>
      </c>
      <c r="DD213" s="534">
        <f t="shared" si="465"/>
        <v>0</v>
      </c>
      <c r="DE213" s="534">
        <f t="shared" si="466"/>
        <v>0</v>
      </c>
      <c r="DF213" s="534">
        <f t="shared" si="467"/>
        <v>0</v>
      </c>
      <c r="DG213" s="535">
        <f t="shared" si="468"/>
        <v>0</v>
      </c>
      <c r="DH213" s="535">
        <f t="shared" si="469"/>
        <v>0</v>
      </c>
      <c r="DI213" s="535">
        <f t="shared" si="470"/>
        <v>0</v>
      </c>
      <c r="DJ213" s="535">
        <f t="shared" si="471"/>
        <v>0</v>
      </c>
      <c r="DK213" s="534">
        <f t="shared" si="472"/>
        <v>0</v>
      </c>
      <c r="DL213" s="534">
        <f t="shared" si="473"/>
        <v>0</v>
      </c>
      <c r="DM213" s="534">
        <f t="shared" si="474"/>
        <v>0</v>
      </c>
      <c r="DN213" s="534">
        <f t="shared" si="475"/>
        <v>0</v>
      </c>
      <c r="DO213" s="534">
        <f t="shared" si="476"/>
        <v>0</v>
      </c>
      <c r="DP213" s="533">
        <f t="shared" si="477"/>
        <v>0</v>
      </c>
      <c r="DQ213" s="532">
        <f t="shared" si="478"/>
        <v>600</v>
      </c>
      <c r="DR213" s="753">
        <f t="shared" si="479"/>
        <v>18</v>
      </c>
      <c r="DS213" s="111">
        <f t="shared" si="480"/>
        <v>18</v>
      </c>
      <c r="DT213" s="111">
        <f t="shared" si="481"/>
        <v>18</v>
      </c>
      <c r="DU213" s="111">
        <f t="shared" si="482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584">IF(SUM(B54,B55)=0,"",(B181+B202+B205+B208+B211)/SUM(B54,B55))</f>
        <v>1.3333333333333333</v>
      </c>
      <c r="C214" s="721" t="str">
        <f t="shared" si="584"/>
        <v/>
      </c>
      <c r="D214" s="721" t="str">
        <f t="shared" si="584"/>
        <v/>
      </c>
      <c r="E214" s="721" t="str">
        <f t="shared" si="584"/>
        <v/>
      </c>
      <c r="F214" s="721" t="str">
        <f t="shared" si="584"/>
        <v/>
      </c>
      <c r="G214" s="721" t="str">
        <f t="shared" si="584"/>
        <v/>
      </c>
      <c r="H214" s="721">
        <f t="shared" si="584"/>
        <v>0.2</v>
      </c>
      <c r="I214" s="721" t="str">
        <f t="shared" si="584"/>
        <v/>
      </c>
      <c r="J214" s="721" t="str">
        <f t="shared" si="584"/>
        <v/>
      </c>
      <c r="K214" s="721">
        <f t="shared" si="584"/>
        <v>0.5</v>
      </c>
      <c r="L214" s="721" t="str">
        <f t="shared" si="584"/>
        <v/>
      </c>
      <c r="M214" s="721" t="str">
        <f t="shared" si="584"/>
        <v/>
      </c>
      <c r="N214" s="721">
        <f t="shared" si="584"/>
        <v>0.83333333333333337</v>
      </c>
      <c r="O214" s="721" t="str">
        <f t="shared" si="584"/>
        <v/>
      </c>
      <c r="P214" s="721" t="str">
        <f t="shared" si="584"/>
        <v/>
      </c>
      <c r="Q214" s="721">
        <f t="shared" si="584"/>
        <v>0</v>
      </c>
      <c r="R214" s="721" t="str">
        <f t="shared" si="584"/>
        <v/>
      </c>
      <c r="S214" s="721">
        <f t="shared" si="584"/>
        <v>0</v>
      </c>
      <c r="T214" s="772"/>
      <c r="U214" s="721">
        <f t="shared" ref="U214:AL214" si="585">IF(SUM(U54,U55)=0,"",(U181+U202+U205+U208+U211)/SUM(U54,U55))</f>
        <v>0.33333333333333331</v>
      </c>
      <c r="V214" s="721">
        <f t="shared" si="585"/>
        <v>0.2</v>
      </c>
      <c r="W214" s="721" t="str">
        <f t="shared" si="585"/>
        <v/>
      </c>
      <c r="X214" s="721">
        <f t="shared" si="585"/>
        <v>0.25</v>
      </c>
      <c r="Y214" s="721" t="str">
        <f t="shared" si="585"/>
        <v/>
      </c>
      <c r="Z214" s="721">
        <f t="shared" si="585"/>
        <v>0.8</v>
      </c>
      <c r="AA214" s="721" t="str">
        <f t="shared" si="585"/>
        <v/>
      </c>
      <c r="AB214" s="721" t="str">
        <f t="shared" si="585"/>
        <v/>
      </c>
      <c r="AC214" s="721" t="str">
        <f t="shared" si="585"/>
        <v/>
      </c>
      <c r="AD214" s="721" t="str">
        <f t="shared" si="585"/>
        <v/>
      </c>
      <c r="AE214" s="721" t="str">
        <f t="shared" si="585"/>
        <v/>
      </c>
      <c r="AF214" s="721">
        <f t="shared" si="585"/>
        <v>0.4</v>
      </c>
      <c r="AG214" s="721">
        <f t="shared" si="585"/>
        <v>0.18181818181818182</v>
      </c>
      <c r="AH214" s="721" t="str">
        <f t="shared" si="585"/>
        <v/>
      </c>
      <c r="AI214" s="721">
        <f t="shared" si="585"/>
        <v>0.2</v>
      </c>
      <c r="AJ214" s="721" t="str">
        <f t="shared" si="585"/>
        <v/>
      </c>
      <c r="AK214" s="721" t="str">
        <f t="shared" si="585"/>
        <v/>
      </c>
      <c r="AL214" s="721">
        <f t="shared" si="585"/>
        <v>0.13333333333333333</v>
      </c>
      <c r="AM214" s="772"/>
      <c r="AN214" s="721">
        <f t="shared" ref="AN214:BE214" si="586">IF(SUM(AN54,AN55)=0,"",(AN181+AN202+AN205+AN208+AN211)/SUM(AN54,AN55))</f>
        <v>0.33333333333333331</v>
      </c>
      <c r="AO214" s="721">
        <f t="shared" si="586"/>
        <v>0.66666666666666663</v>
      </c>
      <c r="AP214" s="721">
        <f t="shared" si="586"/>
        <v>0.33333333333333331</v>
      </c>
      <c r="AQ214" s="721">
        <f t="shared" si="586"/>
        <v>0.53333333333333333</v>
      </c>
      <c r="AR214" s="721">
        <f t="shared" si="586"/>
        <v>0.28000000000000003</v>
      </c>
      <c r="AS214" s="721">
        <f t="shared" si="586"/>
        <v>0.33333333333333331</v>
      </c>
      <c r="AT214" s="721">
        <f t="shared" si="586"/>
        <v>0.3</v>
      </c>
      <c r="AU214" s="721">
        <f t="shared" si="586"/>
        <v>0.48571428571428571</v>
      </c>
      <c r="AV214" s="721">
        <f t="shared" si="586"/>
        <v>0.78846153846153844</v>
      </c>
      <c r="AW214" s="721">
        <f t="shared" si="586"/>
        <v>0.2857142857142857</v>
      </c>
      <c r="AX214" s="721">
        <f t="shared" si="586"/>
        <v>0.65</v>
      </c>
      <c r="AY214" s="721">
        <f t="shared" si="586"/>
        <v>0.41666666666666669</v>
      </c>
      <c r="AZ214" s="721">
        <f t="shared" si="586"/>
        <v>0</v>
      </c>
      <c r="BA214" s="721" t="str">
        <f t="shared" si="586"/>
        <v/>
      </c>
      <c r="BB214" s="721" t="str">
        <f t="shared" si="586"/>
        <v/>
      </c>
      <c r="BC214" s="721" t="str">
        <f t="shared" si="586"/>
        <v/>
      </c>
      <c r="BD214" s="721">
        <f t="shared" si="586"/>
        <v>1</v>
      </c>
      <c r="BE214" s="721">
        <f t="shared" si="586"/>
        <v>0.25</v>
      </c>
      <c r="BF214" s="772"/>
      <c r="BG214" s="721">
        <f t="shared" ref="BG214:BX214" si="587">IF(SUM(BG54,BG55)=0,"",(BG181+BG202+BG205+BG208+BG211)/SUM(BG54,BG55))</f>
        <v>9.375E-2</v>
      </c>
      <c r="BH214" s="721">
        <f t="shared" si="587"/>
        <v>0.15789473684210525</v>
      </c>
      <c r="BI214" s="721">
        <f t="shared" si="587"/>
        <v>0.71111111111111114</v>
      </c>
      <c r="BJ214" s="721">
        <f t="shared" si="587"/>
        <v>0.6</v>
      </c>
      <c r="BK214" s="721">
        <f t="shared" si="587"/>
        <v>0.5</v>
      </c>
      <c r="BL214" s="721">
        <f t="shared" si="587"/>
        <v>0.4</v>
      </c>
      <c r="BM214" s="721">
        <f t="shared" si="587"/>
        <v>0.8</v>
      </c>
      <c r="BN214" s="721">
        <f t="shared" si="587"/>
        <v>0.34615384615384615</v>
      </c>
      <c r="BO214" s="721">
        <f t="shared" si="587"/>
        <v>0.55000000000000004</v>
      </c>
      <c r="BP214" s="721">
        <f t="shared" si="587"/>
        <v>0.94736842105263153</v>
      </c>
      <c r="BQ214" s="721">
        <f t="shared" si="587"/>
        <v>0.21621621621621623</v>
      </c>
      <c r="BR214" s="721">
        <f t="shared" si="587"/>
        <v>0</v>
      </c>
      <c r="BS214" s="721" t="str">
        <f t="shared" si="587"/>
        <v/>
      </c>
      <c r="BT214" s="721" t="str">
        <f t="shared" si="587"/>
        <v/>
      </c>
      <c r="BU214" s="721" t="str">
        <f t="shared" si="587"/>
        <v/>
      </c>
      <c r="BV214" s="721" t="str">
        <f t="shared" si="587"/>
        <v/>
      </c>
      <c r="BW214" s="721">
        <f t="shared" si="587"/>
        <v>0.5</v>
      </c>
      <c r="BX214" s="721" t="str">
        <f t="shared" si="587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2"/>
        <v>0.38333333333333336</v>
      </c>
      <c r="CE214" s="698">
        <f t="shared" si="493"/>
        <v>0.26085858585858585</v>
      </c>
      <c r="CF214" s="698">
        <f t="shared" si="494"/>
        <v>0.43511975204282904</v>
      </c>
      <c r="CG214" s="698">
        <f t="shared" si="495"/>
        <v>0.44319326457484354</v>
      </c>
      <c r="CH214" s="1375" t="str">
        <f t="shared" si="443"/>
        <v/>
      </c>
      <c r="CI214" s="1376" t="str">
        <f t="shared" si="444"/>
        <v/>
      </c>
      <c r="CJ214" s="1377" t="str">
        <f t="shared" si="445"/>
        <v/>
      </c>
      <c r="CK214" s="1377" t="str">
        <f t="shared" si="446"/>
        <v/>
      </c>
      <c r="CL214" s="1377" t="str">
        <f t="shared" si="447"/>
        <v/>
      </c>
      <c r="CM214" s="1377" t="str">
        <f t="shared" si="448"/>
        <v/>
      </c>
      <c r="CN214" s="1377">
        <f t="shared" si="449"/>
        <v>0</v>
      </c>
      <c r="CO214" s="1378">
        <f t="shared" si="450"/>
        <v>0</v>
      </c>
      <c r="CP214" s="1378">
        <f t="shared" si="451"/>
        <v>0.2</v>
      </c>
      <c r="CQ214" s="1378">
        <f t="shared" si="452"/>
        <v>0.5</v>
      </c>
      <c r="CR214" s="1378">
        <f t="shared" si="453"/>
        <v>0.83333333333333337</v>
      </c>
      <c r="CS214" s="1377">
        <f t="shared" si="454"/>
        <v>1.3333333333333333</v>
      </c>
      <c r="CT214" s="1377" t="str">
        <f t="shared" si="455"/>
        <v/>
      </c>
      <c r="CU214" s="1377" t="str">
        <f t="shared" si="456"/>
        <v/>
      </c>
      <c r="CV214" s="1377" t="str">
        <f t="shared" si="457"/>
        <v/>
      </c>
      <c r="CW214" s="1377" t="str">
        <f t="shared" si="458"/>
        <v/>
      </c>
      <c r="CX214" s="1376" t="str">
        <f t="shared" si="459"/>
        <v/>
      </c>
      <c r="CY214" s="1379" t="str">
        <f t="shared" si="460"/>
        <v/>
      </c>
      <c r="CZ214" s="638" t="str">
        <f t="shared" si="461"/>
        <v/>
      </c>
      <c r="DA214" s="639" t="str">
        <f t="shared" si="462"/>
        <v/>
      </c>
      <c r="DB214" s="640" t="str">
        <f t="shared" si="463"/>
        <v/>
      </c>
      <c r="DC214" s="640" t="str">
        <f t="shared" si="464"/>
        <v/>
      </c>
      <c r="DD214" s="640" t="str">
        <f t="shared" si="465"/>
        <v/>
      </c>
      <c r="DE214" s="640">
        <f t="shared" si="466"/>
        <v>0.13333333333333333</v>
      </c>
      <c r="DF214" s="640">
        <f t="shared" si="467"/>
        <v>0.18181818181818182</v>
      </c>
      <c r="DG214" s="641">
        <f t="shared" si="468"/>
        <v>0.2</v>
      </c>
      <c r="DH214" s="641">
        <f t="shared" si="469"/>
        <v>0.2</v>
      </c>
      <c r="DI214" s="641">
        <f t="shared" si="470"/>
        <v>0.25</v>
      </c>
      <c r="DJ214" s="641">
        <f t="shared" si="471"/>
        <v>0.33333333333333331</v>
      </c>
      <c r="DK214" s="640">
        <f t="shared" si="472"/>
        <v>0.4</v>
      </c>
      <c r="DL214" s="640">
        <f t="shared" si="473"/>
        <v>0.8</v>
      </c>
      <c r="DM214" s="640" t="str">
        <f t="shared" si="474"/>
        <v/>
      </c>
      <c r="DN214" s="640" t="str">
        <f t="shared" si="475"/>
        <v/>
      </c>
      <c r="DO214" s="640" t="str">
        <f t="shared" si="476"/>
        <v/>
      </c>
      <c r="DP214" s="639" t="str">
        <f t="shared" si="477"/>
        <v/>
      </c>
      <c r="DQ214" s="638" t="str">
        <f t="shared" si="478"/>
        <v/>
      </c>
      <c r="DR214" s="753">
        <f t="shared" si="479"/>
        <v>6</v>
      </c>
      <c r="DS214" s="111">
        <f t="shared" si="480"/>
        <v>8</v>
      </c>
      <c r="DT214" s="111">
        <f t="shared" si="481"/>
        <v>15</v>
      </c>
      <c r="DU214" s="111">
        <f t="shared" si="482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2"/>
        <v/>
      </c>
      <c r="CE215" s="698">
        <f t="shared" si="493"/>
        <v>3</v>
      </c>
      <c r="CF215" s="698">
        <f t="shared" si="494"/>
        <v>2</v>
      </c>
      <c r="CG215" s="698" t="str">
        <f t="shared" si="495"/>
        <v/>
      </c>
      <c r="CH215" s="1370" t="str">
        <f t="shared" si="443"/>
        <v/>
      </c>
      <c r="CI215" s="1371" t="str">
        <f t="shared" si="444"/>
        <v/>
      </c>
      <c r="CJ215" s="1372" t="str">
        <f t="shared" si="445"/>
        <v/>
      </c>
      <c r="CK215" s="1372" t="str">
        <f t="shared" si="446"/>
        <v/>
      </c>
      <c r="CL215" s="1372" t="str">
        <f t="shared" si="447"/>
        <v/>
      </c>
      <c r="CM215" s="1372" t="str">
        <f t="shared" si="448"/>
        <v/>
      </c>
      <c r="CN215" s="1372" t="str">
        <f t="shared" si="449"/>
        <v/>
      </c>
      <c r="CO215" s="1373" t="str">
        <f t="shared" si="450"/>
        <v/>
      </c>
      <c r="CP215" s="1373">
        <f t="shared" si="451"/>
        <v>2</v>
      </c>
      <c r="CQ215" s="1373">
        <f t="shared" si="452"/>
        <v>3</v>
      </c>
      <c r="CR215" s="1373" t="str">
        <f t="shared" si="453"/>
        <v/>
      </c>
      <c r="CS215" s="1372" t="str">
        <f t="shared" si="454"/>
        <v/>
      </c>
      <c r="CT215" s="1372" t="str">
        <f t="shared" si="455"/>
        <v/>
      </c>
      <c r="CU215" s="1372" t="str">
        <f t="shared" si="456"/>
        <v/>
      </c>
      <c r="CV215" s="1372" t="str">
        <f t="shared" si="457"/>
        <v/>
      </c>
      <c r="CW215" s="1372" t="str">
        <f t="shared" si="458"/>
        <v/>
      </c>
      <c r="CX215" s="1371" t="str">
        <f t="shared" si="459"/>
        <v/>
      </c>
      <c r="CY215" s="1374" t="str">
        <f t="shared" si="460"/>
        <v/>
      </c>
      <c r="CZ215" s="532" t="str">
        <f t="shared" si="461"/>
        <v/>
      </c>
      <c r="DA215" s="533" t="str">
        <f t="shared" si="462"/>
        <v/>
      </c>
      <c r="DB215" s="534" t="str">
        <f t="shared" si="463"/>
        <v/>
      </c>
      <c r="DC215" s="534" t="str">
        <f t="shared" si="464"/>
        <v/>
      </c>
      <c r="DD215" s="534" t="str">
        <f t="shared" si="465"/>
        <v/>
      </c>
      <c r="DE215" s="534" t="str">
        <f t="shared" si="466"/>
        <v/>
      </c>
      <c r="DF215" s="534" t="str">
        <f t="shared" si="467"/>
        <v/>
      </c>
      <c r="DG215" s="535" t="str">
        <f t="shared" si="468"/>
        <v/>
      </c>
      <c r="DH215" s="535">
        <f t="shared" si="469"/>
        <v>0</v>
      </c>
      <c r="DI215" s="535">
        <f t="shared" si="470"/>
        <v>3</v>
      </c>
      <c r="DJ215" s="535">
        <f t="shared" si="471"/>
        <v>24</v>
      </c>
      <c r="DK215" s="534" t="str">
        <f t="shared" si="472"/>
        <v/>
      </c>
      <c r="DL215" s="534" t="str">
        <f t="shared" si="473"/>
        <v/>
      </c>
      <c r="DM215" s="534" t="str">
        <f t="shared" si="474"/>
        <v/>
      </c>
      <c r="DN215" s="534" t="str">
        <f t="shared" si="475"/>
        <v/>
      </c>
      <c r="DO215" s="534" t="str">
        <f t="shared" si="476"/>
        <v/>
      </c>
      <c r="DP215" s="533" t="str">
        <f t="shared" si="477"/>
        <v/>
      </c>
      <c r="DQ215" s="532" t="str">
        <f t="shared" si="478"/>
        <v/>
      </c>
      <c r="DR215" s="753">
        <f t="shared" si="479"/>
        <v>2</v>
      </c>
      <c r="DS215" s="111">
        <f t="shared" si="480"/>
        <v>3</v>
      </c>
      <c r="DT215" s="111">
        <f t="shared" si="481"/>
        <v>3</v>
      </c>
      <c r="DU215" s="111">
        <f t="shared" si="482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2"/>
        <v/>
      </c>
      <c r="CE216" s="698">
        <f t="shared" si="493"/>
        <v>25</v>
      </c>
      <c r="CF216" s="698">
        <f t="shared" si="494"/>
        <v>50</v>
      </c>
      <c r="CG216" s="698" t="str">
        <f t="shared" si="495"/>
        <v/>
      </c>
      <c r="CH216" s="1370" t="str">
        <f t="shared" si="443"/>
        <v/>
      </c>
      <c r="CI216" s="1371" t="str">
        <f t="shared" si="444"/>
        <v/>
      </c>
      <c r="CJ216" s="1372" t="str">
        <f t="shared" si="445"/>
        <v/>
      </c>
      <c r="CK216" s="1372" t="str">
        <f t="shared" si="446"/>
        <v/>
      </c>
      <c r="CL216" s="1372" t="str">
        <f t="shared" si="447"/>
        <v/>
      </c>
      <c r="CM216" s="1372" t="str">
        <f t="shared" si="448"/>
        <v/>
      </c>
      <c r="CN216" s="1372" t="str">
        <f t="shared" si="449"/>
        <v/>
      </c>
      <c r="CO216" s="1373" t="str">
        <f t="shared" si="450"/>
        <v/>
      </c>
      <c r="CP216" s="1373">
        <f t="shared" si="451"/>
        <v>40</v>
      </c>
      <c r="CQ216" s="1373">
        <f t="shared" si="452"/>
        <v>50</v>
      </c>
      <c r="CR216" s="1373" t="str">
        <f t="shared" si="453"/>
        <v/>
      </c>
      <c r="CS216" s="1372" t="str">
        <f t="shared" si="454"/>
        <v/>
      </c>
      <c r="CT216" s="1372" t="str">
        <f t="shared" si="455"/>
        <v/>
      </c>
      <c r="CU216" s="1372" t="str">
        <f t="shared" si="456"/>
        <v/>
      </c>
      <c r="CV216" s="1372" t="str">
        <f t="shared" si="457"/>
        <v/>
      </c>
      <c r="CW216" s="1372" t="str">
        <f t="shared" si="458"/>
        <v/>
      </c>
      <c r="CX216" s="1371" t="str">
        <f t="shared" si="459"/>
        <v/>
      </c>
      <c r="CY216" s="1374" t="str">
        <f t="shared" si="460"/>
        <v/>
      </c>
      <c r="CZ216" s="532" t="str">
        <f t="shared" si="461"/>
        <v/>
      </c>
      <c r="DA216" s="533" t="str">
        <f t="shared" si="462"/>
        <v/>
      </c>
      <c r="DB216" s="534" t="str">
        <f t="shared" si="463"/>
        <v/>
      </c>
      <c r="DC216" s="534" t="str">
        <f t="shared" si="464"/>
        <v/>
      </c>
      <c r="DD216" s="534" t="str">
        <f t="shared" si="465"/>
        <v/>
      </c>
      <c r="DE216" s="534" t="str">
        <f t="shared" si="466"/>
        <v/>
      </c>
      <c r="DF216" s="534" t="str">
        <f t="shared" si="467"/>
        <v/>
      </c>
      <c r="DG216" s="535" t="str">
        <f t="shared" si="468"/>
        <v/>
      </c>
      <c r="DH216" s="535">
        <f t="shared" si="469"/>
        <v>0</v>
      </c>
      <c r="DI216" s="535">
        <f t="shared" si="470"/>
        <v>25</v>
      </c>
      <c r="DJ216" s="535">
        <f t="shared" si="471"/>
        <v>40</v>
      </c>
      <c r="DK216" s="534" t="str">
        <f t="shared" si="472"/>
        <v/>
      </c>
      <c r="DL216" s="534" t="str">
        <f t="shared" si="473"/>
        <v/>
      </c>
      <c r="DM216" s="534" t="str">
        <f t="shared" si="474"/>
        <v/>
      </c>
      <c r="DN216" s="534" t="str">
        <f t="shared" si="475"/>
        <v/>
      </c>
      <c r="DO216" s="534" t="str">
        <f t="shared" si="476"/>
        <v/>
      </c>
      <c r="DP216" s="533" t="str">
        <f t="shared" si="477"/>
        <v/>
      </c>
      <c r="DQ216" s="532" t="str">
        <f t="shared" si="478"/>
        <v/>
      </c>
      <c r="DR216" s="753">
        <f t="shared" si="479"/>
        <v>2</v>
      </c>
      <c r="DS216" s="111">
        <f t="shared" si="480"/>
        <v>3</v>
      </c>
      <c r="DT216" s="111">
        <f t="shared" si="481"/>
        <v>3</v>
      </c>
      <c r="DU216" s="111">
        <f t="shared" si="482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588">IF(B215="","",B215*B216)</f>
        <v/>
      </c>
      <c r="C217" s="707">
        <f t="shared" si="588"/>
        <v>100</v>
      </c>
      <c r="D217" s="707" t="str">
        <f t="shared" si="588"/>
        <v/>
      </c>
      <c r="E217" s="707" t="str">
        <f t="shared" si="588"/>
        <v/>
      </c>
      <c r="F217" s="707" t="str">
        <f t="shared" si="588"/>
        <v/>
      </c>
      <c r="G217" s="707" t="str">
        <f t="shared" si="588"/>
        <v/>
      </c>
      <c r="H217" s="707" t="str">
        <f t="shared" si="588"/>
        <v/>
      </c>
      <c r="I217" s="707" t="str">
        <f t="shared" si="588"/>
        <v/>
      </c>
      <c r="J217" s="707" t="str">
        <f t="shared" si="588"/>
        <v/>
      </c>
      <c r="K217" s="707" t="str">
        <f t="shared" si="588"/>
        <v/>
      </c>
      <c r="L217" s="707" t="str">
        <f t="shared" si="588"/>
        <v/>
      </c>
      <c r="M217" s="707" t="str">
        <f t="shared" si="588"/>
        <v/>
      </c>
      <c r="N217" s="707">
        <f t="shared" si="588"/>
        <v>120</v>
      </c>
      <c r="O217" s="707" t="str">
        <f t="shared" si="588"/>
        <v/>
      </c>
      <c r="P217" s="707" t="str">
        <f t="shared" si="588"/>
        <v/>
      </c>
      <c r="Q217" s="707" t="str">
        <f t="shared" si="588"/>
        <v/>
      </c>
      <c r="R217" s="707" t="str">
        <f t="shared" si="588"/>
        <v/>
      </c>
      <c r="S217" s="707" t="str">
        <f t="shared" si="588"/>
        <v/>
      </c>
      <c r="T217" s="744"/>
      <c r="U217" s="707" t="str">
        <f t="shared" ref="U217:AL217" si="589">IF(U215="","",U215*U216)</f>
        <v/>
      </c>
      <c r="V217" s="707">
        <f t="shared" si="589"/>
        <v>0</v>
      </c>
      <c r="W217" s="707">
        <f t="shared" si="589"/>
        <v>75</v>
      </c>
      <c r="X217" s="707" t="str">
        <f t="shared" si="589"/>
        <v/>
      </c>
      <c r="Y217" s="707" t="str">
        <f t="shared" si="589"/>
        <v/>
      </c>
      <c r="Z217" s="707" t="str">
        <f t="shared" si="589"/>
        <v/>
      </c>
      <c r="AA217" s="707" t="str">
        <f t="shared" si="589"/>
        <v/>
      </c>
      <c r="AB217" s="707" t="str">
        <f t="shared" si="589"/>
        <v/>
      </c>
      <c r="AC217" s="707" t="str">
        <f t="shared" si="589"/>
        <v/>
      </c>
      <c r="AD217" s="707" t="str">
        <f t="shared" si="589"/>
        <v/>
      </c>
      <c r="AE217" s="707" t="str">
        <f t="shared" si="589"/>
        <v/>
      </c>
      <c r="AF217" s="707" t="str">
        <f t="shared" si="589"/>
        <v/>
      </c>
      <c r="AG217" s="707" t="str">
        <f t="shared" si="589"/>
        <v/>
      </c>
      <c r="AH217" s="707" t="str">
        <f t="shared" si="589"/>
        <v/>
      </c>
      <c r="AI217" s="707">
        <f t="shared" si="589"/>
        <v>960</v>
      </c>
      <c r="AJ217" s="707" t="str">
        <f t="shared" si="589"/>
        <v/>
      </c>
      <c r="AK217" s="707" t="str">
        <f t="shared" si="589"/>
        <v/>
      </c>
      <c r="AL217" s="707" t="str">
        <f t="shared" si="589"/>
        <v/>
      </c>
      <c r="AM217" s="744"/>
      <c r="AN217" s="707" t="str">
        <f t="shared" ref="AN217:BE217" si="590">IF(AN215="","",AN215*AN216)</f>
        <v/>
      </c>
      <c r="AO217" s="707">
        <f t="shared" si="590"/>
        <v>100</v>
      </c>
      <c r="AP217" s="707" t="str">
        <f t="shared" si="590"/>
        <v/>
      </c>
      <c r="AQ217" s="707" t="str">
        <f t="shared" si="590"/>
        <v/>
      </c>
      <c r="AR217" s="707">
        <f t="shared" si="590"/>
        <v>100</v>
      </c>
      <c r="AS217" s="707">
        <f t="shared" si="590"/>
        <v>50</v>
      </c>
      <c r="AT217" s="707" t="str">
        <f t="shared" si="590"/>
        <v/>
      </c>
      <c r="AU217" s="707" t="str">
        <f t="shared" si="590"/>
        <v/>
      </c>
      <c r="AV217" s="707" t="str">
        <f t="shared" si="590"/>
        <v/>
      </c>
      <c r="AW217" s="707" t="str">
        <f t="shared" si="590"/>
        <v/>
      </c>
      <c r="AX217" s="707" t="str">
        <f t="shared" si="590"/>
        <v/>
      </c>
      <c r="AY217" s="707" t="str">
        <f t="shared" si="590"/>
        <v/>
      </c>
      <c r="AZ217" s="707" t="str">
        <f t="shared" si="590"/>
        <v/>
      </c>
      <c r="BA217" s="707" t="str">
        <f t="shared" si="590"/>
        <v/>
      </c>
      <c r="BB217" s="707" t="str">
        <f t="shared" si="590"/>
        <v/>
      </c>
      <c r="BC217" s="707" t="str">
        <f t="shared" si="590"/>
        <v/>
      </c>
      <c r="BD217" s="707" t="str">
        <f t="shared" si="590"/>
        <v/>
      </c>
      <c r="BE217" s="707" t="str">
        <f t="shared" si="590"/>
        <v/>
      </c>
      <c r="BF217" s="744"/>
      <c r="BG217" s="707" t="str">
        <f t="shared" ref="BG217:BX217" si="591">IF(BG215="","",BG215*BG216)</f>
        <v/>
      </c>
      <c r="BH217" s="707" t="str">
        <f t="shared" si="591"/>
        <v/>
      </c>
      <c r="BI217" s="707" t="str">
        <f t="shared" si="591"/>
        <v/>
      </c>
      <c r="BJ217" s="707" t="str">
        <f t="shared" si="591"/>
        <v/>
      </c>
      <c r="BK217" s="707" t="str">
        <f t="shared" si="591"/>
        <v/>
      </c>
      <c r="BL217" s="707" t="str">
        <f t="shared" si="591"/>
        <v/>
      </c>
      <c r="BM217" s="707" t="str">
        <f t="shared" si="591"/>
        <v/>
      </c>
      <c r="BN217" s="707">
        <f t="shared" si="591"/>
        <v>500</v>
      </c>
      <c r="BO217" s="707" t="str">
        <f t="shared" si="591"/>
        <v/>
      </c>
      <c r="BP217" s="707" t="str">
        <f t="shared" si="591"/>
        <v/>
      </c>
      <c r="BQ217" s="707" t="str">
        <f t="shared" si="591"/>
        <v/>
      </c>
      <c r="BR217" s="707" t="str">
        <f t="shared" si="591"/>
        <v/>
      </c>
      <c r="BS217" s="707" t="str">
        <f t="shared" si="591"/>
        <v/>
      </c>
      <c r="BT217" s="707" t="str">
        <f t="shared" si="591"/>
        <v/>
      </c>
      <c r="BU217" s="707" t="str">
        <f t="shared" si="591"/>
        <v/>
      </c>
      <c r="BV217" s="707" t="str">
        <f t="shared" si="591"/>
        <v/>
      </c>
      <c r="BW217" s="707">
        <f t="shared" si="591"/>
        <v>280</v>
      </c>
      <c r="BX217" s="707" t="str">
        <f t="shared" si="591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2"/>
        <v/>
      </c>
      <c r="CE217" s="698">
        <f t="shared" si="493"/>
        <v>75</v>
      </c>
      <c r="CF217" s="698">
        <f t="shared" si="494"/>
        <v>100</v>
      </c>
      <c r="CG217" s="698" t="str">
        <f t="shared" si="495"/>
        <v/>
      </c>
      <c r="CH217" s="1370" t="str">
        <f t="shared" si="443"/>
        <v/>
      </c>
      <c r="CI217" s="1371" t="str">
        <f t="shared" si="444"/>
        <v/>
      </c>
      <c r="CJ217" s="1372" t="str">
        <f t="shared" si="445"/>
        <v/>
      </c>
      <c r="CK217" s="1372" t="str">
        <f t="shared" si="446"/>
        <v/>
      </c>
      <c r="CL217" s="1372" t="str">
        <f t="shared" si="447"/>
        <v/>
      </c>
      <c r="CM217" s="1372" t="str">
        <f t="shared" si="448"/>
        <v/>
      </c>
      <c r="CN217" s="1372" t="str">
        <f t="shared" si="449"/>
        <v/>
      </c>
      <c r="CO217" s="1373" t="str">
        <f t="shared" si="450"/>
        <v/>
      </c>
      <c r="CP217" s="1373">
        <f t="shared" si="451"/>
        <v>100</v>
      </c>
      <c r="CQ217" s="1373">
        <f t="shared" si="452"/>
        <v>120</v>
      </c>
      <c r="CR217" s="1373" t="str">
        <f t="shared" si="453"/>
        <v/>
      </c>
      <c r="CS217" s="1372" t="str">
        <f t="shared" si="454"/>
        <v/>
      </c>
      <c r="CT217" s="1372" t="str">
        <f t="shared" si="455"/>
        <v/>
      </c>
      <c r="CU217" s="1372" t="str">
        <f t="shared" si="456"/>
        <v/>
      </c>
      <c r="CV217" s="1372" t="str">
        <f t="shared" si="457"/>
        <v/>
      </c>
      <c r="CW217" s="1372" t="str">
        <f t="shared" si="458"/>
        <v/>
      </c>
      <c r="CX217" s="1371" t="str">
        <f t="shared" si="459"/>
        <v/>
      </c>
      <c r="CY217" s="1374" t="str">
        <f t="shared" si="460"/>
        <v/>
      </c>
      <c r="CZ217" s="532" t="str">
        <f t="shared" si="461"/>
        <v/>
      </c>
      <c r="DA217" s="533" t="str">
        <f t="shared" si="462"/>
        <v/>
      </c>
      <c r="DB217" s="534" t="str">
        <f t="shared" si="463"/>
        <v/>
      </c>
      <c r="DC217" s="534" t="str">
        <f t="shared" si="464"/>
        <v/>
      </c>
      <c r="DD217" s="534" t="str">
        <f t="shared" si="465"/>
        <v/>
      </c>
      <c r="DE217" s="534" t="str">
        <f t="shared" si="466"/>
        <v/>
      </c>
      <c r="DF217" s="534" t="str">
        <f t="shared" si="467"/>
        <v/>
      </c>
      <c r="DG217" s="535" t="str">
        <f t="shared" si="468"/>
        <v/>
      </c>
      <c r="DH217" s="535">
        <f t="shared" si="469"/>
        <v>0</v>
      </c>
      <c r="DI217" s="535">
        <f t="shared" si="470"/>
        <v>75</v>
      </c>
      <c r="DJ217" s="535">
        <f t="shared" si="471"/>
        <v>960</v>
      </c>
      <c r="DK217" s="534" t="str">
        <f t="shared" si="472"/>
        <v/>
      </c>
      <c r="DL217" s="534" t="str">
        <f t="shared" si="473"/>
        <v/>
      </c>
      <c r="DM217" s="534" t="str">
        <f t="shared" si="474"/>
        <v/>
      </c>
      <c r="DN217" s="534" t="str">
        <f t="shared" si="475"/>
        <v/>
      </c>
      <c r="DO217" s="534" t="str">
        <f t="shared" si="476"/>
        <v/>
      </c>
      <c r="DP217" s="533" t="str">
        <f t="shared" si="477"/>
        <v/>
      </c>
      <c r="DQ217" s="532" t="str">
        <f t="shared" si="478"/>
        <v/>
      </c>
      <c r="DR217" s="753">
        <f t="shared" si="479"/>
        <v>2</v>
      </c>
      <c r="DS217" s="111">
        <f t="shared" si="480"/>
        <v>3</v>
      </c>
      <c r="DT217" s="111">
        <f t="shared" si="481"/>
        <v>3</v>
      </c>
      <c r="DU217" s="111">
        <f t="shared" si="482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2"/>
        <v/>
      </c>
      <c r="CE218" s="698" t="str">
        <f t="shared" si="493"/>
        <v/>
      </c>
      <c r="CF218" s="698" t="str">
        <f t="shared" si="494"/>
        <v/>
      </c>
      <c r="CG218" s="698" t="str">
        <f t="shared" si="495"/>
        <v/>
      </c>
      <c r="CH218" s="1370" t="str">
        <f t="shared" si="443"/>
        <v/>
      </c>
      <c r="CI218" s="1371" t="str">
        <f t="shared" si="444"/>
        <v/>
      </c>
      <c r="CJ218" s="1372" t="str">
        <f t="shared" si="445"/>
        <v/>
      </c>
      <c r="CK218" s="1372" t="str">
        <f t="shared" si="446"/>
        <v/>
      </c>
      <c r="CL218" s="1372" t="str">
        <f t="shared" si="447"/>
        <v/>
      </c>
      <c r="CM218" s="1372" t="str">
        <f t="shared" si="448"/>
        <v/>
      </c>
      <c r="CN218" s="1372" t="str">
        <f t="shared" si="449"/>
        <v/>
      </c>
      <c r="CO218" s="1373" t="str">
        <f t="shared" si="450"/>
        <v/>
      </c>
      <c r="CP218" s="1373" t="str">
        <f t="shared" si="451"/>
        <v/>
      </c>
      <c r="CQ218" s="1373">
        <f t="shared" si="452"/>
        <v>0</v>
      </c>
      <c r="CR218" s="1373" t="str">
        <f t="shared" si="453"/>
        <v/>
      </c>
      <c r="CS218" s="1372" t="str">
        <f t="shared" si="454"/>
        <v/>
      </c>
      <c r="CT218" s="1372" t="str">
        <f t="shared" si="455"/>
        <v/>
      </c>
      <c r="CU218" s="1372" t="str">
        <f t="shared" si="456"/>
        <v/>
      </c>
      <c r="CV218" s="1372" t="str">
        <f t="shared" si="457"/>
        <v/>
      </c>
      <c r="CW218" s="1372" t="str">
        <f t="shared" si="458"/>
        <v/>
      </c>
      <c r="CX218" s="1371" t="str">
        <f t="shared" si="459"/>
        <v/>
      </c>
      <c r="CY218" s="1374" t="str">
        <f t="shared" si="460"/>
        <v/>
      </c>
      <c r="CZ218" s="532" t="str">
        <f t="shared" si="461"/>
        <v/>
      </c>
      <c r="DA218" s="533" t="str">
        <f t="shared" si="462"/>
        <v/>
      </c>
      <c r="DB218" s="534" t="str">
        <f t="shared" si="463"/>
        <v/>
      </c>
      <c r="DC218" s="534" t="str">
        <f t="shared" si="464"/>
        <v/>
      </c>
      <c r="DD218" s="534" t="str">
        <f t="shared" si="465"/>
        <v/>
      </c>
      <c r="DE218" s="534" t="str">
        <f t="shared" si="466"/>
        <v/>
      </c>
      <c r="DF218" s="534" t="str">
        <f t="shared" si="467"/>
        <v/>
      </c>
      <c r="DG218" s="535" t="str">
        <f t="shared" si="468"/>
        <v/>
      </c>
      <c r="DH218" s="535" t="str">
        <f t="shared" si="469"/>
        <v/>
      </c>
      <c r="DI218" s="535" t="str">
        <f t="shared" si="470"/>
        <v/>
      </c>
      <c r="DJ218" s="535" t="str">
        <f t="shared" si="471"/>
        <v/>
      </c>
      <c r="DK218" s="534" t="str">
        <f t="shared" si="472"/>
        <v/>
      </c>
      <c r="DL218" s="534" t="str">
        <f t="shared" si="473"/>
        <v/>
      </c>
      <c r="DM218" s="534" t="str">
        <f t="shared" si="474"/>
        <v/>
      </c>
      <c r="DN218" s="534" t="str">
        <f t="shared" si="475"/>
        <v/>
      </c>
      <c r="DO218" s="534" t="str">
        <f t="shared" si="476"/>
        <v/>
      </c>
      <c r="DP218" s="533" t="str">
        <f t="shared" si="477"/>
        <v/>
      </c>
      <c r="DQ218" s="532" t="str">
        <f t="shared" si="478"/>
        <v/>
      </c>
      <c r="DR218" s="753">
        <f t="shared" si="479"/>
        <v>1</v>
      </c>
      <c r="DS218" s="111">
        <f t="shared" si="480"/>
        <v>0</v>
      </c>
      <c r="DT218" s="111">
        <f t="shared" si="481"/>
        <v>0</v>
      </c>
      <c r="DU218" s="111">
        <f t="shared" si="482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2"/>
        <v/>
      </c>
      <c r="CE219" s="698" t="str">
        <f t="shared" si="493"/>
        <v/>
      </c>
      <c r="CF219" s="698" t="str">
        <f t="shared" si="494"/>
        <v/>
      </c>
      <c r="CG219" s="698" t="str">
        <f t="shared" si="495"/>
        <v/>
      </c>
      <c r="CH219" s="1370" t="str">
        <f t="shared" si="443"/>
        <v/>
      </c>
      <c r="CI219" s="1371" t="str">
        <f t="shared" si="444"/>
        <v/>
      </c>
      <c r="CJ219" s="1372" t="str">
        <f t="shared" si="445"/>
        <v/>
      </c>
      <c r="CK219" s="1372" t="str">
        <f t="shared" si="446"/>
        <v/>
      </c>
      <c r="CL219" s="1372" t="str">
        <f t="shared" si="447"/>
        <v/>
      </c>
      <c r="CM219" s="1372" t="str">
        <f t="shared" si="448"/>
        <v/>
      </c>
      <c r="CN219" s="1372" t="str">
        <f t="shared" si="449"/>
        <v/>
      </c>
      <c r="CO219" s="1373" t="str">
        <f t="shared" si="450"/>
        <v/>
      </c>
      <c r="CP219" s="1373" t="str">
        <f t="shared" si="451"/>
        <v/>
      </c>
      <c r="CQ219" s="1373">
        <f t="shared" si="452"/>
        <v>0</v>
      </c>
      <c r="CR219" s="1373" t="str">
        <f t="shared" si="453"/>
        <v/>
      </c>
      <c r="CS219" s="1372" t="str">
        <f t="shared" si="454"/>
        <v/>
      </c>
      <c r="CT219" s="1372" t="str">
        <f t="shared" si="455"/>
        <v/>
      </c>
      <c r="CU219" s="1372" t="str">
        <f t="shared" si="456"/>
        <v/>
      </c>
      <c r="CV219" s="1372" t="str">
        <f t="shared" si="457"/>
        <v/>
      </c>
      <c r="CW219" s="1372" t="str">
        <f t="shared" si="458"/>
        <v/>
      </c>
      <c r="CX219" s="1371" t="str">
        <f t="shared" si="459"/>
        <v/>
      </c>
      <c r="CY219" s="1374" t="str">
        <f t="shared" si="460"/>
        <v/>
      </c>
      <c r="CZ219" s="532" t="str">
        <f t="shared" si="461"/>
        <v/>
      </c>
      <c r="DA219" s="533" t="str">
        <f t="shared" si="462"/>
        <v/>
      </c>
      <c r="DB219" s="534" t="str">
        <f t="shared" si="463"/>
        <v/>
      </c>
      <c r="DC219" s="534" t="str">
        <f t="shared" si="464"/>
        <v/>
      </c>
      <c r="DD219" s="534" t="str">
        <f t="shared" si="465"/>
        <v/>
      </c>
      <c r="DE219" s="534" t="str">
        <f t="shared" si="466"/>
        <v/>
      </c>
      <c r="DF219" s="534" t="str">
        <f t="shared" si="467"/>
        <v/>
      </c>
      <c r="DG219" s="535" t="str">
        <f t="shared" si="468"/>
        <v/>
      </c>
      <c r="DH219" s="535" t="str">
        <f t="shared" si="469"/>
        <v/>
      </c>
      <c r="DI219" s="535" t="str">
        <f t="shared" si="470"/>
        <v/>
      </c>
      <c r="DJ219" s="535" t="str">
        <f t="shared" si="471"/>
        <v/>
      </c>
      <c r="DK219" s="534" t="str">
        <f t="shared" si="472"/>
        <v/>
      </c>
      <c r="DL219" s="534" t="str">
        <f t="shared" si="473"/>
        <v/>
      </c>
      <c r="DM219" s="534" t="str">
        <f t="shared" si="474"/>
        <v/>
      </c>
      <c r="DN219" s="534" t="str">
        <f t="shared" si="475"/>
        <v/>
      </c>
      <c r="DO219" s="534" t="str">
        <f t="shared" si="476"/>
        <v/>
      </c>
      <c r="DP219" s="533" t="str">
        <f t="shared" si="477"/>
        <v/>
      </c>
      <c r="DQ219" s="532" t="str">
        <f t="shared" si="478"/>
        <v/>
      </c>
      <c r="DR219" s="753">
        <f t="shared" si="479"/>
        <v>1</v>
      </c>
      <c r="DS219" s="111">
        <f t="shared" si="480"/>
        <v>0</v>
      </c>
      <c r="DT219" s="111">
        <f t="shared" si="481"/>
        <v>0</v>
      </c>
      <c r="DU219" s="111">
        <f t="shared" si="482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592">IF(B218="","",B218*B219)</f>
        <v/>
      </c>
      <c r="C220" s="707">
        <f t="shared" si="592"/>
        <v>0</v>
      </c>
      <c r="D220" s="707" t="str">
        <f t="shared" si="592"/>
        <v/>
      </c>
      <c r="E220" s="707" t="str">
        <f t="shared" si="592"/>
        <v/>
      </c>
      <c r="F220" s="707" t="str">
        <f t="shared" si="592"/>
        <v/>
      </c>
      <c r="G220" s="707" t="str">
        <f t="shared" si="592"/>
        <v/>
      </c>
      <c r="H220" s="707" t="str">
        <f t="shared" si="592"/>
        <v/>
      </c>
      <c r="I220" s="707" t="str">
        <f t="shared" si="592"/>
        <v/>
      </c>
      <c r="J220" s="707" t="str">
        <f t="shared" si="592"/>
        <v/>
      </c>
      <c r="K220" s="707" t="str">
        <f t="shared" si="592"/>
        <v/>
      </c>
      <c r="L220" s="707" t="str">
        <f t="shared" si="592"/>
        <v/>
      </c>
      <c r="M220" s="707" t="str">
        <f t="shared" si="592"/>
        <v/>
      </c>
      <c r="N220" s="707" t="str">
        <f t="shared" si="592"/>
        <v/>
      </c>
      <c r="O220" s="707" t="str">
        <f t="shared" si="592"/>
        <v/>
      </c>
      <c r="P220" s="707" t="str">
        <f t="shared" si="592"/>
        <v/>
      </c>
      <c r="Q220" s="707" t="str">
        <f t="shared" si="592"/>
        <v/>
      </c>
      <c r="R220" s="707" t="str">
        <f t="shared" si="592"/>
        <v/>
      </c>
      <c r="S220" s="707" t="str">
        <f t="shared" si="592"/>
        <v/>
      </c>
      <c r="T220" s="744"/>
      <c r="U220" s="707" t="str">
        <f t="shared" ref="U220:AL220" si="593">IF(U218="","",U218*U219)</f>
        <v/>
      </c>
      <c r="V220" s="707" t="str">
        <f t="shared" si="593"/>
        <v/>
      </c>
      <c r="W220" s="707" t="str">
        <f t="shared" si="593"/>
        <v/>
      </c>
      <c r="X220" s="707" t="str">
        <f t="shared" si="593"/>
        <v/>
      </c>
      <c r="Y220" s="707" t="str">
        <f t="shared" si="593"/>
        <v/>
      </c>
      <c r="Z220" s="707" t="str">
        <f t="shared" si="593"/>
        <v/>
      </c>
      <c r="AA220" s="707" t="str">
        <f t="shared" si="593"/>
        <v/>
      </c>
      <c r="AB220" s="707" t="str">
        <f t="shared" si="593"/>
        <v/>
      </c>
      <c r="AC220" s="707" t="str">
        <f t="shared" si="593"/>
        <v/>
      </c>
      <c r="AD220" s="707" t="str">
        <f t="shared" si="593"/>
        <v/>
      </c>
      <c r="AE220" s="707" t="str">
        <f t="shared" si="593"/>
        <v/>
      </c>
      <c r="AF220" s="707" t="str">
        <f t="shared" si="593"/>
        <v/>
      </c>
      <c r="AG220" s="707" t="str">
        <f t="shared" si="593"/>
        <v/>
      </c>
      <c r="AH220" s="707" t="str">
        <f t="shared" si="593"/>
        <v/>
      </c>
      <c r="AI220" s="707" t="str">
        <f t="shared" si="593"/>
        <v/>
      </c>
      <c r="AJ220" s="707" t="str">
        <f t="shared" si="593"/>
        <v/>
      </c>
      <c r="AK220" s="707" t="str">
        <f t="shared" si="593"/>
        <v/>
      </c>
      <c r="AL220" s="707" t="str">
        <f t="shared" si="593"/>
        <v/>
      </c>
      <c r="AM220" s="744"/>
      <c r="AN220" s="707" t="str">
        <f t="shared" ref="AN220:BE220" si="594">IF(AN218="","",AN218*AN219)</f>
        <v/>
      </c>
      <c r="AO220" s="707" t="str">
        <f t="shared" si="594"/>
        <v/>
      </c>
      <c r="AP220" s="707" t="str">
        <f t="shared" si="594"/>
        <v/>
      </c>
      <c r="AQ220" s="707" t="str">
        <f t="shared" si="594"/>
        <v/>
      </c>
      <c r="AR220" s="707" t="str">
        <f t="shared" si="594"/>
        <v/>
      </c>
      <c r="AS220" s="707" t="str">
        <f t="shared" si="594"/>
        <v/>
      </c>
      <c r="AT220" s="707" t="str">
        <f t="shared" si="594"/>
        <v/>
      </c>
      <c r="AU220" s="707" t="str">
        <f t="shared" si="594"/>
        <v/>
      </c>
      <c r="AV220" s="707" t="str">
        <f t="shared" si="594"/>
        <v/>
      </c>
      <c r="AW220" s="707" t="str">
        <f t="shared" si="594"/>
        <v/>
      </c>
      <c r="AX220" s="707" t="str">
        <f t="shared" si="594"/>
        <v/>
      </c>
      <c r="AY220" s="707" t="str">
        <f t="shared" si="594"/>
        <v/>
      </c>
      <c r="AZ220" s="707" t="str">
        <f t="shared" si="594"/>
        <v/>
      </c>
      <c r="BA220" s="707" t="str">
        <f t="shared" si="594"/>
        <v/>
      </c>
      <c r="BB220" s="707" t="str">
        <f t="shared" si="594"/>
        <v/>
      </c>
      <c r="BC220" s="707" t="str">
        <f t="shared" si="594"/>
        <v/>
      </c>
      <c r="BD220" s="707" t="str">
        <f t="shared" si="594"/>
        <v/>
      </c>
      <c r="BE220" s="707" t="str">
        <f t="shared" si="594"/>
        <v/>
      </c>
      <c r="BF220" s="744"/>
      <c r="BG220" s="707" t="str">
        <f t="shared" ref="BG220:BX220" si="595">IF(BG218="","",BG218*BG219)</f>
        <v/>
      </c>
      <c r="BH220" s="707" t="str">
        <f t="shared" si="595"/>
        <v/>
      </c>
      <c r="BI220" s="707" t="str">
        <f t="shared" si="595"/>
        <v/>
      </c>
      <c r="BJ220" s="707" t="str">
        <f t="shared" si="595"/>
        <v/>
      </c>
      <c r="BK220" s="707" t="str">
        <f t="shared" si="595"/>
        <v/>
      </c>
      <c r="BL220" s="707" t="str">
        <f t="shared" si="595"/>
        <v/>
      </c>
      <c r="BM220" s="707" t="str">
        <f t="shared" si="595"/>
        <v/>
      </c>
      <c r="BN220" s="707" t="str">
        <f t="shared" si="595"/>
        <v/>
      </c>
      <c r="BO220" s="707" t="str">
        <f t="shared" si="595"/>
        <v/>
      </c>
      <c r="BP220" s="707" t="str">
        <f t="shared" si="595"/>
        <v/>
      </c>
      <c r="BQ220" s="707" t="str">
        <f t="shared" si="595"/>
        <v/>
      </c>
      <c r="BR220" s="707" t="str">
        <f t="shared" si="595"/>
        <v/>
      </c>
      <c r="BS220" s="707" t="str">
        <f t="shared" si="595"/>
        <v/>
      </c>
      <c r="BT220" s="707" t="str">
        <f t="shared" si="595"/>
        <v/>
      </c>
      <c r="BU220" s="707" t="str">
        <f t="shared" si="595"/>
        <v/>
      </c>
      <c r="BV220" s="707" t="str">
        <f t="shared" si="595"/>
        <v/>
      </c>
      <c r="BW220" s="707" t="str">
        <f t="shared" si="595"/>
        <v/>
      </c>
      <c r="BX220" s="707" t="str">
        <f t="shared" si="595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2"/>
        <v/>
      </c>
      <c r="CE220" s="698" t="str">
        <f t="shared" si="493"/>
        <v/>
      </c>
      <c r="CF220" s="698" t="str">
        <f t="shared" si="494"/>
        <v/>
      </c>
      <c r="CG220" s="698" t="str">
        <f t="shared" si="495"/>
        <v/>
      </c>
      <c r="CH220" s="1370" t="str">
        <f t="shared" si="443"/>
        <v/>
      </c>
      <c r="CI220" s="1371" t="str">
        <f t="shared" si="444"/>
        <v/>
      </c>
      <c r="CJ220" s="1372" t="str">
        <f t="shared" si="445"/>
        <v/>
      </c>
      <c r="CK220" s="1372" t="str">
        <f t="shared" si="446"/>
        <v/>
      </c>
      <c r="CL220" s="1372" t="str">
        <f t="shared" si="447"/>
        <v/>
      </c>
      <c r="CM220" s="1372" t="str">
        <f t="shared" si="448"/>
        <v/>
      </c>
      <c r="CN220" s="1372" t="str">
        <f t="shared" si="449"/>
        <v/>
      </c>
      <c r="CO220" s="1373" t="str">
        <f t="shared" si="450"/>
        <v/>
      </c>
      <c r="CP220" s="1373" t="str">
        <f t="shared" si="451"/>
        <v/>
      </c>
      <c r="CQ220" s="1373">
        <f t="shared" si="452"/>
        <v>0</v>
      </c>
      <c r="CR220" s="1373" t="str">
        <f t="shared" si="453"/>
        <v/>
      </c>
      <c r="CS220" s="1372" t="str">
        <f t="shared" si="454"/>
        <v/>
      </c>
      <c r="CT220" s="1372" t="str">
        <f t="shared" si="455"/>
        <v/>
      </c>
      <c r="CU220" s="1372" t="str">
        <f t="shared" si="456"/>
        <v/>
      </c>
      <c r="CV220" s="1372" t="str">
        <f t="shared" si="457"/>
        <v/>
      </c>
      <c r="CW220" s="1372" t="str">
        <f t="shared" si="458"/>
        <v/>
      </c>
      <c r="CX220" s="1371" t="str">
        <f t="shared" si="459"/>
        <v/>
      </c>
      <c r="CY220" s="1374" t="str">
        <f t="shared" si="460"/>
        <v/>
      </c>
      <c r="CZ220" s="532" t="str">
        <f t="shared" si="461"/>
        <v/>
      </c>
      <c r="DA220" s="533" t="str">
        <f t="shared" si="462"/>
        <v/>
      </c>
      <c r="DB220" s="534" t="str">
        <f t="shared" si="463"/>
        <v/>
      </c>
      <c r="DC220" s="534" t="str">
        <f t="shared" si="464"/>
        <v/>
      </c>
      <c r="DD220" s="534" t="str">
        <f t="shared" si="465"/>
        <v/>
      </c>
      <c r="DE220" s="534" t="str">
        <f t="shared" si="466"/>
        <v/>
      </c>
      <c r="DF220" s="534" t="str">
        <f t="shared" si="467"/>
        <v/>
      </c>
      <c r="DG220" s="535" t="str">
        <f t="shared" si="468"/>
        <v/>
      </c>
      <c r="DH220" s="535" t="str">
        <f t="shared" si="469"/>
        <v/>
      </c>
      <c r="DI220" s="535" t="str">
        <f t="shared" si="470"/>
        <v/>
      </c>
      <c r="DJ220" s="535" t="str">
        <f t="shared" si="471"/>
        <v/>
      </c>
      <c r="DK220" s="534" t="str">
        <f t="shared" si="472"/>
        <v/>
      </c>
      <c r="DL220" s="534" t="str">
        <f t="shared" si="473"/>
        <v/>
      </c>
      <c r="DM220" s="534" t="str">
        <f t="shared" si="474"/>
        <v/>
      </c>
      <c r="DN220" s="534" t="str">
        <f t="shared" si="475"/>
        <v/>
      </c>
      <c r="DO220" s="534" t="str">
        <f t="shared" si="476"/>
        <v/>
      </c>
      <c r="DP220" s="533" t="str">
        <f t="shared" si="477"/>
        <v/>
      </c>
      <c r="DQ220" s="532" t="str">
        <f t="shared" si="478"/>
        <v/>
      </c>
      <c r="DR220" s="753">
        <f t="shared" si="479"/>
        <v>1</v>
      </c>
      <c r="DS220" s="111">
        <f t="shared" si="480"/>
        <v>0</v>
      </c>
      <c r="DT220" s="111">
        <f t="shared" si="481"/>
        <v>0</v>
      </c>
      <c r="DU220" s="111">
        <f t="shared" si="482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2"/>
        <v/>
      </c>
      <c r="CE221" s="698" t="str">
        <f t="shared" si="493"/>
        <v/>
      </c>
      <c r="CF221" s="698" t="str">
        <f t="shared" si="494"/>
        <v/>
      </c>
      <c r="CG221" s="698" t="str">
        <f t="shared" si="495"/>
        <v/>
      </c>
      <c r="CH221" s="1370" t="str">
        <f t="shared" si="443"/>
        <v/>
      </c>
      <c r="CI221" s="1371" t="str">
        <f t="shared" si="444"/>
        <v/>
      </c>
      <c r="CJ221" s="1372" t="str">
        <f t="shared" si="445"/>
        <v/>
      </c>
      <c r="CK221" s="1372" t="str">
        <f t="shared" si="446"/>
        <v/>
      </c>
      <c r="CL221" s="1372" t="str">
        <f t="shared" si="447"/>
        <v/>
      </c>
      <c r="CM221" s="1372" t="str">
        <f t="shared" si="448"/>
        <v/>
      </c>
      <c r="CN221" s="1372" t="str">
        <f t="shared" si="449"/>
        <v/>
      </c>
      <c r="CO221" s="1373" t="str">
        <f t="shared" si="450"/>
        <v/>
      </c>
      <c r="CP221" s="1373">
        <f t="shared" si="451"/>
        <v>0</v>
      </c>
      <c r="CQ221" s="1373">
        <f t="shared" si="452"/>
        <v>3</v>
      </c>
      <c r="CR221" s="1373" t="str">
        <f t="shared" si="453"/>
        <v/>
      </c>
      <c r="CS221" s="1372" t="str">
        <f t="shared" si="454"/>
        <v/>
      </c>
      <c r="CT221" s="1372" t="str">
        <f t="shared" si="455"/>
        <v/>
      </c>
      <c r="CU221" s="1372" t="str">
        <f t="shared" si="456"/>
        <v/>
      </c>
      <c r="CV221" s="1372" t="str">
        <f t="shared" si="457"/>
        <v/>
      </c>
      <c r="CW221" s="1372" t="str">
        <f t="shared" si="458"/>
        <v/>
      </c>
      <c r="CX221" s="1371" t="str">
        <f t="shared" si="459"/>
        <v/>
      </c>
      <c r="CY221" s="1374" t="str">
        <f t="shared" si="460"/>
        <v/>
      </c>
      <c r="CZ221" s="532" t="str">
        <f t="shared" si="461"/>
        <v/>
      </c>
      <c r="DA221" s="533" t="str">
        <f t="shared" si="462"/>
        <v/>
      </c>
      <c r="DB221" s="534" t="str">
        <f t="shared" si="463"/>
        <v/>
      </c>
      <c r="DC221" s="534" t="str">
        <f t="shared" si="464"/>
        <v/>
      </c>
      <c r="DD221" s="534" t="str">
        <f t="shared" si="465"/>
        <v/>
      </c>
      <c r="DE221" s="534" t="str">
        <f t="shared" si="466"/>
        <v/>
      </c>
      <c r="DF221" s="534" t="str">
        <f t="shared" si="467"/>
        <v/>
      </c>
      <c r="DG221" s="535" t="str">
        <f t="shared" si="468"/>
        <v/>
      </c>
      <c r="DH221" s="535">
        <f t="shared" si="469"/>
        <v>1</v>
      </c>
      <c r="DI221" s="535">
        <f t="shared" si="470"/>
        <v>8</v>
      </c>
      <c r="DJ221" s="535" t="str">
        <f t="shared" si="471"/>
        <v/>
      </c>
      <c r="DK221" s="534" t="str">
        <f t="shared" si="472"/>
        <v/>
      </c>
      <c r="DL221" s="534" t="str">
        <f t="shared" si="473"/>
        <v/>
      </c>
      <c r="DM221" s="534" t="str">
        <f t="shared" si="474"/>
        <v/>
      </c>
      <c r="DN221" s="534" t="str">
        <f t="shared" si="475"/>
        <v/>
      </c>
      <c r="DO221" s="534" t="str">
        <f t="shared" si="476"/>
        <v/>
      </c>
      <c r="DP221" s="533" t="str">
        <f t="shared" si="477"/>
        <v/>
      </c>
      <c r="DQ221" s="532" t="str">
        <f t="shared" si="478"/>
        <v/>
      </c>
      <c r="DR221" s="753">
        <f t="shared" si="479"/>
        <v>2</v>
      </c>
      <c r="DS221" s="111">
        <f t="shared" si="480"/>
        <v>2</v>
      </c>
      <c r="DT221" s="111">
        <f t="shared" si="481"/>
        <v>1</v>
      </c>
      <c r="DU221" s="111">
        <f t="shared" si="482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596">IF(DR222&lt;3,"",(SUM(B222:S222)-MIN(B222:S222)-MAX(B222:S222))/(DR222-2))</f>
        <v/>
      </c>
      <c r="CE222" s="698" t="str">
        <f t="shared" ref="CE222:CE286" si="597">IF(DS222&lt;3,"",(SUM(U222:AL222)-MIN(U222:AL222)-MAX(U222:AL222))/(DS222-2))</f>
        <v/>
      </c>
      <c r="CF222" s="698" t="str">
        <f t="shared" ref="CF222:CF286" si="598">IF(DT222&lt;3,"",(SUM(AN222:BE222)-MIN(AN222:BE222)-MAX(AN222:BE222))/(DT222-2))</f>
        <v/>
      </c>
      <c r="CG222" s="698" t="str">
        <f t="shared" ref="CG222:CG286" si="599">IF(DU222&lt;3,"",(SUM(BG222:BX222)-MIN(BG222:BX222)-MAX(BG222:BX222))/(DU222-2))</f>
        <v/>
      </c>
      <c r="CH222" s="1370" t="str">
        <f t="shared" si="443"/>
        <v/>
      </c>
      <c r="CI222" s="1371" t="str">
        <f t="shared" si="444"/>
        <v/>
      </c>
      <c r="CJ222" s="1372" t="str">
        <f t="shared" si="445"/>
        <v/>
      </c>
      <c r="CK222" s="1372" t="str">
        <f t="shared" si="446"/>
        <v/>
      </c>
      <c r="CL222" s="1372" t="str">
        <f t="shared" si="447"/>
        <v/>
      </c>
      <c r="CM222" s="1372" t="str">
        <f t="shared" si="448"/>
        <v/>
      </c>
      <c r="CN222" s="1372" t="str">
        <f t="shared" si="449"/>
        <v/>
      </c>
      <c r="CO222" s="1373" t="str">
        <f t="shared" si="450"/>
        <v/>
      </c>
      <c r="CP222" s="1373">
        <f t="shared" si="451"/>
        <v>0</v>
      </c>
      <c r="CQ222" s="1373">
        <f t="shared" si="452"/>
        <v>500</v>
      </c>
      <c r="CR222" s="1373" t="str">
        <f t="shared" si="453"/>
        <v/>
      </c>
      <c r="CS222" s="1372" t="str">
        <f t="shared" si="454"/>
        <v/>
      </c>
      <c r="CT222" s="1372" t="str">
        <f t="shared" si="455"/>
        <v/>
      </c>
      <c r="CU222" s="1372" t="str">
        <f t="shared" si="456"/>
        <v/>
      </c>
      <c r="CV222" s="1372" t="str">
        <f t="shared" si="457"/>
        <v/>
      </c>
      <c r="CW222" s="1372" t="str">
        <f t="shared" si="458"/>
        <v/>
      </c>
      <c r="CX222" s="1371" t="str">
        <f t="shared" si="459"/>
        <v/>
      </c>
      <c r="CY222" s="1374" t="str">
        <f t="shared" si="460"/>
        <v/>
      </c>
      <c r="CZ222" s="532" t="str">
        <f t="shared" si="461"/>
        <v/>
      </c>
      <c r="DA222" s="533" t="str">
        <f t="shared" si="462"/>
        <v/>
      </c>
      <c r="DB222" s="534" t="str">
        <f t="shared" si="463"/>
        <v/>
      </c>
      <c r="DC222" s="534" t="str">
        <f t="shared" si="464"/>
        <v/>
      </c>
      <c r="DD222" s="534" t="str">
        <f t="shared" si="465"/>
        <v/>
      </c>
      <c r="DE222" s="534" t="str">
        <f t="shared" si="466"/>
        <v/>
      </c>
      <c r="DF222" s="534" t="str">
        <f t="shared" si="467"/>
        <v/>
      </c>
      <c r="DG222" s="535" t="str">
        <f t="shared" si="468"/>
        <v/>
      </c>
      <c r="DH222" s="535">
        <f t="shared" si="469"/>
        <v>500</v>
      </c>
      <c r="DI222" s="535">
        <f t="shared" si="470"/>
        <v>540</v>
      </c>
      <c r="DJ222" s="535" t="str">
        <f t="shared" si="471"/>
        <v/>
      </c>
      <c r="DK222" s="534" t="str">
        <f t="shared" si="472"/>
        <v/>
      </c>
      <c r="DL222" s="534" t="str">
        <f t="shared" si="473"/>
        <v/>
      </c>
      <c r="DM222" s="534" t="str">
        <f t="shared" si="474"/>
        <v/>
      </c>
      <c r="DN222" s="534" t="str">
        <f t="shared" si="475"/>
        <v/>
      </c>
      <c r="DO222" s="534" t="str">
        <f t="shared" si="476"/>
        <v/>
      </c>
      <c r="DP222" s="533" t="str">
        <f t="shared" si="477"/>
        <v/>
      </c>
      <c r="DQ222" s="532" t="str">
        <f t="shared" si="478"/>
        <v/>
      </c>
      <c r="DR222" s="753">
        <f t="shared" si="479"/>
        <v>2</v>
      </c>
      <c r="DS222" s="111">
        <f t="shared" si="480"/>
        <v>2</v>
      </c>
      <c r="DT222" s="111">
        <f t="shared" si="481"/>
        <v>1</v>
      </c>
      <c r="DU222" s="111">
        <f t="shared" si="482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00">IF(B221="","",B221*B222)</f>
        <v/>
      </c>
      <c r="C223" s="708">
        <f t="shared" si="600"/>
        <v>0</v>
      </c>
      <c r="D223" s="708" t="str">
        <f t="shared" si="600"/>
        <v/>
      </c>
      <c r="E223" s="708" t="str">
        <f t="shared" si="600"/>
        <v/>
      </c>
      <c r="F223" s="708" t="str">
        <f t="shared" si="600"/>
        <v/>
      </c>
      <c r="G223" s="708" t="str">
        <f t="shared" si="600"/>
        <v/>
      </c>
      <c r="H223" s="708" t="str">
        <f t="shared" si="600"/>
        <v/>
      </c>
      <c r="I223" s="708" t="str">
        <f t="shared" si="600"/>
        <v/>
      </c>
      <c r="J223" s="708" t="str">
        <f t="shared" si="600"/>
        <v/>
      </c>
      <c r="K223" s="708" t="str">
        <f t="shared" si="600"/>
        <v/>
      </c>
      <c r="L223" s="708" t="str">
        <f t="shared" si="600"/>
        <v/>
      </c>
      <c r="M223" s="708" t="str">
        <f t="shared" si="600"/>
        <v/>
      </c>
      <c r="N223" s="708" t="str">
        <f t="shared" si="600"/>
        <v/>
      </c>
      <c r="O223" s="708" t="str">
        <f t="shared" si="600"/>
        <v/>
      </c>
      <c r="P223" s="708" t="str">
        <f t="shared" si="600"/>
        <v/>
      </c>
      <c r="Q223" s="708" t="str">
        <f t="shared" si="600"/>
        <v/>
      </c>
      <c r="R223" s="708" t="str">
        <f t="shared" si="600"/>
        <v/>
      </c>
      <c r="S223" s="708">
        <f t="shared" si="600"/>
        <v>1500</v>
      </c>
      <c r="T223" s="747"/>
      <c r="U223" s="708" t="str">
        <f t="shared" ref="U223:AL223" si="601">IF(U221="","",U221*U222)</f>
        <v/>
      </c>
      <c r="V223" s="708" t="str">
        <f t="shared" si="601"/>
        <v/>
      </c>
      <c r="W223" s="708" t="str">
        <f t="shared" si="601"/>
        <v/>
      </c>
      <c r="X223" s="708" t="str">
        <f t="shared" si="601"/>
        <v/>
      </c>
      <c r="Y223" s="708" t="str">
        <f t="shared" si="601"/>
        <v/>
      </c>
      <c r="Z223" s="708" t="str">
        <f t="shared" si="601"/>
        <v/>
      </c>
      <c r="AA223" s="708" t="str">
        <f t="shared" si="601"/>
        <v/>
      </c>
      <c r="AB223" s="708" t="str">
        <f t="shared" si="601"/>
        <v/>
      </c>
      <c r="AC223" s="708" t="str">
        <f t="shared" si="601"/>
        <v/>
      </c>
      <c r="AD223" s="708" t="str">
        <f t="shared" si="601"/>
        <v/>
      </c>
      <c r="AE223" s="708" t="str">
        <f t="shared" si="601"/>
        <v/>
      </c>
      <c r="AF223" s="708" t="str">
        <f t="shared" si="601"/>
        <v/>
      </c>
      <c r="AG223" s="708" t="str">
        <f t="shared" si="601"/>
        <v/>
      </c>
      <c r="AH223" s="708" t="str">
        <f t="shared" si="601"/>
        <v/>
      </c>
      <c r="AI223" s="708">
        <f t="shared" si="601"/>
        <v>4320</v>
      </c>
      <c r="AJ223" s="708" t="str">
        <f t="shared" si="601"/>
        <v/>
      </c>
      <c r="AK223" s="708" t="str">
        <f t="shared" si="601"/>
        <v/>
      </c>
      <c r="AL223" s="708">
        <f t="shared" si="601"/>
        <v>500</v>
      </c>
      <c r="AM223" s="747"/>
      <c r="AN223" s="708" t="str">
        <f t="shared" ref="AN223:BE223" si="602">IF(AN221="","",AN221*AN222)</f>
        <v/>
      </c>
      <c r="AO223" s="708" t="str">
        <f t="shared" si="602"/>
        <v/>
      </c>
      <c r="AP223" s="708" t="str">
        <f t="shared" si="602"/>
        <v/>
      </c>
      <c r="AQ223" s="708" t="str">
        <f t="shared" si="602"/>
        <v/>
      </c>
      <c r="AR223" s="708" t="str">
        <f t="shared" si="602"/>
        <v/>
      </c>
      <c r="AS223" s="708" t="str">
        <f t="shared" si="602"/>
        <v/>
      </c>
      <c r="AT223" s="708" t="str">
        <f t="shared" si="602"/>
        <v/>
      </c>
      <c r="AU223" s="708" t="str">
        <f t="shared" si="602"/>
        <v/>
      </c>
      <c r="AV223" s="708" t="str">
        <f t="shared" si="602"/>
        <v/>
      </c>
      <c r="AW223" s="708" t="str">
        <f t="shared" si="602"/>
        <v/>
      </c>
      <c r="AX223" s="708" t="str">
        <f t="shared" si="602"/>
        <v/>
      </c>
      <c r="AY223" s="708" t="str">
        <f t="shared" si="602"/>
        <v/>
      </c>
      <c r="AZ223" s="708" t="str">
        <f t="shared" si="602"/>
        <v/>
      </c>
      <c r="BA223" s="708" t="str">
        <f t="shared" si="602"/>
        <v/>
      </c>
      <c r="BB223" s="708" t="str">
        <f t="shared" si="602"/>
        <v/>
      </c>
      <c r="BC223" s="708" t="str">
        <f t="shared" si="602"/>
        <v/>
      </c>
      <c r="BD223" s="708" t="str">
        <f t="shared" si="602"/>
        <v/>
      </c>
      <c r="BE223" s="708">
        <f t="shared" si="602"/>
        <v>1760</v>
      </c>
      <c r="BF223" s="747"/>
      <c r="BG223" s="708" t="str">
        <f t="shared" ref="BG223:BX223" si="603">IF(BG221="","",BG221*BG222)</f>
        <v/>
      </c>
      <c r="BH223" s="708" t="str">
        <f t="shared" si="603"/>
        <v/>
      </c>
      <c r="BI223" s="708" t="str">
        <f t="shared" si="603"/>
        <v/>
      </c>
      <c r="BJ223" s="708" t="str">
        <f t="shared" si="603"/>
        <v/>
      </c>
      <c r="BK223" s="708" t="str">
        <f t="shared" si="603"/>
        <v/>
      </c>
      <c r="BL223" s="708">
        <f t="shared" si="603"/>
        <v>2000</v>
      </c>
      <c r="BM223" s="708" t="str">
        <f t="shared" si="603"/>
        <v/>
      </c>
      <c r="BN223" s="708" t="str">
        <f t="shared" si="603"/>
        <v/>
      </c>
      <c r="BO223" s="708" t="str">
        <f t="shared" si="603"/>
        <v/>
      </c>
      <c r="BP223" s="708" t="str">
        <f t="shared" si="603"/>
        <v/>
      </c>
      <c r="BQ223" s="708" t="str">
        <f t="shared" si="603"/>
        <v/>
      </c>
      <c r="BR223" s="708" t="str">
        <f t="shared" si="603"/>
        <v/>
      </c>
      <c r="BS223" s="708" t="str">
        <f t="shared" si="603"/>
        <v/>
      </c>
      <c r="BT223" s="708" t="str">
        <f t="shared" si="603"/>
        <v/>
      </c>
      <c r="BU223" s="708" t="str">
        <f t="shared" si="603"/>
        <v/>
      </c>
      <c r="BV223" s="708" t="str">
        <f t="shared" si="603"/>
        <v/>
      </c>
      <c r="BW223" s="708" t="str">
        <f t="shared" si="603"/>
        <v/>
      </c>
      <c r="BX223" s="708" t="str">
        <f t="shared" si="603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596"/>
        <v/>
      </c>
      <c r="CE223" s="698" t="str">
        <f t="shared" si="597"/>
        <v/>
      </c>
      <c r="CF223" s="698" t="str">
        <f t="shared" si="598"/>
        <v/>
      </c>
      <c r="CG223" s="698" t="str">
        <f t="shared" si="599"/>
        <v/>
      </c>
      <c r="CH223" s="1370" t="str">
        <f t="shared" si="443"/>
        <v/>
      </c>
      <c r="CI223" s="1371" t="str">
        <f t="shared" si="444"/>
        <v/>
      </c>
      <c r="CJ223" s="1372" t="str">
        <f t="shared" si="445"/>
        <v/>
      </c>
      <c r="CK223" s="1372" t="str">
        <f t="shared" si="446"/>
        <v/>
      </c>
      <c r="CL223" s="1372" t="str">
        <f t="shared" si="447"/>
        <v/>
      </c>
      <c r="CM223" s="1372" t="str">
        <f t="shared" si="448"/>
        <v/>
      </c>
      <c r="CN223" s="1372" t="str">
        <f t="shared" si="449"/>
        <v/>
      </c>
      <c r="CO223" s="1373" t="str">
        <f t="shared" si="450"/>
        <v/>
      </c>
      <c r="CP223" s="1373">
        <f t="shared" si="451"/>
        <v>0</v>
      </c>
      <c r="CQ223" s="1373">
        <f t="shared" si="452"/>
        <v>1500</v>
      </c>
      <c r="CR223" s="1373" t="str">
        <f t="shared" si="453"/>
        <v/>
      </c>
      <c r="CS223" s="1372" t="str">
        <f t="shared" si="454"/>
        <v/>
      </c>
      <c r="CT223" s="1372" t="str">
        <f t="shared" si="455"/>
        <v/>
      </c>
      <c r="CU223" s="1372" t="str">
        <f t="shared" si="456"/>
        <v/>
      </c>
      <c r="CV223" s="1372" t="str">
        <f t="shared" si="457"/>
        <v/>
      </c>
      <c r="CW223" s="1372" t="str">
        <f t="shared" si="458"/>
        <v/>
      </c>
      <c r="CX223" s="1371" t="str">
        <f t="shared" si="459"/>
        <v/>
      </c>
      <c r="CY223" s="1374" t="str">
        <f t="shared" si="460"/>
        <v/>
      </c>
      <c r="CZ223" s="532" t="str">
        <f t="shared" si="461"/>
        <v/>
      </c>
      <c r="DA223" s="533" t="str">
        <f t="shared" si="462"/>
        <v/>
      </c>
      <c r="DB223" s="534" t="str">
        <f t="shared" si="463"/>
        <v/>
      </c>
      <c r="DC223" s="534" t="str">
        <f t="shared" si="464"/>
        <v/>
      </c>
      <c r="DD223" s="534" t="str">
        <f t="shared" si="465"/>
        <v/>
      </c>
      <c r="DE223" s="534" t="str">
        <f t="shared" si="466"/>
        <v/>
      </c>
      <c r="DF223" s="534" t="str">
        <f t="shared" si="467"/>
        <v/>
      </c>
      <c r="DG223" s="535" t="str">
        <f t="shared" si="468"/>
        <v/>
      </c>
      <c r="DH223" s="535">
        <f t="shared" si="469"/>
        <v>500</v>
      </c>
      <c r="DI223" s="535">
        <f t="shared" si="470"/>
        <v>4320</v>
      </c>
      <c r="DJ223" s="535" t="str">
        <f t="shared" si="471"/>
        <v/>
      </c>
      <c r="DK223" s="534" t="str">
        <f t="shared" si="472"/>
        <v/>
      </c>
      <c r="DL223" s="534" t="str">
        <f t="shared" si="473"/>
        <v/>
      </c>
      <c r="DM223" s="534" t="str">
        <f t="shared" si="474"/>
        <v/>
      </c>
      <c r="DN223" s="534" t="str">
        <f t="shared" si="475"/>
        <v/>
      </c>
      <c r="DO223" s="534" t="str">
        <f t="shared" si="476"/>
        <v/>
      </c>
      <c r="DP223" s="533" t="str">
        <f t="shared" si="477"/>
        <v/>
      </c>
      <c r="DQ223" s="532" t="str">
        <f t="shared" si="478"/>
        <v/>
      </c>
      <c r="DR223" s="753">
        <f t="shared" si="479"/>
        <v>2</v>
      </c>
      <c r="DS223" s="111">
        <f t="shared" si="480"/>
        <v>2</v>
      </c>
      <c r="DT223" s="111">
        <f t="shared" si="481"/>
        <v>1</v>
      </c>
      <c r="DU223" s="111">
        <f t="shared" si="482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596"/>
        <v/>
      </c>
      <c r="CE224" s="698" t="str">
        <f t="shared" si="597"/>
        <v/>
      </c>
      <c r="CF224" s="698" t="str">
        <f t="shared" si="598"/>
        <v/>
      </c>
      <c r="CG224" s="698" t="str">
        <f t="shared" si="599"/>
        <v/>
      </c>
      <c r="CH224" s="1370" t="str">
        <f t="shared" si="443"/>
        <v/>
      </c>
      <c r="CI224" s="1371" t="str">
        <f t="shared" si="444"/>
        <v/>
      </c>
      <c r="CJ224" s="1372" t="str">
        <f t="shared" si="445"/>
        <v/>
      </c>
      <c r="CK224" s="1372" t="str">
        <f t="shared" si="446"/>
        <v/>
      </c>
      <c r="CL224" s="1372" t="str">
        <f t="shared" si="447"/>
        <v/>
      </c>
      <c r="CM224" s="1372" t="str">
        <f t="shared" si="448"/>
        <v/>
      </c>
      <c r="CN224" s="1372" t="str">
        <f t="shared" si="449"/>
        <v/>
      </c>
      <c r="CO224" s="1373" t="str">
        <f t="shared" si="450"/>
        <v/>
      </c>
      <c r="CP224" s="1373" t="str">
        <f t="shared" si="451"/>
        <v/>
      </c>
      <c r="CQ224" s="1373" t="str">
        <f t="shared" si="452"/>
        <v/>
      </c>
      <c r="CR224" s="1373" t="str">
        <f t="shared" si="453"/>
        <v/>
      </c>
      <c r="CS224" s="1372" t="str">
        <f t="shared" si="454"/>
        <v/>
      </c>
      <c r="CT224" s="1372" t="str">
        <f t="shared" si="455"/>
        <v/>
      </c>
      <c r="CU224" s="1372" t="str">
        <f t="shared" si="456"/>
        <v/>
      </c>
      <c r="CV224" s="1372" t="str">
        <f t="shared" si="457"/>
        <v/>
      </c>
      <c r="CW224" s="1372" t="str">
        <f t="shared" si="458"/>
        <v/>
      </c>
      <c r="CX224" s="1371" t="str">
        <f t="shared" si="459"/>
        <v/>
      </c>
      <c r="CY224" s="1374" t="str">
        <f t="shared" si="460"/>
        <v/>
      </c>
      <c r="CZ224" s="532" t="str">
        <f t="shared" si="461"/>
        <v/>
      </c>
      <c r="DA224" s="533" t="str">
        <f t="shared" si="462"/>
        <v/>
      </c>
      <c r="DB224" s="534" t="str">
        <f t="shared" si="463"/>
        <v/>
      </c>
      <c r="DC224" s="534" t="str">
        <f t="shared" si="464"/>
        <v/>
      </c>
      <c r="DD224" s="534" t="str">
        <f t="shared" si="465"/>
        <v/>
      </c>
      <c r="DE224" s="534" t="str">
        <f t="shared" si="466"/>
        <v/>
      </c>
      <c r="DF224" s="534" t="str">
        <f t="shared" si="467"/>
        <v/>
      </c>
      <c r="DG224" s="535" t="str">
        <f t="shared" si="468"/>
        <v/>
      </c>
      <c r="DH224" s="535" t="str">
        <f t="shared" si="469"/>
        <v/>
      </c>
      <c r="DI224" s="535" t="str">
        <f t="shared" si="470"/>
        <v/>
      </c>
      <c r="DJ224" s="535" t="str">
        <f t="shared" si="471"/>
        <v/>
      </c>
      <c r="DK224" s="534" t="str">
        <f t="shared" si="472"/>
        <v/>
      </c>
      <c r="DL224" s="534" t="str">
        <f t="shared" si="473"/>
        <v/>
      </c>
      <c r="DM224" s="534" t="str">
        <f t="shared" si="474"/>
        <v/>
      </c>
      <c r="DN224" s="534" t="str">
        <f t="shared" si="475"/>
        <v/>
      </c>
      <c r="DO224" s="534" t="str">
        <f t="shared" si="476"/>
        <v/>
      </c>
      <c r="DP224" s="533" t="str">
        <f t="shared" si="477"/>
        <v/>
      </c>
      <c r="DQ224" s="532" t="str">
        <f t="shared" si="478"/>
        <v/>
      </c>
      <c r="DR224" s="753">
        <f t="shared" si="479"/>
        <v>0</v>
      </c>
      <c r="DS224" s="111">
        <f t="shared" si="480"/>
        <v>0</v>
      </c>
      <c r="DT224" s="111">
        <f t="shared" si="481"/>
        <v>0</v>
      </c>
      <c r="DU224" s="111">
        <f t="shared" si="482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596"/>
        <v/>
      </c>
      <c r="CE225" s="698" t="str">
        <f t="shared" si="597"/>
        <v/>
      </c>
      <c r="CF225" s="698" t="str">
        <f t="shared" si="598"/>
        <v/>
      </c>
      <c r="CG225" s="698" t="str">
        <f t="shared" si="599"/>
        <v/>
      </c>
      <c r="CH225" s="1370" t="str">
        <f t="shared" si="443"/>
        <v/>
      </c>
      <c r="CI225" s="1371" t="str">
        <f t="shared" si="444"/>
        <v/>
      </c>
      <c r="CJ225" s="1372" t="str">
        <f t="shared" si="445"/>
        <v/>
      </c>
      <c r="CK225" s="1372" t="str">
        <f t="shared" si="446"/>
        <v/>
      </c>
      <c r="CL225" s="1372" t="str">
        <f t="shared" si="447"/>
        <v/>
      </c>
      <c r="CM225" s="1372" t="str">
        <f t="shared" si="448"/>
        <v/>
      </c>
      <c r="CN225" s="1372" t="str">
        <f t="shared" si="449"/>
        <v/>
      </c>
      <c r="CO225" s="1373" t="str">
        <f t="shared" si="450"/>
        <v/>
      </c>
      <c r="CP225" s="1373" t="str">
        <f t="shared" si="451"/>
        <v/>
      </c>
      <c r="CQ225" s="1373" t="str">
        <f t="shared" si="452"/>
        <v/>
      </c>
      <c r="CR225" s="1373" t="str">
        <f t="shared" si="453"/>
        <v/>
      </c>
      <c r="CS225" s="1372" t="str">
        <f t="shared" si="454"/>
        <v/>
      </c>
      <c r="CT225" s="1372" t="str">
        <f t="shared" si="455"/>
        <v/>
      </c>
      <c r="CU225" s="1372" t="str">
        <f t="shared" si="456"/>
        <v/>
      </c>
      <c r="CV225" s="1372" t="str">
        <f t="shared" si="457"/>
        <v/>
      </c>
      <c r="CW225" s="1372" t="str">
        <f t="shared" si="458"/>
        <v/>
      </c>
      <c r="CX225" s="1371" t="str">
        <f t="shared" si="459"/>
        <v/>
      </c>
      <c r="CY225" s="1374" t="str">
        <f t="shared" si="460"/>
        <v/>
      </c>
      <c r="CZ225" s="532" t="str">
        <f t="shared" si="461"/>
        <v/>
      </c>
      <c r="DA225" s="533" t="str">
        <f t="shared" si="462"/>
        <v/>
      </c>
      <c r="DB225" s="534" t="str">
        <f t="shared" si="463"/>
        <v/>
      </c>
      <c r="DC225" s="534" t="str">
        <f t="shared" si="464"/>
        <v/>
      </c>
      <c r="DD225" s="534" t="str">
        <f t="shared" si="465"/>
        <v/>
      </c>
      <c r="DE225" s="534" t="str">
        <f t="shared" si="466"/>
        <v/>
      </c>
      <c r="DF225" s="534" t="str">
        <f t="shared" si="467"/>
        <v/>
      </c>
      <c r="DG225" s="535" t="str">
        <f t="shared" si="468"/>
        <v/>
      </c>
      <c r="DH225" s="535" t="str">
        <f t="shared" si="469"/>
        <v/>
      </c>
      <c r="DI225" s="535" t="str">
        <f t="shared" si="470"/>
        <v/>
      </c>
      <c r="DJ225" s="535" t="str">
        <f t="shared" si="471"/>
        <v/>
      </c>
      <c r="DK225" s="534" t="str">
        <f t="shared" si="472"/>
        <v/>
      </c>
      <c r="DL225" s="534" t="str">
        <f t="shared" si="473"/>
        <v/>
      </c>
      <c r="DM225" s="534" t="str">
        <f t="shared" si="474"/>
        <v/>
      </c>
      <c r="DN225" s="534" t="str">
        <f t="shared" si="475"/>
        <v/>
      </c>
      <c r="DO225" s="534" t="str">
        <f t="shared" si="476"/>
        <v/>
      </c>
      <c r="DP225" s="533" t="str">
        <f t="shared" si="477"/>
        <v/>
      </c>
      <c r="DQ225" s="532" t="str">
        <f t="shared" si="478"/>
        <v/>
      </c>
      <c r="DR225" s="753">
        <f t="shared" si="479"/>
        <v>0</v>
      </c>
      <c r="DS225" s="111">
        <f t="shared" si="480"/>
        <v>0</v>
      </c>
      <c r="DT225" s="111">
        <f t="shared" si="481"/>
        <v>0</v>
      </c>
      <c r="DU225" s="111">
        <f t="shared" si="482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04">IF(B224="","",B224*B225)</f>
        <v/>
      </c>
      <c r="C226" s="708" t="str">
        <f t="shared" si="604"/>
        <v/>
      </c>
      <c r="D226" s="708" t="str">
        <f t="shared" si="604"/>
        <v/>
      </c>
      <c r="E226" s="708" t="str">
        <f t="shared" si="604"/>
        <v/>
      </c>
      <c r="F226" s="708" t="str">
        <f t="shared" si="604"/>
        <v/>
      </c>
      <c r="G226" s="708" t="str">
        <f t="shared" si="604"/>
        <v/>
      </c>
      <c r="H226" s="708" t="str">
        <f t="shared" si="604"/>
        <v/>
      </c>
      <c r="I226" s="708" t="str">
        <f t="shared" si="604"/>
        <v/>
      </c>
      <c r="J226" s="708" t="str">
        <f t="shared" si="604"/>
        <v/>
      </c>
      <c r="K226" s="708" t="str">
        <f t="shared" si="604"/>
        <v/>
      </c>
      <c r="L226" s="708" t="str">
        <f t="shared" si="604"/>
        <v/>
      </c>
      <c r="M226" s="708" t="str">
        <f t="shared" si="604"/>
        <v/>
      </c>
      <c r="N226" s="708" t="str">
        <f t="shared" si="604"/>
        <v/>
      </c>
      <c r="O226" s="708" t="str">
        <f t="shared" si="604"/>
        <v/>
      </c>
      <c r="P226" s="708" t="str">
        <f t="shared" si="604"/>
        <v/>
      </c>
      <c r="Q226" s="708" t="str">
        <f t="shared" si="604"/>
        <v/>
      </c>
      <c r="R226" s="708" t="str">
        <f t="shared" si="604"/>
        <v/>
      </c>
      <c r="S226" s="708" t="str">
        <f t="shared" si="604"/>
        <v/>
      </c>
      <c r="T226" s="747"/>
      <c r="U226" s="708" t="str">
        <f t="shared" ref="U226:AL226" si="605">IF(U224="","",U224*U225)</f>
        <v/>
      </c>
      <c r="V226" s="708" t="str">
        <f t="shared" si="605"/>
        <v/>
      </c>
      <c r="W226" s="708" t="str">
        <f t="shared" si="605"/>
        <v/>
      </c>
      <c r="X226" s="708" t="str">
        <f t="shared" si="605"/>
        <v/>
      </c>
      <c r="Y226" s="708" t="str">
        <f t="shared" si="605"/>
        <v/>
      </c>
      <c r="Z226" s="708" t="str">
        <f t="shared" si="605"/>
        <v/>
      </c>
      <c r="AA226" s="708" t="str">
        <f t="shared" si="605"/>
        <v/>
      </c>
      <c r="AB226" s="708" t="str">
        <f t="shared" si="605"/>
        <v/>
      </c>
      <c r="AC226" s="708" t="str">
        <f t="shared" si="605"/>
        <v/>
      </c>
      <c r="AD226" s="708" t="str">
        <f t="shared" si="605"/>
        <v/>
      </c>
      <c r="AE226" s="708" t="str">
        <f t="shared" si="605"/>
        <v/>
      </c>
      <c r="AF226" s="708" t="str">
        <f t="shared" si="605"/>
        <v/>
      </c>
      <c r="AG226" s="708" t="str">
        <f t="shared" si="605"/>
        <v/>
      </c>
      <c r="AH226" s="708" t="str">
        <f t="shared" si="605"/>
        <v/>
      </c>
      <c r="AI226" s="708" t="str">
        <f t="shared" si="605"/>
        <v/>
      </c>
      <c r="AJ226" s="708" t="str">
        <f t="shared" si="605"/>
        <v/>
      </c>
      <c r="AK226" s="708" t="str">
        <f t="shared" si="605"/>
        <v/>
      </c>
      <c r="AL226" s="708" t="str">
        <f t="shared" si="605"/>
        <v/>
      </c>
      <c r="AM226" s="747"/>
      <c r="AN226" s="708" t="str">
        <f t="shared" ref="AN226:BE226" si="606">IF(AN224="","",AN224*AN225)</f>
        <v/>
      </c>
      <c r="AO226" s="708" t="str">
        <f t="shared" si="606"/>
        <v/>
      </c>
      <c r="AP226" s="708" t="str">
        <f t="shared" si="606"/>
        <v/>
      </c>
      <c r="AQ226" s="708" t="str">
        <f t="shared" si="606"/>
        <v/>
      </c>
      <c r="AR226" s="708" t="str">
        <f t="shared" si="606"/>
        <v/>
      </c>
      <c r="AS226" s="708" t="str">
        <f t="shared" si="606"/>
        <v/>
      </c>
      <c r="AT226" s="708" t="str">
        <f t="shared" si="606"/>
        <v/>
      </c>
      <c r="AU226" s="708" t="str">
        <f t="shared" si="606"/>
        <v/>
      </c>
      <c r="AV226" s="708" t="str">
        <f t="shared" si="606"/>
        <v/>
      </c>
      <c r="AW226" s="708" t="str">
        <f t="shared" si="606"/>
        <v/>
      </c>
      <c r="AX226" s="708" t="str">
        <f t="shared" si="606"/>
        <v/>
      </c>
      <c r="AY226" s="708" t="str">
        <f t="shared" si="606"/>
        <v/>
      </c>
      <c r="AZ226" s="708" t="str">
        <f t="shared" si="606"/>
        <v/>
      </c>
      <c r="BA226" s="708" t="str">
        <f t="shared" si="606"/>
        <v/>
      </c>
      <c r="BB226" s="708" t="str">
        <f t="shared" si="606"/>
        <v/>
      </c>
      <c r="BC226" s="708" t="str">
        <f t="shared" si="606"/>
        <v/>
      </c>
      <c r="BD226" s="708" t="str">
        <f t="shared" si="606"/>
        <v/>
      </c>
      <c r="BE226" s="708" t="str">
        <f t="shared" si="606"/>
        <v/>
      </c>
      <c r="BF226" s="747"/>
      <c r="BG226" s="708" t="str">
        <f t="shared" ref="BG226:BX226" si="607">IF(BG224="","",BG224*BG225)</f>
        <v/>
      </c>
      <c r="BH226" s="708" t="str">
        <f t="shared" si="607"/>
        <v/>
      </c>
      <c r="BI226" s="708" t="str">
        <f t="shared" si="607"/>
        <v/>
      </c>
      <c r="BJ226" s="708" t="str">
        <f t="shared" si="607"/>
        <v/>
      </c>
      <c r="BK226" s="708" t="str">
        <f t="shared" si="607"/>
        <v/>
      </c>
      <c r="BL226" s="708" t="str">
        <f t="shared" si="607"/>
        <v/>
      </c>
      <c r="BM226" s="708" t="str">
        <f t="shared" si="607"/>
        <v/>
      </c>
      <c r="BN226" s="708" t="str">
        <f t="shared" si="607"/>
        <v/>
      </c>
      <c r="BO226" s="708" t="str">
        <f t="shared" si="607"/>
        <v/>
      </c>
      <c r="BP226" s="708" t="str">
        <f t="shared" si="607"/>
        <v/>
      </c>
      <c r="BQ226" s="708" t="str">
        <f t="shared" si="607"/>
        <v/>
      </c>
      <c r="BR226" s="708" t="str">
        <f t="shared" si="607"/>
        <v/>
      </c>
      <c r="BS226" s="708" t="str">
        <f t="shared" si="607"/>
        <v/>
      </c>
      <c r="BT226" s="708" t="str">
        <f t="shared" si="607"/>
        <v/>
      </c>
      <c r="BU226" s="708" t="str">
        <f t="shared" si="607"/>
        <v/>
      </c>
      <c r="BV226" s="708" t="str">
        <f t="shared" si="607"/>
        <v/>
      </c>
      <c r="BW226" s="708" t="str">
        <f t="shared" si="607"/>
        <v/>
      </c>
      <c r="BX226" s="708" t="str">
        <f t="shared" si="607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596"/>
        <v/>
      </c>
      <c r="CE226" s="698" t="str">
        <f t="shared" si="597"/>
        <v/>
      </c>
      <c r="CF226" s="698" t="str">
        <f t="shared" si="598"/>
        <v/>
      </c>
      <c r="CG226" s="698" t="str">
        <f t="shared" si="599"/>
        <v/>
      </c>
      <c r="CH226" s="1370" t="str">
        <f t="shared" si="443"/>
        <v/>
      </c>
      <c r="CI226" s="1371" t="str">
        <f t="shared" si="444"/>
        <v/>
      </c>
      <c r="CJ226" s="1372" t="str">
        <f t="shared" si="445"/>
        <v/>
      </c>
      <c r="CK226" s="1372" t="str">
        <f t="shared" si="446"/>
        <v/>
      </c>
      <c r="CL226" s="1372" t="str">
        <f t="shared" si="447"/>
        <v/>
      </c>
      <c r="CM226" s="1372" t="str">
        <f t="shared" si="448"/>
        <v/>
      </c>
      <c r="CN226" s="1372" t="str">
        <f t="shared" si="449"/>
        <v/>
      </c>
      <c r="CO226" s="1373" t="str">
        <f t="shared" si="450"/>
        <v/>
      </c>
      <c r="CP226" s="1373" t="str">
        <f t="shared" si="451"/>
        <v/>
      </c>
      <c r="CQ226" s="1373" t="str">
        <f t="shared" si="452"/>
        <v/>
      </c>
      <c r="CR226" s="1373" t="str">
        <f t="shared" si="453"/>
        <v/>
      </c>
      <c r="CS226" s="1372" t="str">
        <f t="shared" si="454"/>
        <v/>
      </c>
      <c r="CT226" s="1372" t="str">
        <f t="shared" si="455"/>
        <v/>
      </c>
      <c r="CU226" s="1372" t="str">
        <f t="shared" si="456"/>
        <v/>
      </c>
      <c r="CV226" s="1372" t="str">
        <f t="shared" si="457"/>
        <v/>
      </c>
      <c r="CW226" s="1372" t="str">
        <f t="shared" si="458"/>
        <v/>
      </c>
      <c r="CX226" s="1371" t="str">
        <f t="shared" si="459"/>
        <v/>
      </c>
      <c r="CY226" s="1374" t="str">
        <f t="shared" si="460"/>
        <v/>
      </c>
      <c r="CZ226" s="532" t="str">
        <f t="shared" si="461"/>
        <v/>
      </c>
      <c r="DA226" s="533" t="str">
        <f t="shared" si="462"/>
        <v/>
      </c>
      <c r="DB226" s="534" t="str">
        <f t="shared" si="463"/>
        <v/>
      </c>
      <c r="DC226" s="534" t="str">
        <f t="shared" si="464"/>
        <v/>
      </c>
      <c r="DD226" s="534" t="str">
        <f t="shared" si="465"/>
        <v/>
      </c>
      <c r="DE226" s="534" t="str">
        <f t="shared" si="466"/>
        <v/>
      </c>
      <c r="DF226" s="534" t="str">
        <f t="shared" si="467"/>
        <v/>
      </c>
      <c r="DG226" s="535" t="str">
        <f t="shared" si="468"/>
        <v/>
      </c>
      <c r="DH226" s="535" t="str">
        <f t="shared" si="469"/>
        <v/>
      </c>
      <c r="DI226" s="535" t="str">
        <f t="shared" si="470"/>
        <v/>
      </c>
      <c r="DJ226" s="535" t="str">
        <f t="shared" si="471"/>
        <v/>
      </c>
      <c r="DK226" s="534" t="str">
        <f t="shared" si="472"/>
        <v/>
      </c>
      <c r="DL226" s="534" t="str">
        <f t="shared" si="473"/>
        <v/>
      </c>
      <c r="DM226" s="534" t="str">
        <f t="shared" si="474"/>
        <v/>
      </c>
      <c r="DN226" s="534" t="str">
        <f t="shared" si="475"/>
        <v/>
      </c>
      <c r="DO226" s="534" t="str">
        <f t="shared" si="476"/>
        <v/>
      </c>
      <c r="DP226" s="533" t="str">
        <f t="shared" si="477"/>
        <v/>
      </c>
      <c r="DQ226" s="532" t="str">
        <f t="shared" si="478"/>
        <v/>
      </c>
      <c r="DR226" s="753">
        <f t="shared" si="479"/>
        <v>0</v>
      </c>
      <c r="DS226" s="111">
        <f t="shared" si="480"/>
        <v>0</v>
      </c>
      <c r="DT226" s="111">
        <f t="shared" si="481"/>
        <v>0</v>
      </c>
      <c r="DU226" s="111">
        <f t="shared" si="482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596"/>
        <v/>
      </c>
      <c r="CE227" s="690" t="str">
        <f t="shared" si="597"/>
        <v/>
      </c>
      <c r="CF227" s="690" t="str">
        <f t="shared" si="598"/>
        <v/>
      </c>
      <c r="CG227" s="786" t="str">
        <f t="shared" si="599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596"/>
        <v>2</v>
      </c>
      <c r="CE228" s="698">
        <f t="shared" si="597"/>
        <v>1.8333333333333333</v>
      </c>
      <c r="CF228" s="698">
        <f t="shared" si="598"/>
        <v>2</v>
      </c>
      <c r="CG228" s="787">
        <f t="shared" si="599"/>
        <v>2</v>
      </c>
      <c r="CH228" s="1370" t="str">
        <f t="shared" ref="CH228:CH300" si="608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371" t="str">
        <f t="shared" ref="CI228:CI300" si="609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372" t="str">
        <f t="shared" ref="CJ228:CJ300" si="610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372" t="str">
        <f t="shared" ref="CK228:CK300" si="611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372" t="str">
        <f t="shared" ref="CL228:CL300" si="612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372" t="str">
        <f t="shared" ref="CM228:CM300" si="613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372" t="str">
        <f t="shared" ref="CN228:CN300" si="614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373">
        <f t="shared" ref="CO228:CO300" si="615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373">
        <f t="shared" ref="CP228:CP300" si="616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373">
        <f t="shared" ref="CQ228:CQ300" si="617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373">
        <f t="shared" ref="CR228:CR300" si="618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372" t="str">
        <f t="shared" ref="CS228:CS300" si="619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372" t="str">
        <f t="shared" ref="CT228:CT300" si="620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372" t="str">
        <f t="shared" ref="CU228:CU300" si="621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372" t="str">
        <f t="shared" ref="CV228:CV300" si="622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372" t="str">
        <f t="shared" ref="CW228:CW300" si="623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371" t="str">
        <f t="shared" ref="CX228:CX300" si="624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374" t="str">
        <f t="shared" ref="CY228:CY300" si="625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26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27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28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29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30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31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32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33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34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35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36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37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38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39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40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41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42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43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644">COUNT(B228:S228)</f>
        <v>4</v>
      </c>
      <c r="DS228" s="111">
        <f t="shared" ref="DS228:DS300" si="645">COUNT(U228:AL228)</f>
        <v>8</v>
      </c>
      <c r="DT228" s="111">
        <f t="shared" ref="DT228:DT300" si="646">COUNT(AN228:BE228)</f>
        <v>6</v>
      </c>
      <c r="DU228" s="111">
        <f t="shared" ref="DU228:DU300" si="647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596"/>
        <v>0.25</v>
      </c>
      <c r="CE229" s="723">
        <f t="shared" si="597"/>
        <v>0.3</v>
      </c>
      <c r="CF229" s="723">
        <f t="shared" si="598"/>
        <v>0.25</v>
      </c>
      <c r="CG229" s="790">
        <f t="shared" si="599"/>
        <v>0.25</v>
      </c>
      <c r="CH229" s="1398" t="str">
        <f t="shared" si="608"/>
        <v/>
      </c>
      <c r="CI229" s="1399" t="str">
        <f t="shared" si="609"/>
        <v/>
      </c>
      <c r="CJ229" s="1400" t="str">
        <f t="shared" si="610"/>
        <v/>
      </c>
      <c r="CK229" s="1400" t="str">
        <f t="shared" si="611"/>
        <v/>
      </c>
      <c r="CL229" s="1400" t="str">
        <f t="shared" si="612"/>
        <v/>
      </c>
      <c r="CM229" s="1400" t="str">
        <f t="shared" si="613"/>
        <v/>
      </c>
      <c r="CN229" s="1400" t="str">
        <f t="shared" si="614"/>
        <v/>
      </c>
      <c r="CO229" s="1401">
        <f t="shared" si="615"/>
        <v>0.25</v>
      </c>
      <c r="CP229" s="1401">
        <f t="shared" si="616"/>
        <v>0.25</v>
      </c>
      <c r="CQ229" s="1401">
        <f t="shared" si="617"/>
        <v>0.25</v>
      </c>
      <c r="CR229" s="1401">
        <f t="shared" si="618"/>
        <v>0.25</v>
      </c>
      <c r="CS229" s="1400" t="str">
        <f t="shared" si="619"/>
        <v/>
      </c>
      <c r="CT229" s="1400" t="str">
        <f t="shared" si="620"/>
        <v/>
      </c>
      <c r="CU229" s="1400" t="str">
        <f t="shared" si="621"/>
        <v/>
      </c>
      <c r="CV229" s="1400" t="str">
        <f t="shared" si="622"/>
        <v/>
      </c>
      <c r="CW229" s="1400" t="str">
        <f t="shared" si="623"/>
        <v/>
      </c>
      <c r="CX229" s="1399" t="str">
        <f t="shared" si="624"/>
        <v/>
      </c>
      <c r="CY229" s="1379" t="str">
        <f t="shared" si="625"/>
        <v/>
      </c>
      <c r="CZ229" s="638" t="str">
        <f t="shared" si="626"/>
        <v/>
      </c>
      <c r="DA229" s="639" t="str">
        <f t="shared" si="627"/>
        <v/>
      </c>
      <c r="DB229" s="640" t="str">
        <f t="shared" si="628"/>
        <v/>
      </c>
      <c r="DC229" s="640" t="str">
        <f t="shared" si="629"/>
        <v/>
      </c>
      <c r="DD229" s="640" t="str">
        <f t="shared" si="630"/>
        <v/>
      </c>
      <c r="DE229" s="640" t="str">
        <f t="shared" si="631"/>
        <v/>
      </c>
      <c r="DF229" s="640">
        <f t="shared" si="632"/>
        <v>0.25</v>
      </c>
      <c r="DG229" s="641">
        <f t="shared" si="633"/>
        <v>0.25</v>
      </c>
      <c r="DH229" s="641">
        <f t="shared" si="634"/>
        <v>0.25</v>
      </c>
      <c r="DI229" s="641">
        <f t="shared" si="635"/>
        <v>0.25</v>
      </c>
      <c r="DJ229" s="641">
        <f t="shared" si="636"/>
        <v>0.25</v>
      </c>
      <c r="DK229" s="640">
        <f t="shared" si="637"/>
        <v>0.5</v>
      </c>
      <c r="DL229" s="640">
        <f t="shared" si="638"/>
        <v>0.5</v>
      </c>
      <c r="DM229" s="640" t="str">
        <f t="shared" si="639"/>
        <v/>
      </c>
      <c r="DN229" s="640" t="str">
        <f t="shared" si="640"/>
        <v/>
      </c>
      <c r="DO229" s="640" t="str">
        <f t="shared" si="641"/>
        <v/>
      </c>
      <c r="DP229" s="639" t="str">
        <f t="shared" si="642"/>
        <v/>
      </c>
      <c r="DQ229" s="638" t="str">
        <f t="shared" si="643"/>
        <v/>
      </c>
      <c r="DR229" s="753">
        <f t="shared" si="644"/>
        <v>4</v>
      </c>
      <c r="DS229" s="111">
        <f t="shared" si="645"/>
        <v>7</v>
      </c>
      <c r="DT229" s="111">
        <f t="shared" si="646"/>
        <v>6</v>
      </c>
      <c r="DU229" s="111">
        <f t="shared" si="647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648">IF(B228="","",(B228/12)*B229)</f>
        <v/>
      </c>
      <c r="C230" s="733" t="str">
        <f t="shared" si="648"/>
        <v/>
      </c>
      <c r="D230" s="733" t="str">
        <f t="shared" si="648"/>
        <v/>
      </c>
      <c r="E230" s="733" t="str">
        <f t="shared" si="648"/>
        <v/>
      </c>
      <c r="F230" s="733" t="str">
        <f t="shared" si="648"/>
        <v/>
      </c>
      <c r="G230" s="733" t="str">
        <f t="shared" si="648"/>
        <v/>
      </c>
      <c r="H230" s="733" t="str">
        <f t="shared" si="648"/>
        <v/>
      </c>
      <c r="I230" s="733" t="str">
        <f t="shared" si="648"/>
        <v/>
      </c>
      <c r="J230" s="733" t="str">
        <f t="shared" si="648"/>
        <v/>
      </c>
      <c r="K230" s="733" t="str">
        <f t="shared" si="648"/>
        <v/>
      </c>
      <c r="L230" s="733" t="str">
        <f t="shared" si="648"/>
        <v/>
      </c>
      <c r="M230" s="733" t="str">
        <f t="shared" si="648"/>
        <v/>
      </c>
      <c r="N230" s="733">
        <f t="shared" si="648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649">IF(U228="","",(U228/12)*U229)</f>
        <v>8.3333333333333329E-2</v>
      </c>
      <c r="V230" s="733">
        <f t="shared" si="649"/>
        <v>0</v>
      </c>
      <c r="W230" s="733">
        <f t="shared" si="649"/>
        <v>4.1666666666666664E-2</v>
      </c>
      <c r="X230" s="733" t="str">
        <f t="shared" si="649"/>
        <v/>
      </c>
      <c r="Y230" s="733" t="str">
        <f t="shared" si="649"/>
        <v/>
      </c>
      <c r="Z230" s="733" t="str">
        <f t="shared" si="649"/>
        <v/>
      </c>
      <c r="AA230" s="733" t="str">
        <f t="shared" si="649"/>
        <v/>
      </c>
      <c r="AB230" s="733" t="str">
        <f t="shared" si="649"/>
        <v/>
      </c>
      <c r="AC230" s="733" t="str">
        <f t="shared" si="649"/>
        <v/>
      </c>
      <c r="AD230" s="733" t="str">
        <f t="shared" si="649"/>
        <v/>
      </c>
      <c r="AE230" s="733" t="str">
        <f t="shared" si="649"/>
        <v/>
      </c>
      <c r="AF230" s="733" t="str">
        <f t="shared" si="649"/>
        <v/>
      </c>
      <c r="AG230" s="733">
        <f t="shared" si="649"/>
        <v>4.1666666666666664E-2</v>
      </c>
      <c r="AH230" s="733" t="str">
        <f t="shared" si="649"/>
        <v/>
      </c>
      <c r="AI230" s="733">
        <f t="shared" si="649"/>
        <v>4.1666666666666664E-2</v>
      </c>
      <c r="AJ230" s="733">
        <f t="shared" si="649"/>
        <v>4.1666666666666664E-2</v>
      </c>
      <c r="AK230" s="733">
        <f t="shared" si="649"/>
        <v>4.1666666666666664E-2</v>
      </c>
      <c r="AL230" s="733">
        <f t="shared" si="649"/>
        <v>4.1666666666666664E-2</v>
      </c>
      <c r="AM230" s="752"/>
      <c r="AN230" s="733" t="str">
        <f t="shared" ref="AN230:BE230" si="650">IF(AN228="","",(AN228/12)*AN229)</f>
        <v/>
      </c>
      <c r="AO230" s="733" t="str">
        <f t="shared" si="650"/>
        <v/>
      </c>
      <c r="AP230" s="733" t="str">
        <f t="shared" si="650"/>
        <v/>
      </c>
      <c r="AQ230" s="733" t="str">
        <f t="shared" si="650"/>
        <v/>
      </c>
      <c r="AR230" s="733" t="str">
        <f t="shared" si="650"/>
        <v/>
      </c>
      <c r="AS230" s="733" t="str">
        <f t="shared" si="650"/>
        <v/>
      </c>
      <c r="AT230" s="733" t="str">
        <f t="shared" si="650"/>
        <v/>
      </c>
      <c r="AU230" s="733" t="str">
        <f t="shared" si="650"/>
        <v/>
      </c>
      <c r="AV230" s="733" t="str">
        <f t="shared" si="650"/>
        <v/>
      </c>
      <c r="AW230" s="733" t="str">
        <f t="shared" si="650"/>
        <v/>
      </c>
      <c r="AX230" s="733" t="str">
        <f t="shared" si="650"/>
        <v/>
      </c>
      <c r="AY230" s="733">
        <f t="shared" si="650"/>
        <v>4.1666666666666664E-2</v>
      </c>
      <c r="AZ230" s="733">
        <f t="shared" si="650"/>
        <v>4.1666666666666664E-2</v>
      </c>
      <c r="BA230" s="733">
        <f t="shared" si="650"/>
        <v>4.1666666666666664E-2</v>
      </c>
      <c r="BB230" s="733" t="str">
        <f t="shared" si="650"/>
        <v/>
      </c>
      <c r="BC230" s="733">
        <f t="shared" si="650"/>
        <v>4.1666666666666664E-2</v>
      </c>
      <c r="BD230" s="733">
        <f t="shared" si="650"/>
        <v>4.1666666666666664E-2</v>
      </c>
      <c r="BE230" s="733">
        <f t="shared" si="650"/>
        <v>4.1666666666666664E-2</v>
      </c>
      <c r="BF230" s="752"/>
      <c r="BG230" s="733" t="str">
        <f t="shared" ref="BG230:BX230" si="651">IF(BG228="","",(BG228/12)*BG229)</f>
        <v/>
      </c>
      <c r="BH230" s="733" t="str">
        <f t="shared" si="651"/>
        <v/>
      </c>
      <c r="BI230" s="733" t="str">
        <f t="shared" si="651"/>
        <v/>
      </c>
      <c r="BJ230" s="733" t="str">
        <f t="shared" si="651"/>
        <v/>
      </c>
      <c r="BK230" s="733" t="str">
        <f t="shared" si="651"/>
        <v/>
      </c>
      <c r="BL230" s="733" t="str">
        <f t="shared" si="651"/>
        <v/>
      </c>
      <c r="BM230" s="733" t="str">
        <f t="shared" si="651"/>
        <v/>
      </c>
      <c r="BN230" s="733" t="str">
        <f t="shared" si="651"/>
        <v/>
      </c>
      <c r="BO230" s="733" t="str">
        <f t="shared" si="651"/>
        <v/>
      </c>
      <c r="BP230" s="733" t="str">
        <f t="shared" si="651"/>
        <v/>
      </c>
      <c r="BQ230" s="733">
        <f t="shared" si="651"/>
        <v>2.0833333333333332E-2</v>
      </c>
      <c r="BR230" s="733">
        <f t="shared" si="651"/>
        <v>4.1666666666666664E-2</v>
      </c>
      <c r="BS230" s="733" t="str">
        <f t="shared" si="651"/>
        <v/>
      </c>
      <c r="BT230" s="733">
        <f t="shared" si="651"/>
        <v>4.1666666666666664E-2</v>
      </c>
      <c r="BU230" s="733" t="str">
        <f t="shared" si="651"/>
        <v/>
      </c>
      <c r="BV230" s="733" t="str">
        <f t="shared" si="651"/>
        <v/>
      </c>
      <c r="BW230" s="733">
        <f t="shared" si="651"/>
        <v>4.1666666666666664E-2</v>
      </c>
      <c r="BX230" s="733" t="str">
        <f t="shared" si="651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596"/>
        <v>4.1666666666666657E-2</v>
      </c>
      <c r="CE230" s="723">
        <f t="shared" si="597"/>
        <v>4.1666666666666664E-2</v>
      </c>
      <c r="CF230" s="723">
        <f t="shared" si="598"/>
        <v>4.1666666666666664E-2</v>
      </c>
      <c r="CG230" s="790">
        <f t="shared" si="599"/>
        <v>4.1666666666666657E-2</v>
      </c>
      <c r="CH230" s="1375" t="str">
        <f t="shared" si="608"/>
        <v/>
      </c>
      <c r="CI230" s="1376" t="str">
        <f t="shared" si="609"/>
        <v/>
      </c>
      <c r="CJ230" s="1377" t="str">
        <f t="shared" si="610"/>
        <v/>
      </c>
      <c r="CK230" s="1377" t="str">
        <f t="shared" si="611"/>
        <v/>
      </c>
      <c r="CL230" s="1377" t="str">
        <f t="shared" si="612"/>
        <v/>
      </c>
      <c r="CM230" s="1377" t="str">
        <f t="shared" si="613"/>
        <v/>
      </c>
      <c r="CN230" s="1377" t="str">
        <f t="shared" si="614"/>
        <v/>
      </c>
      <c r="CO230" s="1378">
        <f t="shared" si="615"/>
        <v>3.125E-2</v>
      </c>
      <c r="CP230" s="1378">
        <f t="shared" si="616"/>
        <v>4.1666666666666664E-2</v>
      </c>
      <c r="CQ230" s="1378">
        <f t="shared" si="617"/>
        <v>4.1666666666666664E-2</v>
      </c>
      <c r="CR230" s="1378">
        <f t="shared" si="618"/>
        <v>4.1666666666666664E-2</v>
      </c>
      <c r="CS230" s="1377" t="str">
        <f t="shared" si="619"/>
        <v/>
      </c>
      <c r="CT230" s="1377" t="str">
        <f t="shared" si="620"/>
        <v/>
      </c>
      <c r="CU230" s="1377" t="str">
        <f t="shared" si="621"/>
        <v/>
      </c>
      <c r="CV230" s="1377" t="str">
        <f t="shared" si="622"/>
        <v/>
      </c>
      <c r="CW230" s="1377" t="str">
        <f t="shared" si="623"/>
        <v/>
      </c>
      <c r="CX230" s="1376" t="str">
        <f t="shared" si="624"/>
        <v/>
      </c>
      <c r="CY230" s="1379" t="str">
        <f t="shared" si="625"/>
        <v/>
      </c>
      <c r="CZ230" s="638" t="str">
        <f t="shared" si="626"/>
        <v/>
      </c>
      <c r="DA230" s="639" t="str">
        <f t="shared" si="627"/>
        <v/>
      </c>
      <c r="DB230" s="640" t="str">
        <f t="shared" si="628"/>
        <v/>
      </c>
      <c r="DC230" s="640" t="str">
        <f t="shared" si="629"/>
        <v/>
      </c>
      <c r="DD230" s="640" t="str">
        <f t="shared" si="630"/>
        <v/>
      </c>
      <c r="DE230" s="640">
        <f t="shared" si="631"/>
        <v>0</v>
      </c>
      <c r="DF230" s="640">
        <f t="shared" si="632"/>
        <v>4.1666666666666664E-2</v>
      </c>
      <c r="DG230" s="641">
        <f t="shared" si="633"/>
        <v>4.1666666666666664E-2</v>
      </c>
      <c r="DH230" s="641">
        <f t="shared" si="634"/>
        <v>4.1666666666666664E-2</v>
      </c>
      <c r="DI230" s="641">
        <f t="shared" si="635"/>
        <v>4.1666666666666664E-2</v>
      </c>
      <c r="DJ230" s="641">
        <f t="shared" si="636"/>
        <v>4.1666666666666664E-2</v>
      </c>
      <c r="DK230" s="640">
        <f t="shared" si="637"/>
        <v>4.1666666666666664E-2</v>
      </c>
      <c r="DL230" s="640">
        <f t="shared" si="638"/>
        <v>8.3333333333333329E-2</v>
      </c>
      <c r="DM230" s="640" t="str">
        <f t="shared" si="639"/>
        <v/>
      </c>
      <c r="DN230" s="640" t="str">
        <f t="shared" si="640"/>
        <v/>
      </c>
      <c r="DO230" s="640" t="str">
        <f t="shared" si="641"/>
        <v/>
      </c>
      <c r="DP230" s="639" t="str">
        <f t="shared" si="642"/>
        <v/>
      </c>
      <c r="DQ230" s="638" t="str">
        <f t="shared" si="643"/>
        <v/>
      </c>
      <c r="DR230" s="753">
        <f t="shared" si="644"/>
        <v>4</v>
      </c>
      <c r="DS230" s="111">
        <f t="shared" si="645"/>
        <v>8</v>
      </c>
      <c r="DT230" s="111">
        <f t="shared" si="646"/>
        <v>6</v>
      </c>
      <c r="DU230" s="111">
        <f t="shared" si="647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596"/>
        <v/>
      </c>
      <c r="CE231" s="698" t="str">
        <f t="shared" si="597"/>
        <v/>
      </c>
      <c r="CF231" s="698" t="str">
        <f t="shared" si="598"/>
        <v/>
      </c>
      <c r="CG231" s="787" t="str">
        <f t="shared" si="599"/>
        <v/>
      </c>
      <c r="CH231" s="1370" t="str">
        <f t="shared" si="608"/>
        <v/>
      </c>
      <c r="CI231" s="1371" t="str">
        <f t="shared" si="609"/>
        <v/>
      </c>
      <c r="CJ231" s="1372" t="str">
        <f t="shared" si="610"/>
        <v/>
      </c>
      <c r="CK231" s="1372" t="str">
        <f t="shared" si="611"/>
        <v/>
      </c>
      <c r="CL231" s="1372" t="str">
        <f t="shared" si="612"/>
        <v/>
      </c>
      <c r="CM231" s="1372" t="str">
        <f t="shared" si="613"/>
        <v/>
      </c>
      <c r="CN231" s="1372" t="str">
        <f t="shared" si="614"/>
        <v/>
      </c>
      <c r="CO231" s="1373" t="str">
        <f t="shared" si="615"/>
        <v/>
      </c>
      <c r="CP231" s="1373" t="str">
        <f t="shared" si="616"/>
        <v/>
      </c>
      <c r="CQ231" s="1373" t="str">
        <f t="shared" si="617"/>
        <v/>
      </c>
      <c r="CR231" s="1373" t="str">
        <f t="shared" si="618"/>
        <v/>
      </c>
      <c r="CS231" s="1372" t="str">
        <f t="shared" si="619"/>
        <v/>
      </c>
      <c r="CT231" s="1372" t="str">
        <f t="shared" si="620"/>
        <v/>
      </c>
      <c r="CU231" s="1372" t="str">
        <f t="shared" si="621"/>
        <v/>
      </c>
      <c r="CV231" s="1372" t="str">
        <f t="shared" si="622"/>
        <v/>
      </c>
      <c r="CW231" s="1372" t="str">
        <f t="shared" si="623"/>
        <v/>
      </c>
      <c r="CX231" s="1371" t="str">
        <f t="shared" si="624"/>
        <v/>
      </c>
      <c r="CY231" s="1374" t="str">
        <f t="shared" si="625"/>
        <v/>
      </c>
      <c r="CZ231" s="532" t="str">
        <f t="shared" si="626"/>
        <v/>
      </c>
      <c r="DA231" s="533" t="str">
        <f t="shared" si="627"/>
        <v/>
      </c>
      <c r="DB231" s="534" t="str">
        <f t="shared" si="628"/>
        <v/>
      </c>
      <c r="DC231" s="534" t="str">
        <f t="shared" si="629"/>
        <v/>
      </c>
      <c r="DD231" s="534" t="str">
        <f t="shared" si="630"/>
        <v/>
      </c>
      <c r="DE231" s="534" t="str">
        <f t="shared" si="631"/>
        <v/>
      </c>
      <c r="DF231" s="534" t="str">
        <f t="shared" si="632"/>
        <v/>
      </c>
      <c r="DG231" s="535" t="str">
        <f t="shared" si="633"/>
        <v/>
      </c>
      <c r="DH231" s="535" t="str">
        <f t="shared" si="634"/>
        <v/>
      </c>
      <c r="DI231" s="535" t="str">
        <f t="shared" si="635"/>
        <v/>
      </c>
      <c r="DJ231" s="535" t="str">
        <f t="shared" si="636"/>
        <v/>
      </c>
      <c r="DK231" s="534" t="str">
        <f t="shared" si="637"/>
        <v/>
      </c>
      <c r="DL231" s="534" t="str">
        <f t="shared" si="638"/>
        <v/>
      </c>
      <c r="DM231" s="534" t="str">
        <f t="shared" si="639"/>
        <v/>
      </c>
      <c r="DN231" s="534" t="str">
        <f t="shared" si="640"/>
        <v/>
      </c>
      <c r="DO231" s="534" t="str">
        <f t="shared" si="641"/>
        <v/>
      </c>
      <c r="DP231" s="533" t="str">
        <f t="shared" si="642"/>
        <v/>
      </c>
      <c r="DQ231" s="532" t="str">
        <f t="shared" si="643"/>
        <v/>
      </c>
      <c r="DR231" s="753">
        <f t="shared" si="644"/>
        <v>0</v>
      </c>
      <c r="DS231" s="111">
        <f t="shared" si="645"/>
        <v>0</v>
      </c>
      <c r="DT231" s="111">
        <f t="shared" si="646"/>
        <v>0</v>
      </c>
      <c r="DU231" s="111">
        <f t="shared" si="647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596"/>
        <v/>
      </c>
      <c r="CE232" s="698" t="str">
        <f t="shared" si="597"/>
        <v/>
      </c>
      <c r="CF232" s="698" t="str">
        <f t="shared" si="598"/>
        <v/>
      </c>
      <c r="CG232" s="787" t="str">
        <f t="shared" si="599"/>
        <v/>
      </c>
      <c r="CH232" s="1370" t="str">
        <f t="shared" si="608"/>
        <v/>
      </c>
      <c r="CI232" s="1371" t="str">
        <f t="shared" si="609"/>
        <v/>
      </c>
      <c r="CJ232" s="1372" t="str">
        <f t="shared" si="610"/>
        <v/>
      </c>
      <c r="CK232" s="1372" t="str">
        <f t="shared" si="611"/>
        <v/>
      </c>
      <c r="CL232" s="1372" t="str">
        <f t="shared" si="612"/>
        <v/>
      </c>
      <c r="CM232" s="1372" t="str">
        <f t="shared" si="613"/>
        <v/>
      </c>
      <c r="CN232" s="1372" t="str">
        <f t="shared" si="614"/>
        <v/>
      </c>
      <c r="CO232" s="1373" t="str">
        <f t="shared" si="615"/>
        <v/>
      </c>
      <c r="CP232" s="1373" t="str">
        <f t="shared" si="616"/>
        <v/>
      </c>
      <c r="CQ232" s="1373" t="str">
        <f t="shared" si="617"/>
        <v/>
      </c>
      <c r="CR232" s="1373" t="str">
        <f t="shared" si="618"/>
        <v/>
      </c>
      <c r="CS232" s="1372" t="str">
        <f t="shared" si="619"/>
        <v/>
      </c>
      <c r="CT232" s="1372" t="str">
        <f t="shared" si="620"/>
        <v/>
      </c>
      <c r="CU232" s="1372" t="str">
        <f t="shared" si="621"/>
        <v/>
      </c>
      <c r="CV232" s="1372" t="str">
        <f t="shared" si="622"/>
        <v/>
      </c>
      <c r="CW232" s="1372" t="str">
        <f t="shared" si="623"/>
        <v/>
      </c>
      <c r="CX232" s="1371" t="str">
        <f t="shared" si="624"/>
        <v/>
      </c>
      <c r="CY232" s="1374" t="str">
        <f t="shared" si="625"/>
        <v/>
      </c>
      <c r="CZ232" s="532" t="str">
        <f t="shared" si="626"/>
        <v/>
      </c>
      <c r="DA232" s="533" t="str">
        <f t="shared" si="627"/>
        <v/>
      </c>
      <c r="DB232" s="534" t="str">
        <f t="shared" si="628"/>
        <v/>
      </c>
      <c r="DC232" s="534" t="str">
        <f t="shared" si="629"/>
        <v/>
      </c>
      <c r="DD232" s="534" t="str">
        <f t="shared" si="630"/>
        <v/>
      </c>
      <c r="DE232" s="534" t="str">
        <f t="shared" si="631"/>
        <v/>
      </c>
      <c r="DF232" s="534" t="str">
        <f t="shared" si="632"/>
        <v/>
      </c>
      <c r="DG232" s="535" t="str">
        <f t="shared" si="633"/>
        <v/>
      </c>
      <c r="DH232" s="535" t="str">
        <f t="shared" si="634"/>
        <v/>
      </c>
      <c r="DI232" s="535" t="str">
        <f t="shared" si="635"/>
        <v/>
      </c>
      <c r="DJ232" s="535" t="str">
        <f t="shared" si="636"/>
        <v/>
      </c>
      <c r="DK232" s="534" t="str">
        <f t="shared" si="637"/>
        <v/>
      </c>
      <c r="DL232" s="534" t="str">
        <f t="shared" si="638"/>
        <v/>
      </c>
      <c r="DM232" s="534" t="str">
        <f t="shared" si="639"/>
        <v/>
      </c>
      <c r="DN232" s="534" t="str">
        <f t="shared" si="640"/>
        <v/>
      </c>
      <c r="DO232" s="534" t="str">
        <f t="shared" si="641"/>
        <v/>
      </c>
      <c r="DP232" s="533" t="str">
        <f t="shared" si="642"/>
        <v/>
      </c>
      <c r="DQ232" s="532" t="str">
        <f t="shared" si="643"/>
        <v/>
      </c>
      <c r="DR232" s="753">
        <f t="shared" si="644"/>
        <v>0</v>
      </c>
      <c r="DS232" s="111">
        <f t="shared" si="645"/>
        <v>0</v>
      </c>
      <c r="DT232" s="111">
        <f t="shared" si="646"/>
        <v>0</v>
      </c>
      <c r="DU232" s="111">
        <f t="shared" si="647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652">IF(B231="","",(B231/12)*B232)</f>
        <v/>
      </c>
      <c r="C233" s="733" t="str">
        <f t="shared" si="652"/>
        <v/>
      </c>
      <c r="D233" s="733" t="str">
        <f t="shared" si="652"/>
        <v/>
      </c>
      <c r="E233" s="733" t="str">
        <f t="shared" si="652"/>
        <v/>
      </c>
      <c r="F233" s="733" t="str">
        <f t="shared" si="652"/>
        <v/>
      </c>
      <c r="G233" s="733" t="str">
        <f t="shared" si="652"/>
        <v/>
      </c>
      <c r="H233" s="733" t="str">
        <f t="shared" si="652"/>
        <v/>
      </c>
      <c r="I233" s="733" t="str">
        <f t="shared" si="652"/>
        <v/>
      </c>
      <c r="J233" s="733" t="str">
        <f t="shared" si="652"/>
        <v/>
      </c>
      <c r="K233" s="733" t="str">
        <f t="shared" si="652"/>
        <v/>
      </c>
      <c r="L233" s="733" t="str">
        <f t="shared" si="652"/>
        <v/>
      </c>
      <c r="M233" s="733" t="str">
        <f t="shared" si="652"/>
        <v/>
      </c>
      <c r="N233" s="733" t="str">
        <f t="shared" si="652"/>
        <v/>
      </c>
      <c r="O233" s="733" t="str">
        <f t="shared" si="652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653">IF(U231="","",(U231/12)*U232)</f>
        <v/>
      </c>
      <c r="V233" s="733" t="str">
        <f t="shared" si="653"/>
        <v/>
      </c>
      <c r="W233" s="733" t="str">
        <f t="shared" si="653"/>
        <v/>
      </c>
      <c r="X233" s="733" t="str">
        <f t="shared" si="653"/>
        <v/>
      </c>
      <c r="Y233" s="733" t="str">
        <f t="shared" si="653"/>
        <v/>
      </c>
      <c r="Z233" s="733" t="str">
        <f t="shared" si="653"/>
        <v/>
      </c>
      <c r="AA233" s="733" t="str">
        <f t="shared" si="653"/>
        <v/>
      </c>
      <c r="AB233" s="733" t="str">
        <f t="shared" si="653"/>
        <v/>
      </c>
      <c r="AC233" s="733" t="str">
        <f t="shared" si="653"/>
        <v/>
      </c>
      <c r="AD233" s="733" t="str">
        <f t="shared" si="653"/>
        <v/>
      </c>
      <c r="AE233" s="733" t="str">
        <f t="shared" si="653"/>
        <v/>
      </c>
      <c r="AF233" s="733" t="str">
        <f t="shared" si="653"/>
        <v/>
      </c>
      <c r="AG233" s="733" t="str">
        <f t="shared" si="653"/>
        <v/>
      </c>
      <c r="AH233" s="733" t="str">
        <f t="shared" si="653"/>
        <v/>
      </c>
      <c r="AI233" s="733" t="str">
        <f t="shared" si="653"/>
        <v/>
      </c>
      <c r="AJ233" s="733" t="str">
        <f t="shared" si="653"/>
        <v/>
      </c>
      <c r="AK233" s="733" t="str">
        <f t="shared" si="653"/>
        <v/>
      </c>
      <c r="AL233" s="733" t="str">
        <f t="shared" si="653"/>
        <v/>
      </c>
      <c r="AM233" s="752"/>
      <c r="AN233" s="733" t="str">
        <f t="shared" ref="AN233:BE233" si="654">IF(AN231="","",(AN231/12)*AN232)</f>
        <v/>
      </c>
      <c r="AO233" s="733" t="str">
        <f t="shared" si="654"/>
        <v/>
      </c>
      <c r="AP233" s="733" t="str">
        <f t="shared" si="654"/>
        <v/>
      </c>
      <c r="AQ233" s="733" t="str">
        <f t="shared" si="654"/>
        <v/>
      </c>
      <c r="AR233" s="733" t="str">
        <f t="shared" si="654"/>
        <v/>
      </c>
      <c r="AS233" s="733" t="str">
        <f t="shared" si="654"/>
        <v/>
      </c>
      <c r="AT233" s="733" t="str">
        <f t="shared" si="654"/>
        <v/>
      </c>
      <c r="AU233" s="733" t="str">
        <f t="shared" si="654"/>
        <v/>
      </c>
      <c r="AV233" s="733" t="str">
        <f t="shared" si="654"/>
        <v/>
      </c>
      <c r="AW233" s="733" t="str">
        <f t="shared" si="654"/>
        <v/>
      </c>
      <c r="AX233" s="733" t="str">
        <f t="shared" si="654"/>
        <v/>
      </c>
      <c r="AY233" s="733" t="str">
        <f t="shared" si="654"/>
        <v/>
      </c>
      <c r="AZ233" s="733" t="str">
        <f t="shared" si="654"/>
        <v/>
      </c>
      <c r="BA233" s="733" t="str">
        <f t="shared" si="654"/>
        <v/>
      </c>
      <c r="BB233" s="733" t="str">
        <f t="shared" si="654"/>
        <v/>
      </c>
      <c r="BC233" s="733" t="str">
        <f t="shared" si="654"/>
        <v/>
      </c>
      <c r="BD233" s="733" t="str">
        <f t="shared" si="654"/>
        <v/>
      </c>
      <c r="BE233" s="733" t="str">
        <f t="shared" si="654"/>
        <v/>
      </c>
      <c r="BF233" s="752"/>
      <c r="BG233" s="733" t="str">
        <f t="shared" ref="BG233:BX233" si="655">IF(BG231="","",(BG231/12)*BG232)</f>
        <v/>
      </c>
      <c r="BH233" s="733" t="str">
        <f t="shared" si="655"/>
        <v/>
      </c>
      <c r="BI233" s="733" t="str">
        <f t="shared" si="655"/>
        <v/>
      </c>
      <c r="BJ233" s="733" t="str">
        <f t="shared" si="655"/>
        <v/>
      </c>
      <c r="BK233" s="733" t="str">
        <f t="shared" si="655"/>
        <v/>
      </c>
      <c r="BL233" s="733" t="str">
        <f t="shared" si="655"/>
        <v/>
      </c>
      <c r="BM233" s="733" t="str">
        <f t="shared" si="655"/>
        <v/>
      </c>
      <c r="BN233" s="733" t="str">
        <f t="shared" si="655"/>
        <v/>
      </c>
      <c r="BO233" s="733" t="str">
        <f t="shared" si="655"/>
        <v/>
      </c>
      <c r="BP233" s="733" t="str">
        <f t="shared" si="655"/>
        <v/>
      </c>
      <c r="BQ233" s="733" t="str">
        <f t="shared" si="655"/>
        <v/>
      </c>
      <c r="BR233" s="733" t="str">
        <f t="shared" si="655"/>
        <v/>
      </c>
      <c r="BS233" s="733" t="str">
        <f t="shared" si="655"/>
        <v/>
      </c>
      <c r="BT233" s="733" t="str">
        <f t="shared" si="655"/>
        <v/>
      </c>
      <c r="BU233" s="733" t="str">
        <f t="shared" si="655"/>
        <v/>
      </c>
      <c r="BV233" s="733" t="str">
        <f t="shared" si="655"/>
        <v/>
      </c>
      <c r="BW233" s="733" t="str">
        <f t="shared" si="655"/>
        <v/>
      </c>
      <c r="BX233" s="733" t="str">
        <f t="shared" si="655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596"/>
        <v/>
      </c>
      <c r="CE233" s="723" t="str">
        <f t="shared" si="597"/>
        <v/>
      </c>
      <c r="CF233" s="723" t="str">
        <f t="shared" si="598"/>
        <v/>
      </c>
      <c r="CG233" s="790" t="str">
        <f t="shared" si="599"/>
        <v/>
      </c>
      <c r="CH233" s="1375" t="str">
        <f t="shared" si="608"/>
        <v/>
      </c>
      <c r="CI233" s="1376" t="str">
        <f t="shared" si="609"/>
        <v/>
      </c>
      <c r="CJ233" s="1377" t="str">
        <f t="shared" si="610"/>
        <v/>
      </c>
      <c r="CK233" s="1377" t="str">
        <f t="shared" si="611"/>
        <v/>
      </c>
      <c r="CL233" s="1377" t="str">
        <f t="shared" si="612"/>
        <v/>
      </c>
      <c r="CM233" s="1377" t="str">
        <f t="shared" si="613"/>
        <v/>
      </c>
      <c r="CN233" s="1377" t="str">
        <f t="shared" si="614"/>
        <v/>
      </c>
      <c r="CO233" s="1378" t="str">
        <f t="shared" si="615"/>
        <v/>
      </c>
      <c r="CP233" s="1378" t="str">
        <f t="shared" si="616"/>
        <v/>
      </c>
      <c r="CQ233" s="1378" t="str">
        <f t="shared" si="617"/>
        <v/>
      </c>
      <c r="CR233" s="1378" t="str">
        <f t="shared" si="618"/>
        <v/>
      </c>
      <c r="CS233" s="1377" t="str">
        <f t="shared" si="619"/>
        <v/>
      </c>
      <c r="CT233" s="1377" t="str">
        <f t="shared" si="620"/>
        <v/>
      </c>
      <c r="CU233" s="1377" t="str">
        <f t="shared" si="621"/>
        <v/>
      </c>
      <c r="CV233" s="1377" t="str">
        <f t="shared" si="622"/>
        <v/>
      </c>
      <c r="CW233" s="1377" t="str">
        <f t="shared" si="623"/>
        <v/>
      </c>
      <c r="CX233" s="1376" t="str">
        <f t="shared" si="624"/>
        <v/>
      </c>
      <c r="CY233" s="1379" t="str">
        <f t="shared" si="625"/>
        <v/>
      </c>
      <c r="CZ233" s="638" t="str">
        <f t="shared" si="626"/>
        <v/>
      </c>
      <c r="DA233" s="639" t="str">
        <f t="shared" si="627"/>
        <v/>
      </c>
      <c r="DB233" s="640" t="str">
        <f t="shared" si="628"/>
        <v/>
      </c>
      <c r="DC233" s="640" t="str">
        <f t="shared" si="629"/>
        <v/>
      </c>
      <c r="DD233" s="640" t="str">
        <f t="shared" si="630"/>
        <v/>
      </c>
      <c r="DE233" s="640" t="str">
        <f t="shared" si="631"/>
        <v/>
      </c>
      <c r="DF233" s="640" t="str">
        <f t="shared" si="632"/>
        <v/>
      </c>
      <c r="DG233" s="641" t="str">
        <f t="shared" si="633"/>
        <v/>
      </c>
      <c r="DH233" s="641" t="str">
        <f t="shared" si="634"/>
        <v/>
      </c>
      <c r="DI233" s="641" t="str">
        <f t="shared" si="635"/>
        <v/>
      </c>
      <c r="DJ233" s="641" t="str">
        <f t="shared" si="636"/>
        <v/>
      </c>
      <c r="DK233" s="640" t="str">
        <f t="shared" si="637"/>
        <v/>
      </c>
      <c r="DL233" s="640" t="str">
        <f t="shared" si="638"/>
        <v/>
      </c>
      <c r="DM233" s="640" t="str">
        <f t="shared" si="639"/>
        <v/>
      </c>
      <c r="DN233" s="640" t="str">
        <f t="shared" si="640"/>
        <v/>
      </c>
      <c r="DO233" s="640" t="str">
        <f t="shared" si="641"/>
        <v/>
      </c>
      <c r="DP233" s="639" t="str">
        <f t="shared" si="642"/>
        <v/>
      </c>
      <c r="DQ233" s="638" t="str">
        <f t="shared" si="643"/>
        <v/>
      </c>
      <c r="DR233" s="753">
        <f t="shared" si="644"/>
        <v>0</v>
      </c>
      <c r="DS233" s="111">
        <f t="shared" si="645"/>
        <v>0</v>
      </c>
      <c r="DT233" s="111">
        <f t="shared" si="646"/>
        <v>0</v>
      </c>
      <c r="DU233" s="111">
        <f t="shared" si="647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596"/>
        <v/>
      </c>
      <c r="CE234" s="698" t="str">
        <f t="shared" si="597"/>
        <v/>
      </c>
      <c r="CF234" s="698" t="str">
        <f t="shared" si="598"/>
        <v/>
      </c>
      <c r="CG234" s="787" t="str">
        <f t="shared" si="599"/>
        <v/>
      </c>
      <c r="CH234" s="1370" t="str">
        <f t="shared" si="608"/>
        <v/>
      </c>
      <c r="CI234" s="1371" t="str">
        <f t="shared" si="609"/>
        <v/>
      </c>
      <c r="CJ234" s="1372" t="str">
        <f t="shared" si="610"/>
        <v/>
      </c>
      <c r="CK234" s="1372" t="str">
        <f t="shared" si="611"/>
        <v/>
      </c>
      <c r="CL234" s="1372" t="str">
        <f t="shared" si="612"/>
        <v/>
      </c>
      <c r="CM234" s="1372" t="str">
        <f t="shared" si="613"/>
        <v/>
      </c>
      <c r="CN234" s="1372" t="str">
        <f t="shared" si="614"/>
        <v/>
      </c>
      <c r="CO234" s="1373" t="str">
        <f t="shared" si="615"/>
        <v/>
      </c>
      <c r="CP234" s="1373" t="str">
        <f t="shared" si="616"/>
        <v/>
      </c>
      <c r="CQ234" s="1373" t="str">
        <f t="shared" si="617"/>
        <v/>
      </c>
      <c r="CR234" s="1373" t="str">
        <f t="shared" si="618"/>
        <v/>
      </c>
      <c r="CS234" s="1372" t="str">
        <f t="shared" si="619"/>
        <v/>
      </c>
      <c r="CT234" s="1372" t="str">
        <f t="shared" si="620"/>
        <v/>
      </c>
      <c r="CU234" s="1372" t="str">
        <f t="shared" si="621"/>
        <v/>
      </c>
      <c r="CV234" s="1372" t="str">
        <f t="shared" si="622"/>
        <v/>
      </c>
      <c r="CW234" s="1372" t="str">
        <f t="shared" si="623"/>
        <v/>
      </c>
      <c r="CX234" s="1371" t="str">
        <f t="shared" si="624"/>
        <v/>
      </c>
      <c r="CY234" s="1374" t="str">
        <f t="shared" si="625"/>
        <v/>
      </c>
      <c r="CZ234" s="532" t="str">
        <f t="shared" si="626"/>
        <v/>
      </c>
      <c r="DA234" s="533" t="str">
        <f t="shared" si="627"/>
        <v/>
      </c>
      <c r="DB234" s="534" t="str">
        <f t="shared" si="628"/>
        <v/>
      </c>
      <c r="DC234" s="534" t="str">
        <f t="shared" si="629"/>
        <v/>
      </c>
      <c r="DD234" s="534" t="str">
        <f t="shared" si="630"/>
        <v/>
      </c>
      <c r="DE234" s="534" t="str">
        <f t="shared" si="631"/>
        <v/>
      </c>
      <c r="DF234" s="534" t="str">
        <f t="shared" si="632"/>
        <v/>
      </c>
      <c r="DG234" s="535" t="str">
        <f t="shared" si="633"/>
        <v/>
      </c>
      <c r="DH234" s="535" t="str">
        <f t="shared" si="634"/>
        <v/>
      </c>
      <c r="DI234" s="535" t="str">
        <f t="shared" si="635"/>
        <v/>
      </c>
      <c r="DJ234" s="535" t="str">
        <f t="shared" si="636"/>
        <v/>
      </c>
      <c r="DK234" s="534" t="str">
        <f t="shared" si="637"/>
        <v/>
      </c>
      <c r="DL234" s="534" t="str">
        <f t="shared" si="638"/>
        <v/>
      </c>
      <c r="DM234" s="534" t="str">
        <f t="shared" si="639"/>
        <v/>
      </c>
      <c r="DN234" s="534" t="str">
        <f t="shared" si="640"/>
        <v/>
      </c>
      <c r="DO234" s="534" t="str">
        <f t="shared" si="641"/>
        <v/>
      </c>
      <c r="DP234" s="533" t="str">
        <f t="shared" si="642"/>
        <v/>
      </c>
      <c r="DQ234" s="532" t="str">
        <f t="shared" si="643"/>
        <v/>
      </c>
      <c r="DR234" s="753">
        <f t="shared" si="644"/>
        <v>0</v>
      </c>
      <c r="DS234" s="111">
        <f t="shared" si="645"/>
        <v>0</v>
      </c>
      <c r="DT234" s="111">
        <f t="shared" si="646"/>
        <v>0</v>
      </c>
      <c r="DU234" s="111">
        <f t="shared" si="647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596"/>
        <v/>
      </c>
      <c r="CE235" s="698" t="str">
        <f t="shared" si="597"/>
        <v/>
      </c>
      <c r="CF235" s="698" t="str">
        <f t="shared" si="598"/>
        <v/>
      </c>
      <c r="CG235" s="787" t="str">
        <f t="shared" si="599"/>
        <v/>
      </c>
      <c r="CH235" s="1370" t="str">
        <f t="shared" si="608"/>
        <v/>
      </c>
      <c r="CI235" s="1371" t="str">
        <f t="shared" si="609"/>
        <v/>
      </c>
      <c r="CJ235" s="1372" t="str">
        <f t="shared" si="610"/>
        <v/>
      </c>
      <c r="CK235" s="1372" t="str">
        <f t="shared" si="611"/>
        <v/>
      </c>
      <c r="CL235" s="1372" t="str">
        <f t="shared" si="612"/>
        <v/>
      </c>
      <c r="CM235" s="1372" t="str">
        <f t="shared" si="613"/>
        <v/>
      </c>
      <c r="CN235" s="1372" t="str">
        <f t="shared" si="614"/>
        <v/>
      </c>
      <c r="CO235" s="1373" t="str">
        <f t="shared" si="615"/>
        <v/>
      </c>
      <c r="CP235" s="1373" t="str">
        <f t="shared" si="616"/>
        <v/>
      </c>
      <c r="CQ235" s="1373" t="str">
        <f t="shared" si="617"/>
        <v/>
      </c>
      <c r="CR235" s="1373" t="str">
        <f t="shared" si="618"/>
        <v/>
      </c>
      <c r="CS235" s="1372" t="str">
        <f t="shared" si="619"/>
        <v/>
      </c>
      <c r="CT235" s="1372" t="str">
        <f t="shared" si="620"/>
        <v/>
      </c>
      <c r="CU235" s="1372" t="str">
        <f t="shared" si="621"/>
        <v/>
      </c>
      <c r="CV235" s="1372" t="str">
        <f t="shared" si="622"/>
        <v/>
      </c>
      <c r="CW235" s="1372" t="str">
        <f t="shared" si="623"/>
        <v/>
      </c>
      <c r="CX235" s="1371" t="str">
        <f t="shared" si="624"/>
        <v/>
      </c>
      <c r="CY235" s="1374" t="str">
        <f t="shared" si="625"/>
        <v/>
      </c>
      <c r="CZ235" s="532" t="str">
        <f t="shared" si="626"/>
        <v/>
      </c>
      <c r="DA235" s="533" t="str">
        <f t="shared" si="627"/>
        <v/>
      </c>
      <c r="DB235" s="534" t="str">
        <f t="shared" si="628"/>
        <v/>
      </c>
      <c r="DC235" s="534" t="str">
        <f t="shared" si="629"/>
        <v/>
      </c>
      <c r="DD235" s="534" t="str">
        <f t="shared" si="630"/>
        <v/>
      </c>
      <c r="DE235" s="534" t="str">
        <f t="shared" si="631"/>
        <v/>
      </c>
      <c r="DF235" s="534" t="str">
        <f t="shared" si="632"/>
        <v/>
      </c>
      <c r="DG235" s="535" t="str">
        <f t="shared" si="633"/>
        <v/>
      </c>
      <c r="DH235" s="535" t="str">
        <f t="shared" si="634"/>
        <v/>
      </c>
      <c r="DI235" s="535" t="str">
        <f t="shared" si="635"/>
        <v/>
      </c>
      <c r="DJ235" s="535" t="str">
        <f t="shared" si="636"/>
        <v/>
      </c>
      <c r="DK235" s="534" t="str">
        <f t="shared" si="637"/>
        <v/>
      </c>
      <c r="DL235" s="534" t="str">
        <f t="shared" si="638"/>
        <v/>
      </c>
      <c r="DM235" s="534" t="str">
        <f t="shared" si="639"/>
        <v/>
      </c>
      <c r="DN235" s="534" t="str">
        <f t="shared" si="640"/>
        <v/>
      </c>
      <c r="DO235" s="534" t="str">
        <f t="shared" si="641"/>
        <v/>
      </c>
      <c r="DP235" s="533" t="str">
        <f t="shared" si="642"/>
        <v/>
      </c>
      <c r="DQ235" s="532" t="str">
        <f t="shared" si="643"/>
        <v/>
      </c>
      <c r="DR235" s="753">
        <f t="shared" si="644"/>
        <v>0</v>
      </c>
      <c r="DS235" s="111">
        <f t="shared" si="645"/>
        <v>0</v>
      </c>
      <c r="DT235" s="111">
        <f t="shared" si="646"/>
        <v>0</v>
      </c>
      <c r="DU235" s="111">
        <f t="shared" si="647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656">IF(B234="","",B234*B235)</f>
        <v/>
      </c>
      <c r="C236" s="730" t="str">
        <f t="shared" si="656"/>
        <v/>
      </c>
      <c r="D236" s="730" t="str">
        <f t="shared" si="656"/>
        <v/>
      </c>
      <c r="E236" s="730" t="str">
        <f t="shared" si="656"/>
        <v/>
      </c>
      <c r="F236" s="730" t="str">
        <f t="shared" si="656"/>
        <v/>
      </c>
      <c r="G236" s="730" t="str">
        <f t="shared" si="656"/>
        <v/>
      </c>
      <c r="H236" s="730" t="str">
        <f t="shared" si="656"/>
        <v/>
      </c>
      <c r="I236" s="730" t="str">
        <f t="shared" si="656"/>
        <v/>
      </c>
      <c r="J236" s="730" t="str">
        <f t="shared" si="656"/>
        <v/>
      </c>
      <c r="K236" s="730" t="str">
        <f t="shared" si="656"/>
        <v/>
      </c>
      <c r="L236" s="730" t="str">
        <f t="shared" si="656"/>
        <v/>
      </c>
      <c r="M236" s="730" t="str">
        <f t="shared" si="656"/>
        <v/>
      </c>
      <c r="N236" s="730" t="str">
        <f t="shared" si="656"/>
        <v/>
      </c>
      <c r="O236" s="730" t="str">
        <f t="shared" si="656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657">IF(U234="","",U234*U235)</f>
        <v/>
      </c>
      <c r="V236" s="730" t="str">
        <f t="shared" si="657"/>
        <v/>
      </c>
      <c r="W236" s="730" t="str">
        <f t="shared" si="657"/>
        <v/>
      </c>
      <c r="X236" s="730" t="str">
        <f t="shared" si="657"/>
        <v/>
      </c>
      <c r="Y236" s="730" t="str">
        <f t="shared" si="657"/>
        <v/>
      </c>
      <c r="Z236" s="730" t="str">
        <f t="shared" si="657"/>
        <v/>
      </c>
      <c r="AA236" s="730" t="str">
        <f t="shared" si="657"/>
        <v/>
      </c>
      <c r="AB236" s="730" t="str">
        <f t="shared" si="657"/>
        <v/>
      </c>
      <c r="AC236" s="730" t="str">
        <f t="shared" si="657"/>
        <v/>
      </c>
      <c r="AD236" s="730" t="str">
        <f t="shared" si="657"/>
        <v/>
      </c>
      <c r="AE236" s="730" t="str">
        <f t="shared" si="657"/>
        <v/>
      </c>
      <c r="AF236" s="730" t="str">
        <f t="shared" si="657"/>
        <v/>
      </c>
      <c r="AG236" s="730" t="str">
        <f t="shared" si="657"/>
        <v/>
      </c>
      <c r="AH236" s="730" t="str">
        <f t="shared" si="657"/>
        <v/>
      </c>
      <c r="AI236" s="730" t="str">
        <f t="shared" si="657"/>
        <v/>
      </c>
      <c r="AJ236" s="730" t="str">
        <f t="shared" si="657"/>
        <v/>
      </c>
      <c r="AK236" s="730" t="str">
        <f t="shared" si="657"/>
        <v/>
      </c>
      <c r="AL236" s="730" t="str">
        <f t="shared" si="657"/>
        <v/>
      </c>
      <c r="AM236" s="762"/>
      <c r="AN236" s="730" t="str">
        <f t="shared" ref="AN236:BE236" si="658">IF(AN234="","",AN234*AN235)</f>
        <v/>
      </c>
      <c r="AO236" s="730" t="str">
        <f t="shared" si="658"/>
        <v/>
      </c>
      <c r="AP236" s="730" t="str">
        <f t="shared" si="658"/>
        <v/>
      </c>
      <c r="AQ236" s="730" t="str">
        <f t="shared" si="658"/>
        <v/>
      </c>
      <c r="AR236" s="730" t="str">
        <f t="shared" si="658"/>
        <v/>
      </c>
      <c r="AS236" s="730" t="str">
        <f t="shared" si="658"/>
        <v/>
      </c>
      <c r="AT236" s="730" t="str">
        <f t="shared" si="658"/>
        <v/>
      </c>
      <c r="AU236" s="730" t="str">
        <f t="shared" si="658"/>
        <v/>
      </c>
      <c r="AV236" s="730" t="str">
        <f t="shared" si="658"/>
        <v/>
      </c>
      <c r="AW236" s="730" t="str">
        <f t="shared" si="658"/>
        <v/>
      </c>
      <c r="AX236" s="730" t="str">
        <f t="shared" si="658"/>
        <v/>
      </c>
      <c r="AY236" s="730" t="str">
        <f t="shared" si="658"/>
        <v/>
      </c>
      <c r="AZ236" s="730" t="str">
        <f t="shared" si="658"/>
        <v/>
      </c>
      <c r="BA236" s="730" t="str">
        <f t="shared" si="658"/>
        <v/>
      </c>
      <c r="BB236" s="730" t="str">
        <f t="shared" si="658"/>
        <v/>
      </c>
      <c r="BC236" s="730" t="str">
        <f t="shared" si="658"/>
        <v/>
      </c>
      <c r="BD236" s="730" t="str">
        <f t="shared" si="658"/>
        <v/>
      </c>
      <c r="BE236" s="730" t="str">
        <f t="shared" si="658"/>
        <v/>
      </c>
      <c r="BF236" s="762"/>
      <c r="BG236" s="730" t="str">
        <f t="shared" ref="BG236:BX236" si="659">IF(BG234="","",BG234*BG235)</f>
        <v/>
      </c>
      <c r="BH236" s="730" t="str">
        <f t="shared" si="659"/>
        <v/>
      </c>
      <c r="BI236" s="730" t="str">
        <f t="shared" si="659"/>
        <v/>
      </c>
      <c r="BJ236" s="730" t="str">
        <f t="shared" si="659"/>
        <v/>
      </c>
      <c r="BK236" s="730" t="str">
        <f t="shared" si="659"/>
        <v/>
      </c>
      <c r="BL236" s="730" t="str">
        <f t="shared" si="659"/>
        <v/>
      </c>
      <c r="BM236" s="730" t="str">
        <f t="shared" si="659"/>
        <v/>
      </c>
      <c r="BN236" s="730" t="str">
        <f t="shared" si="659"/>
        <v/>
      </c>
      <c r="BO236" s="730" t="str">
        <f t="shared" si="659"/>
        <v/>
      </c>
      <c r="BP236" s="730" t="str">
        <f t="shared" si="659"/>
        <v/>
      </c>
      <c r="BQ236" s="730" t="str">
        <f t="shared" si="659"/>
        <v/>
      </c>
      <c r="BR236" s="730" t="str">
        <f t="shared" si="659"/>
        <v/>
      </c>
      <c r="BS236" s="730" t="str">
        <f t="shared" si="659"/>
        <v/>
      </c>
      <c r="BT236" s="730" t="str">
        <f t="shared" si="659"/>
        <v/>
      </c>
      <c r="BU236" s="730" t="str">
        <f t="shared" si="659"/>
        <v/>
      </c>
      <c r="BV236" s="730" t="str">
        <f t="shared" si="659"/>
        <v/>
      </c>
      <c r="BW236" s="730" t="str">
        <f t="shared" si="659"/>
        <v/>
      </c>
      <c r="BX236" s="730" t="str">
        <f t="shared" si="659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596"/>
        <v/>
      </c>
      <c r="CE236" s="698" t="str">
        <f t="shared" si="597"/>
        <v/>
      </c>
      <c r="CF236" s="698" t="str">
        <f t="shared" si="598"/>
        <v/>
      </c>
      <c r="CG236" s="787" t="str">
        <f t="shared" si="599"/>
        <v/>
      </c>
      <c r="CH236" s="1370" t="str">
        <f t="shared" si="608"/>
        <v/>
      </c>
      <c r="CI236" s="1371" t="str">
        <f t="shared" si="609"/>
        <v/>
      </c>
      <c r="CJ236" s="1372" t="str">
        <f t="shared" si="610"/>
        <v/>
      </c>
      <c r="CK236" s="1372" t="str">
        <f t="shared" si="611"/>
        <v/>
      </c>
      <c r="CL236" s="1372" t="str">
        <f t="shared" si="612"/>
        <v/>
      </c>
      <c r="CM236" s="1372" t="str">
        <f t="shared" si="613"/>
        <v/>
      </c>
      <c r="CN236" s="1372" t="str">
        <f t="shared" si="614"/>
        <v/>
      </c>
      <c r="CO236" s="1373" t="str">
        <f t="shared" si="615"/>
        <v/>
      </c>
      <c r="CP236" s="1373" t="str">
        <f t="shared" si="616"/>
        <v/>
      </c>
      <c r="CQ236" s="1373" t="str">
        <f t="shared" si="617"/>
        <v/>
      </c>
      <c r="CR236" s="1373" t="str">
        <f t="shared" si="618"/>
        <v/>
      </c>
      <c r="CS236" s="1372" t="str">
        <f t="shared" si="619"/>
        <v/>
      </c>
      <c r="CT236" s="1372" t="str">
        <f t="shared" si="620"/>
        <v/>
      </c>
      <c r="CU236" s="1372" t="str">
        <f t="shared" si="621"/>
        <v/>
      </c>
      <c r="CV236" s="1372" t="str">
        <f t="shared" si="622"/>
        <v/>
      </c>
      <c r="CW236" s="1372" t="str">
        <f t="shared" si="623"/>
        <v/>
      </c>
      <c r="CX236" s="1371" t="str">
        <f t="shared" si="624"/>
        <v/>
      </c>
      <c r="CY236" s="1374" t="str">
        <f t="shared" si="625"/>
        <v/>
      </c>
      <c r="CZ236" s="532" t="str">
        <f t="shared" si="626"/>
        <v/>
      </c>
      <c r="DA236" s="533" t="str">
        <f t="shared" si="627"/>
        <v/>
      </c>
      <c r="DB236" s="534" t="str">
        <f t="shared" si="628"/>
        <v/>
      </c>
      <c r="DC236" s="534" t="str">
        <f t="shared" si="629"/>
        <v/>
      </c>
      <c r="DD236" s="534" t="str">
        <f t="shared" si="630"/>
        <v/>
      </c>
      <c r="DE236" s="534" t="str">
        <f t="shared" si="631"/>
        <v/>
      </c>
      <c r="DF236" s="534" t="str">
        <f t="shared" si="632"/>
        <v/>
      </c>
      <c r="DG236" s="535" t="str">
        <f t="shared" si="633"/>
        <v/>
      </c>
      <c r="DH236" s="535" t="str">
        <f t="shared" si="634"/>
        <v/>
      </c>
      <c r="DI236" s="535" t="str">
        <f t="shared" si="635"/>
        <v/>
      </c>
      <c r="DJ236" s="535" t="str">
        <f t="shared" si="636"/>
        <v/>
      </c>
      <c r="DK236" s="534" t="str">
        <f t="shared" si="637"/>
        <v/>
      </c>
      <c r="DL236" s="534" t="str">
        <f t="shared" si="638"/>
        <v/>
      </c>
      <c r="DM236" s="534" t="str">
        <f t="shared" si="639"/>
        <v/>
      </c>
      <c r="DN236" s="534" t="str">
        <f t="shared" si="640"/>
        <v/>
      </c>
      <c r="DO236" s="534" t="str">
        <f t="shared" si="641"/>
        <v/>
      </c>
      <c r="DP236" s="533" t="str">
        <f t="shared" si="642"/>
        <v/>
      </c>
      <c r="DQ236" s="532" t="str">
        <f t="shared" si="643"/>
        <v/>
      </c>
      <c r="DR236" s="753">
        <f t="shared" si="644"/>
        <v>0</v>
      </c>
      <c r="DS236" s="111">
        <f t="shared" si="645"/>
        <v>0</v>
      </c>
      <c r="DT236" s="111">
        <f t="shared" si="646"/>
        <v>0</v>
      </c>
      <c r="DU236" s="111">
        <f t="shared" si="647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596"/>
        <v>139.28571428571428</v>
      </c>
      <c r="CE237" s="698">
        <f t="shared" si="597"/>
        <v>517.5</v>
      </c>
      <c r="CF237" s="698">
        <f t="shared" si="598"/>
        <v>246.66666666666666</v>
      </c>
      <c r="CG237" s="787">
        <f t="shared" si="599"/>
        <v>533.88888888888891</v>
      </c>
      <c r="CH237" s="1370" t="str">
        <f t="shared" si="608"/>
        <v/>
      </c>
      <c r="CI237" s="1371" t="str">
        <f t="shared" si="609"/>
        <v/>
      </c>
      <c r="CJ237" s="1372" t="str">
        <f t="shared" si="610"/>
        <v/>
      </c>
      <c r="CK237" s="1372" t="str">
        <f t="shared" si="611"/>
        <v/>
      </c>
      <c r="CL237" s="1372" t="str">
        <f t="shared" si="612"/>
        <v/>
      </c>
      <c r="CM237" s="1372">
        <f t="shared" si="613"/>
        <v>12.5</v>
      </c>
      <c r="CN237" s="1372">
        <f t="shared" si="614"/>
        <v>25</v>
      </c>
      <c r="CO237" s="1373">
        <f t="shared" si="615"/>
        <v>50</v>
      </c>
      <c r="CP237" s="1373">
        <f t="shared" si="616"/>
        <v>80</v>
      </c>
      <c r="CQ237" s="1373">
        <f t="shared" si="617"/>
        <v>100</v>
      </c>
      <c r="CR237" s="1373">
        <f t="shared" si="618"/>
        <v>160</v>
      </c>
      <c r="CS237" s="1372">
        <f t="shared" si="619"/>
        <v>160</v>
      </c>
      <c r="CT237" s="1372">
        <f t="shared" si="620"/>
        <v>400</v>
      </c>
      <c r="CU237" s="1372">
        <f t="shared" si="621"/>
        <v>800</v>
      </c>
      <c r="CV237" s="1372" t="str">
        <f t="shared" si="622"/>
        <v/>
      </c>
      <c r="CW237" s="1372" t="str">
        <f t="shared" si="623"/>
        <v/>
      </c>
      <c r="CX237" s="1371" t="str">
        <f t="shared" si="624"/>
        <v/>
      </c>
      <c r="CY237" s="1374" t="str">
        <f t="shared" si="625"/>
        <v/>
      </c>
      <c r="CZ237" s="532" t="str">
        <f t="shared" si="626"/>
        <v/>
      </c>
      <c r="DA237" s="533" t="str">
        <f t="shared" si="627"/>
        <v/>
      </c>
      <c r="DB237" s="534" t="str">
        <f t="shared" si="628"/>
        <v/>
      </c>
      <c r="DC237" s="534" t="str">
        <f t="shared" si="629"/>
        <v/>
      </c>
      <c r="DD237" s="534" t="str">
        <f t="shared" si="630"/>
        <v/>
      </c>
      <c r="DE237" s="534" t="str">
        <f t="shared" si="631"/>
        <v/>
      </c>
      <c r="DF237" s="534">
        <f t="shared" si="632"/>
        <v>120</v>
      </c>
      <c r="DG237" s="535">
        <f t="shared" si="633"/>
        <v>320</v>
      </c>
      <c r="DH237" s="535">
        <f t="shared" si="634"/>
        <v>400</v>
      </c>
      <c r="DI237" s="535">
        <f t="shared" si="635"/>
        <v>550</v>
      </c>
      <c r="DJ237" s="535">
        <f t="shared" si="636"/>
        <v>800</v>
      </c>
      <c r="DK237" s="534">
        <f t="shared" si="637"/>
        <v>1200</v>
      </c>
      <c r="DL237" s="534" t="str">
        <f t="shared" si="638"/>
        <v/>
      </c>
      <c r="DM237" s="534" t="str">
        <f t="shared" si="639"/>
        <v/>
      </c>
      <c r="DN237" s="534" t="str">
        <f t="shared" si="640"/>
        <v/>
      </c>
      <c r="DO237" s="534" t="str">
        <f t="shared" si="641"/>
        <v/>
      </c>
      <c r="DP237" s="533" t="str">
        <f t="shared" si="642"/>
        <v/>
      </c>
      <c r="DQ237" s="532" t="str">
        <f t="shared" si="643"/>
        <v/>
      </c>
      <c r="DR237" s="753">
        <f t="shared" si="644"/>
        <v>9</v>
      </c>
      <c r="DS237" s="111">
        <f t="shared" si="645"/>
        <v>6</v>
      </c>
      <c r="DT237" s="111">
        <f t="shared" si="646"/>
        <v>14</v>
      </c>
      <c r="DU237" s="111">
        <f t="shared" si="647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660">3630*4.1868</f>
        <v>15198.083999999999</v>
      </c>
      <c r="C238" s="801">
        <f t="shared" si="660"/>
        <v>15198.083999999999</v>
      </c>
      <c r="D238" s="801">
        <f t="shared" si="660"/>
        <v>15198.083999999999</v>
      </c>
      <c r="E238" s="801">
        <f t="shared" si="660"/>
        <v>15198.083999999999</v>
      </c>
      <c r="F238" s="801">
        <f t="shared" si="660"/>
        <v>15198.083999999999</v>
      </c>
      <c r="G238" s="801">
        <f t="shared" si="660"/>
        <v>15198.083999999999</v>
      </c>
      <c r="H238" s="801">
        <f t="shared" si="660"/>
        <v>15198.083999999999</v>
      </c>
      <c r="I238" s="801">
        <f t="shared" si="660"/>
        <v>15198.083999999999</v>
      </c>
      <c r="J238" s="801">
        <f t="shared" si="660"/>
        <v>15198.083999999999</v>
      </c>
      <c r="K238" s="801">
        <f t="shared" si="660"/>
        <v>15198.083999999999</v>
      </c>
      <c r="L238" s="801">
        <f t="shared" si="660"/>
        <v>15198.083999999999</v>
      </c>
      <c r="M238" s="801">
        <f t="shared" si="660"/>
        <v>15198.083999999999</v>
      </c>
      <c r="N238" s="801">
        <f t="shared" si="660"/>
        <v>15198.083999999999</v>
      </c>
      <c r="O238" s="801">
        <f t="shared" si="660"/>
        <v>15198.083999999999</v>
      </c>
      <c r="P238" s="801">
        <f t="shared" si="660"/>
        <v>15198.083999999999</v>
      </c>
      <c r="Q238" s="801">
        <f t="shared" si="660"/>
        <v>15198.083999999999</v>
      </c>
      <c r="R238" s="801">
        <f t="shared" si="660"/>
        <v>15198.083999999999</v>
      </c>
      <c r="S238" s="801">
        <f t="shared" si="660"/>
        <v>15198.083999999999</v>
      </c>
      <c r="T238" s="802"/>
      <c r="U238" s="801">
        <f t="shared" ref="U238:AL238" si="661">3630*4.1868</f>
        <v>15198.083999999999</v>
      </c>
      <c r="V238" s="801">
        <f t="shared" si="661"/>
        <v>15198.083999999999</v>
      </c>
      <c r="W238" s="801">
        <f t="shared" si="661"/>
        <v>15198.083999999999</v>
      </c>
      <c r="X238" s="801">
        <f t="shared" si="661"/>
        <v>15198.083999999999</v>
      </c>
      <c r="Y238" s="801">
        <f t="shared" si="661"/>
        <v>15198.083999999999</v>
      </c>
      <c r="Z238" s="801">
        <f t="shared" si="661"/>
        <v>15198.083999999999</v>
      </c>
      <c r="AA238" s="801">
        <f t="shared" si="661"/>
        <v>15198.083999999999</v>
      </c>
      <c r="AB238" s="801">
        <f t="shared" si="661"/>
        <v>15198.083999999999</v>
      </c>
      <c r="AC238" s="801">
        <f t="shared" si="661"/>
        <v>15198.083999999999</v>
      </c>
      <c r="AD238" s="801">
        <f t="shared" si="661"/>
        <v>15198.083999999999</v>
      </c>
      <c r="AE238" s="801">
        <f t="shared" si="661"/>
        <v>15198.083999999999</v>
      </c>
      <c r="AF238" s="801">
        <f t="shared" si="661"/>
        <v>15198.083999999999</v>
      </c>
      <c r="AG238" s="801">
        <f t="shared" si="661"/>
        <v>15198.083999999999</v>
      </c>
      <c r="AH238" s="801">
        <f t="shared" si="661"/>
        <v>15198.083999999999</v>
      </c>
      <c r="AI238" s="801">
        <f t="shared" si="661"/>
        <v>15198.083999999999</v>
      </c>
      <c r="AJ238" s="801">
        <f t="shared" si="661"/>
        <v>15198.083999999999</v>
      </c>
      <c r="AK238" s="801">
        <f t="shared" si="661"/>
        <v>15198.083999999999</v>
      </c>
      <c r="AL238" s="801">
        <f t="shared" si="661"/>
        <v>15198.083999999999</v>
      </c>
      <c r="AM238" s="802"/>
      <c r="AN238" s="801">
        <f t="shared" ref="AN238:BE238" si="662">3630*4.1868</f>
        <v>15198.083999999999</v>
      </c>
      <c r="AO238" s="801">
        <f t="shared" si="662"/>
        <v>15198.083999999999</v>
      </c>
      <c r="AP238" s="801">
        <f t="shared" si="662"/>
        <v>15198.083999999999</v>
      </c>
      <c r="AQ238" s="801">
        <f t="shared" si="662"/>
        <v>15198.083999999999</v>
      </c>
      <c r="AR238" s="801">
        <f t="shared" si="662"/>
        <v>15198.083999999999</v>
      </c>
      <c r="AS238" s="801">
        <f t="shared" si="662"/>
        <v>15198.083999999999</v>
      </c>
      <c r="AT238" s="801">
        <f t="shared" si="662"/>
        <v>15198.083999999999</v>
      </c>
      <c r="AU238" s="801">
        <f t="shared" si="662"/>
        <v>15198.083999999999</v>
      </c>
      <c r="AV238" s="801">
        <f t="shared" si="662"/>
        <v>15198.083999999999</v>
      </c>
      <c r="AW238" s="801">
        <f t="shared" si="662"/>
        <v>15198.083999999999</v>
      </c>
      <c r="AX238" s="801">
        <f t="shared" si="662"/>
        <v>15198.083999999999</v>
      </c>
      <c r="AY238" s="801">
        <f t="shared" si="662"/>
        <v>15198.083999999999</v>
      </c>
      <c r="AZ238" s="801">
        <f t="shared" si="662"/>
        <v>15198.083999999999</v>
      </c>
      <c r="BA238" s="801">
        <f t="shared" si="662"/>
        <v>15198.083999999999</v>
      </c>
      <c r="BB238" s="801">
        <f t="shared" si="662"/>
        <v>15198.083999999999</v>
      </c>
      <c r="BC238" s="801">
        <f t="shared" si="662"/>
        <v>15198.083999999999</v>
      </c>
      <c r="BD238" s="801">
        <f t="shared" si="662"/>
        <v>15198.083999999999</v>
      </c>
      <c r="BE238" s="801">
        <f t="shared" si="662"/>
        <v>15198.083999999999</v>
      </c>
      <c r="BF238" s="802"/>
      <c r="BG238" s="801">
        <f t="shared" ref="BG238:BX238" si="663">3630*4.1868</f>
        <v>15198.083999999999</v>
      </c>
      <c r="BH238" s="801">
        <f t="shared" si="663"/>
        <v>15198.083999999999</v>
      </c>
      <c r="BI238" s="801">
        <f t="shared" si="663"/>
        <v>15198.083999999999</v>
      </c>
      <c r="BJ238" s="801">
        <f t="shared" si="663"/>
        <v>15198.083999999999</v>
      </c>
      <c r="BK238" s="801">
        <f t="shared" si="663"/>
        <v>15198.083999999999</v>
      </c>
      <c r="BL238" s="801">
        <f t="shared" si="663"/>
        <v>15198.083999999999</v>
      </c>
      <c r="BM238" s="801">
        <f t="shared" si="663"/>
        <v>15198.083999999999</v>
      </c>
      <c r="BN238" s="801">
        <f t="shared" si="663"/>
        <v>15198.083999999999</v>
      </c>
      <c r="BO238" s="801">
        <f t="shared" si="663"/>
        <v>15198.083999999999</v>
      </c>
      <c r="BP238" s="801">
        <f t="shared" si="663"/>
        <v>15198.083999999999</v>
      </c>
      <c r="BQ238" s="801">
        <f t="shared" si="663"/>
        <v>15198.083999999999</v>
      </c>
      <c r="BR238" s="801">
        <f t="shared" si="663"/>
        <v>15198.083999999999</v>
      </c>
      <c r="BS238" s="801">
        <f t="shared" si="663"/>
        <v>15198.083999999999</v>
      </c>
      <c r="BT238" s="801">
        <f t="shared" si="663"/>
        <v>15198.083999999999</v>
      </c>
      <c r="BU238" s="801">
        <f t="shared" si="663"/>
        <v>15198.083999999999</v>
      </c>
      <c r="BV238" s="801">
        <f t="shared" si="663"/>
        <v>15198.083999999999</v>
      </c>
      <c r="BW238" s="801">
        <f t="shared" si="663"/>
        <v>15198.083999999999</v>
      </c>
      <c r="BX238" s="801">
        <f t="shared" si="663"/>
        <v>15198.083999999999</v>
      </c>
      <c r="BY238" s="803"/>
      <c r="BZ238" s="801">
        <f>3630*4.1868</f>
        <v>15198.083999999999</v>
      </c>
      <c r="CA238" s="801">
        <f>3630*4.1868</f>
        <v>15198.083999999999</v>
      </c>
      <c r="CB238" s="801">
        <f>3630*4.1868</f>
        <v>15198.083999999999</v>
      </c>
      <c r="CC238" s="801">
        <f>3630*4.1868</f>
        <v>15198.083999999999</v>
      </c>
      <c r="CD238" s="698">
        <f t="shared" si="596"/>
        <v>15198.083999999999</v>
      </c>
      <c r="CE238" s="698">
        <f t="shared" si="597"/>
        <v>15198.083999999999</v>
      </c>
      <c r="CF238" s="698">
        <f t="shared" si="598"/>
        <v>15198.083999999999</v>
      </c>
      <c r="CG238" s="787">
        <f t="shared" si="599"/>
        <v>15198.083999999999</v>
      </c>
      <c r="CH238" s="1370">
        <f t="shared" si="608"/>
        <v>15198.083999999999</v>
      </c>
      <c r="CI238" s="1371">
        <f t="shared" si="609"/>
        <v>15198.083999999999</v>
      </c>
      <c r="CJ238" s="1372">
        <f t="shared" si="610"/>
        <v>15198.083999999999</v>
      </c>
      <c r="CK238" s="1372">
        <f t="shared" si="611"/>
        <v>15198.083999999999</v>
      </c>
      <c r="CL238" s="1372">
        <f t="shared" si="612"/>
        <v>15198.083999999999</v>
      </c>
      <c r="CM238" s="1372">
        <f t="shared" si="613"/>
        <v>15198.083999999999</v>
      </c>
      <c r="CN238" s="1372">
        <f t="shared" si="614"/>
        <v>15198.083999999999</v>
      </c>
      <c r="CO238" s="1373">
        <f t="shared" si="615"/>
        <v>15198.083999999999</v>
      </c>
      <c r="CP238" s="1373">
        <f t="shared" si="616"/>
        <v>15198.083999999999</v>
      </c>
      <c r="CQ238" s="1373">
        <f t="shared" si="617"/>
        <v>15198.083999999999</v>
      </c>
      <c r="CR238" s="1373">
        <f t="shared" si="618"/>
        <v>15198.083999999999</v>
      </c>
      <c r="CS238" s="1372">
        <f t="shared" si="619"/>
        <v>15198.083999999999</v>
      </c>
      <c r="CT238" s="1372">
        <f t="shared" si="620"/>
        <v>15198.083999999999</v>
      </c>
      <c r="CU238" s="1372">
        <f t="shared" si="621"/>
        <v>15198.083999999999</v>
      </c>
      <c r="CV238" s="1372">
        <f t="shared" si="622"/>
        <v>15198.083999999999</v>
      </c>
      <c r="CW238" s="1372">
        <f t="shared" si="623"/>
        <v>15198.083999999999</v>
      </c>
      <c r="CX238" s="1371">
        <f t="shared" si="624"/>
        <v>15198.083999999999</v>
      </c>
      <c r="CY238" s="1374">
        <f t="shared" si="625"/>
        <v>15198.083999999999</v>
      </c>
      <c r="CZ238" s="532">
        <f t="shared" si="626"/>
        <v>15198.083999999999</v>
      </c>
      <c r="DA238" s="533">
        <f t="shared" si="627"/>
        <v>15198.083999999999</v>
      </c>
      <c r="DB238" s="534">
        <f t="shared" si="628"/>
        <v>15198.083999999999</v>
      </c>
      <c r="DC238" s="534">
        <f t="shared" si="629"/>
        <v>15198.083999999999</v>
      </c>
      <c r="DD238" s="534">
        <f t="shared" si="630"/>
        <v>15198.083999999999</v>
      </c>
      <c r="DE238" s="534">
        <f t="shared" si="631"/>
        <v>15198.083999999999</v>
      </c>
      <c r="DF238" s="534">
        <f t="shared" si="632"/>
        <v>15198.083999999999</v>
      </c>
      <c r="DG238" s="535">
        <f t="shared" si="633"/>
        <v>15198.083999999999</v>
      </c>
      <c r="DH238" s="535">
        <f t="shared" si="634"/>
        <v>15198.083999999999</v>
      </c>
      <c r="DI238" s="535">
        <f t="shared" si="635"/>
        <v>15198.083999999999</v>
      </c>
      <c r="DJ238" s="535">
        <f t="shared" si="636"/>
        <v>15198.083999999999</v>
      </c>
      <c r="DK238" s="534">
        <f t="shared" si="637"/>
        <v>15198.083999999999</v>
      </c>
      <c r="DL238" s="534">
        <f t="shared" si="638"/>
        <v>15198.083999999999</v>
      </c>
      <c r="DM238" s="534">
        <f t="shared" si="639"/>
        <v>15198.083999999999</v>
      </c>
      <c r="DN238" s="534">
        <f t="shared" si="640"/>
        <v>15198.083999999999</v>
      </c>
      <c r="DO238" s="534">
        <f t="shared" si="641"/>
        <v>15198.083999999999</v>
      </c>
      <c r="DP238" s="533">
        <f t="shared" si="642"/>
        <v>15198.083999999999</v>
      </c>
      <c r="DQ238" s="532">
        <f t="shared" si="643"/>
        <v>15198.083999999999</v>
      </c>
      <c r="DR238" s="753">
        <f t="shared" si="644"/>
        <v>18</v>
      </c>
      <c r="DS238" s="804">
        <f t="shared" si="645"/>
        <v>18</v>
      </c>
      <c r="DT238" s="804">
        <f t="shared" si="646"/>
        <v>18</v>
      </c>
      <c r="DU238" s="804">
        <f t="shared" si="647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596"/>
        <v/>
      </c>
      <c r="CE239" s="698" t="str">
        <f t="shared" si="597"/>
        <v/>
      </c>
      <c r="CF239" s="698">
        <f t="shared" si="598"/>
        <v>0</v>
      </c>
      <c r="CG239" s="787">
        <f t="shared" si="599"/>
        <v>412.5</v>
      </c>
      <c r="CH239" s="1370" t="str">
        <f t="shared" si="608"/>
        <v/>
      </c>
      <c r="CI239" s="1371" t="str">
        <f t="shared" si="609"/>
        <v/>
      </c>
      <c r="CJ239" s="1372" t="str">
        <f t="shared" si="610"/>
        <v/>
      </c>
      <c r="CK239" s="1372" t="str">
        <f t="shared" si="611"/>
        <v/>
      </c>
      <c r="CL239" s="1372" t="str">
        <f t="shared" si="612"/>
        <v/>
      </c>
      <c r="CM239" s="1372" t="str">
        <f t="shared" si="613"/>
        <v/>
      </c>
      <c r="CN239" s="1372" t="str">
        <f t="shared" si="614"/>
        <v/>
      </c>
      <c r="CO239" s="1373" t="str">
        <f t="shared" si="615"/>
        <v/>
      </c>
      <c r="CP239" s="1373">
        <f t="shared" si="616"/>
        <v>80</v>
      </c>
      <c r="CQ239" s="1373">
        <f t="shared" si="617"/>
        <v>100</v>
      </c>
      <c r="CR239" s="1373" t="str">
        <f t="shared" si="618"/>
        <v/>
      </c>
      <c r="CS239" s="1372" t="str">
        <f t="shared" si="619"/>
        <v/>
      </c>
      <c r="CT239" s="1372" t="str">
        <f t="shared" si="620"/>
        <v/>
      </c>
      <c r="CU239" s="1372" t="str">
        <f t="shared" si="621"/>
        <v/>
      </c>
      <c r="CV239" s="1372" t="str">
        <f t="shared" si="622"/>
        <v/>
      </c>
      <c r="CW239" s="1372" t="str">
        <f t="shared" si="623"/>
        <v/>
      </c>
      <c r="CX239" s="1371" t="str">
        <f t="shared" si="624"/>
        <v/>
      </c>
      <c r="CY239" s="1374" t="str">
        <f t="shared" si="625"/>
        <v/>
      </c>
      <c r="CZ239" s="532" t="str">
        <f t="shared" si="626"/>
        <v/>
      </c>
      <c r="DA239" s="533" t="str">
        <f t="shared" si="627"/>
        <v/>
      </c>
      <c r="DB239" s="534" t="str">
        <f t="shared" si="628"/>
        <v/>
      </c>
      <c r="DC239" s="534" t="str">
        <f t="shared" si="629"/>
        <v/>
      </c>
      <c r="DD239" s="534" t="str">
        <f t="shared" si="630"/>
        <v/>
      </c>
      <c r="DE239" s="534" t="str">
        <f t="shared" si="631"/>
        <v/>
      </c>
      <c r="DF239" s="534" t="str">
        <f t="shared" si="632"/>
        <v/>
      </c>
      <c r="DG239" s="535" t="str">
        <f t="shared" si="633"/>
        <v/>
      </c>
      <c r="DH239" s="535" t="str">
        <f t="shared" si="634"/>
        <v/>
      </c>
      <c r="DI239" s="535">
        <f t="shared" si="635"/>
        <v>0</v>
      </c>
      <c r="DJ239" s="535" t="str">
        <f t="shared" si="636"/>
        <v/>
      </c>
      <c r="DK239" s="534" t="str">
        <f t="shared" si="637"/>
        <v/>
      </c>
      <c r="DL239" s="534" t="str">
        <f t="shared" si="638"/>
        <v/>
      </c>
      <c r="DM239" s="534" t="str">
        <f t="shared" si="639"/>
        <v/>
      </c>
      <c r="DN239" s="534" t="str">
        <f t="shared" si="640"/>
        <v/>
      </c>
      <c r="DO239" s="534" t="str">
        <f t="shared" si="641"/>
        <v/>
      </c>
      <c r="DP239" s="533" t="str">
        <f t="shared" si="642"/>
        <v/>
      </c>
      <c r="DQ239" s="532" t="str">
        <f t="shared" si="643"/>
        <v/>
      </c>
      <c r="DR239" s="753">
        <f t="shared" si="644"/>
        <v>2</v>
      </c>
      <c r="DS239" s="111">
        <f t="shared" si="645"/>
        <v>1</v>
      </c>
      <c r="DT239" s="111">
        <f t="shared" si="646"/>
        <v>4</v>
      </c>
      <c r="DU239" s="111">
        <f t="shared" si="647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356" t="str">
        <f t="shared" si="596"/>
        <v/>
      </c>
      <c r="CE240" s="1356" t="str">
        <f t="shared" si="597"/>
        <v/>
      </c>
      <c r="CF240" s="1356">
        <f t="shared" si="598"/>
        <v>0.74374999999999991</v>
      </c>
      <c r="CG240" s="1357">
        <f t="shared" si="599"/>
        <v>3.0750000000000002</v>
      </c>
      <c r="CH240" s="1402" t="str">
        <f t="shared" si="608"/>
        <v/>
      </c>
      <c r="CI240" s="1403" t="str">
        <f t="shared" si="609"/>
        <v/>
      </c>
      <c r="CJ240" s="1404" t="str">
        <f t="shared" si="610"/>
        <v/>
      </c>
      <c r="CK240" s="1404" t="str">
        <f t="shared" si="611"/>
        <v/>
      </c>
      <c r="CL240" s="1404" t="str">
        <f t="shared" si="612"/>
        <v/>
      </c>
      <c r="CM240" s="1404" t="str">
        <f t="shared" si="613"/>
        <v/>
      </c>
      <c r="CN240" s="1404" t="str">
        <f t="shared" si="614"/>
        <v/>
      </c>
      <c r="CO240" s="1405" t="str">
        <f t="shared" si="615"/>
        <v/>
      </c>
      <c r="CP240" s="1405">
        <f t="shared" si="616"/>
        <v>1.375</v>
      </c>
      <c r="CQ240" s="1405">
        <f t="shared" si="617"/>
        <v>2</v>
      </c>
      <c r="CR240" s="1405" t="str">
        <f t="shared" si="618"/>
        <v/>
      </c>
      <c r="CS240" s="1404" t="str">
        <f t="shared" si="619"/>
        <v/>
      </c>
      <c r="CT240" s="1404" t="str">
        <f t="shared" si="620"/>
        <v/>
      </c>
      <c r="CU240" s="1404" t="str">
        <f t="shared" si="621"/>
        <v/>
      </c>
      <c r="CV240" s="1404" t="str">
        <f t="shared" si="622"/>
        <v/>
      </c>
      <c r="CW240" s="1404" t="str">
        <f t="shared" si="623"/>
        <v/>
      </c>
      <c r="CX240" s="1403" t="str">
        <f t="shared" si="624"/>
        <v/>
      </c>
      <c r="CY240" s="1406" t="str">
        <f t="shared" si="625"/>
        <v/>
      </c>
      <c r="CZ240" s="1352" t="str">
        <f t="shared" si="626"/>
        <v/>
      </c>
      <c r="DA240" s="1353" t="str">
        <f t="shared" si="627"/>
        <v/>
      </c>
      <c r="DB240" s="1354" t="str">
        <f t="shared" si="628"/>
        <v/>
      </c>
      <c r="DC240" s="1354" t="str">
        <f t="shared" si="629"/>
        <v/>
      </c>
      <c r="DD240" s="1354" t="str">
        <f t="shared" si="630"/>
        <v/>
      </c>
      <c r="DE240" s="1354" t="str">
        <f t="shared" si="631"/>
        <v/>
      </c>
      <c r="DF240" s="1354" t="str">
        <f t="shared" si="632"/>
        <v/>
      </c>
      <c r="DG240" s="1355" t="str">
        <f t="shared" si="633"/>
        <v/>
      </c>
      <c r="DH240" s="1355" t="str">
        <f t="shared" si="634"/>
        <v/>
      </c>
      <c r="DI240" s="1355" t="str">
        <f t="shared" si="635"/>
        <v/>
      </c>
      <c r="DJ240" s="1355" t="str">
        <f t="shared" si="636"/>
        <v/>
      </c>
      <c r="DK240" s="1354" t="str">
        <f t="shared" si="637"/>
        <v/>
      </c>
      <c r="DL240" s="1354" t="str">
        <f t="shared" si="638"/>
        <v/>
      </c>
      <c r="DM240" s="1354" t="str">
        <f t="shared" si="639"/>
        <v/>
      </c>
      <c r="DN240" s="1354" t="str">
        <f t="shared" si="640"/>
        <v/>
      </c>
      <c r="DO240" s="1354" t="str">
        <f t="shared" si="641"/>
        <v/>
      </c>
      <c r="DP240" s="1353" t="str">
        <f t="shared" si="642"/>
        <v/>
      </c>
      <c r="DQ240" s="1352" t="str">
        <f t="shared" si="643"/>
        <v/>
      </c>
      <c r="DR240" s="753">
        <f t="shared" si="644"/>
        <v>2</v>
      </c>
      <c r="DS240" s="111">
        <f t="shared" si="645"/>
        <v>0</v>
      </c>
      <c r="DT240" s="111">
        <f t="shared" si="646"/>
        <v>4</v>
      </c>
      <c r="DU240" s="111">
        <f t="shared" si="647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664">IF(B239="","",B239*B240)</f>
        <v/>
      </c>
      <c r="C241" s="730" t="str">
        <f t="shared" si="664"/>
        <v/>
      </c>
      <c r="D241" s="730">
        <f t="shared" si="664"/>
        <v>110</v>
      </c>
      <c r="E241" s="730" t="str">
        <f t="shared" si="664"/>
        <v/>
      </c>
      <c r="F241" s="730" t="str">
        <f t="shared" si="664"/>
        <v/>
      </c>
      <c r="G241" s="730" t="str">
        <f t="shared" si="664"/>
        <v/>
      </c>
      <c r="H241" s="730" t="str">
        <f t="shared" si="664"/>
        <v/>
      </c>
      <c r="I241" s="730" t="str">
        <f t="shared" si="664"/>
        <v/>
      </c>
      <c r="J241" s="730" t="str">
        <f t="shared" ref="J241:S241" si="665">IF(J239="","",J239*J240)</f>
        <v/>
      </c>
      <c r="K241" s="730" t="str">
        <f t="shared" si="665"/>
        <v/>
      </c>
      <c r="L241" s="730">
        <f t="shared" si="665"/>
        <v>200</v>
      </c>
      <c r="M241" s="730" t="str">
        <f t="shared" si="665"/>
        <v/>
      </c>
      <c r="N241" s="730" t="str">
        <f t="shared" si="665"/>
        <v/>
      </c>
      <c r="O241" s="730" t="str">
        <f t="shared" si="665"/>
        <v/>
      </c>
      <c r="P241" s="730" t="str">
        <f t="shared" si="665"/>
        <v/>
      </c>
      <c r="Q241" s="730" t="str">
        <f t="shared" si="665"/>
        <v/>
      </c>
      <c r="R241" s="730" t="str">
        <f t="shared" si="665"/>
        <v/>
      </c>
      <c r="S241" s="730" t="str">
        <f t="shared" si="665"/>
        <v/>
      </c>
      <c r="T241" s="762"/>
      <c r="U241" s="730" t="str">
        <f t="shared" ref="U241:AL241" si="666">IF(U239="","",U239*U240)</f>
        <v/>
      </c>
      <c r="V241" s="730" t="str">
        <f t="shared" si="666"/>
        <v/>
      </c>
      <c r="W241" s="730">
        <f t="shared" si="666"/>
        <v>0</v>
      </c>
      <c r="X241" s="730" t="str">
        <f t="shared" si="666"/>
        <v/>
      </c>
      <c r="Y241" s="730" t="str">
        <f t="shared" si="666"/>
        <v/>
      </c>
      <c r="Z241" s="730" t="str">
        <f t="shared" si="666"/>
        <v/>
      </c>
      <c r="AA241" s="730" t="str">
        <f t="shared" si="666"/>
        <v/>
      </c>
      <c r="AB241" s="730" t="str">
        <f t="shared" si="666"/>
        <v/>
      </c>
      <c r="AC241" s="730" t="str">
        <f t="shared" si="666"/>
        <v/>
      </c>
      <c r="AD241" s="730" t="str">
        <f t="shared" si="666"/>
        <v/>
      </c>
      <c r="AE241" s="730" t="str">
        <f t="shared" si="666"/>
        <v/>
      </c>
      <c r="AF241" s="730" t="str">
        <f t="shared" si="666"/>
        <v/>
      </c>
      <c r="AG241" s="730" t="str">
        <f t="shared" si="666"/>
        <v/>
      </c>
      <c r="AH241" s="730" t="str">
        <f t="shared" si="666"/>
        <v/>
      </c>
      <c r="AI241" s="730" t="str">
        <f t="shared" si="666"/>
        <v/>
      </c>
      <c r="AJ241" s="730" t="str">
        <f t="shared" si="666"/>
        <v/>
      </c>
      <c r="AK241" s="730" t="str">
        <f t="shared" si="666"/>
        <v/>
      </c>
      <c r="AL241" s="730" t="str">
        <f t="shared" si="666"/>
        <v/>
      </c>
      <c r="AM241" s="762"/>
      <c r="AN241" s="730" t="str">
        <f t="shared" ref="AN241:BE241" si="667">IF(AN239="","",AN239*AN240)</f>
        <v/>
      </c>
      <c r="AO241" s="730" t="str">
        <f t="shared" si="667"/>
        <v/>
      </c>
      <c r="AP241" s="730">
        <f t="shared" si="667"/>
        <v>119</v>
      </c>
      <c r="AQ241" s="730" t="str">
        <f t="shared" si="667"/>
        <v/>
      </c>
      <c r="AR241" s="730" t="str">
        <f t="shared" si="667"/>
        <v/>
      </c>
      <c r="AS241" s="730">
        <f t="shared" si="667"/>
        <v>0</v>
      </c>
      <c r="AT241" s="730">
        <f t="shared" si="667"/>
        <v>0</v>
      </c>
      <c r="AU241" s="730">
        <f t="shared" si="667"/>
        <v>0</v>
      </c>
      <c r="AV241" s="730" t="str">
        <f t="shared" si="667"/>
        <v/>
      </c>
      <c r="AW241" s="730" t="str">
        <f t="shared" si="667"/>
        <v/>
      </c>
      <c r="AX241" s="730" t="str">
        <f t="shared" si="667"/>
        <v/>
      </c>
      <c r="AY241" s="730" t="str">
        <f t="shared" si="667"/>
        <v/>
      </c>
      <c r="AZ241" s="730" t="str">
        <f t="shared" si="667"/>
        <v/>
      </c>
      <c r="BA241" s="730" t="str">
        <f t="shared" si="667"/>
        <v/>
      </c>
      <c r="BB241" s="730" t="str">
        <f t="shared" si="667"/>
        <v/>
      </c>
      <c r="BC241" s="730" t="str">
        <f t="shared" si="667"/>
        <v/>
      </c>
      <c r="BD241" s="730" t="str">
        <f t="shared" si="667"/>
        <v/>
      </c>
      <c r="BE241" s="730" t="str">
        <f t="shared" si="667"/>
        <v/>
      </c>
      <c r="BF241" s="762"/>
      <c r="BG241" s="730">
        <f t="shared" ref="BG241:BX241" si="668">IF(BG239="","",BG239*BG240)</f>
        <v>780</v>
      </c>
      <c r="BH241" s="730">
        <f t="shared" si="668"/>
        <v>225</v>
      </c>
      <c r="BI241" s="730" t="str">
        <f t="shared" si="668"/>
        <v/>
      </c>
      <c r="BJ241" s="730" t="str">
        <f t="shared" si="668"/>
        <v/>
      </c>
      <c r="BK241" s="730" t="str">
        <f t="shared" si="668"/>
        <v/>
      </c>
      <c r="BL241" s="730">
        <f t="shared" si="668"/>
        <v>0</v>
      </c>
      <c r="BM241" s="730">
        <f t="shared" si="668"/>
        <v>2240</v>
      </c>
      <c r="BN241" s="730" t="str">
        <f t="shared" si="668"/>
        <v/>
      </c>
      <c r="BO241" s="730" t="str">
        <f t="shared" si="668"/>
        <v/>
      </c>
      <c r="BP241" s="730">
        <f t="shared" si="668"/>
        <v>2000</v>
      </c>
      <c r="BQ241" s="730">
        <f t="shared" si="668"/>
        <v>1620</v>
      </c>
      <c r="BR241" s="730" t="str">
        <f t="shared" si="668"/>
        <v/>
      </c>
      <c r="BS241" s="730" t="str">
        <f t="shared" si="668"/>
        <v/>
      </c>
      <c r="BT241" s="730" t="str">
        <f t="shared" si="668"/>
        <v/>
      </c>
      <c r="BU241" s="730" t="str">
        <f t="shared" si="668"/>
        <v/>
      </c>
      <c r="BV241" s="730" t="str">
        <f t="shared" si="668"/>
        <v/>
      </c>
      <c r="BW241" s="730" t="str">
        <f t="shared" si="668"/>
        <v/>
      </c>
      <c r="BX241" s="730" t="str">
        <f t="shared" si="668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596"/>
        <v/>
      </c>
      <c r="CE241" s="698" t="str">
        <f t="shared" si="597"/>
        <v/>
      </c>
      <c r="CF241" s="698">
        <f t="shared" si="598"/>
        <v>0</v>
      </c>
      <c r="CG241" s="787">
        <f t="shared" si="599"/>
        <v>1156.25</v>
      </c>
      <c r="CH241" s="1370" t="str">
        <f t="shared" si="608"/>
        <v/>
      </c>
      <c r="CI241" s="1371" t="str">
        <f t="shared" si="609"/>
        <v/>
      </c>
      <c r="CJ241" s="1372" t="str">
        <f t="shared" si="610"/>
        <v/>
      </c>
      <c r="CK241" s="1372" t="str">
        <f t="shared" si="611"/>
        <v/>
      </c>
      <c r="CL241" s="1372" t="str">
        <f t="shared" si="612"/>
        <v/>
      </c>
      <c r="CM241" s="1372" t="str">
        <f t="shared" si="613"/>
        <v/>
      </c>
      <c r="CN241" s="1372" t="str">
        <f t="shared" si="614"/>
        <v/>
      </c>
      <c r="CO241" s="1373" t="str">
        <f t="shared" si="615"/>
        <v/>
      </c>
      <c r="CP241" s="1373">
        <f t="shared" si="616"/>
        <v>110</v>
      </c>
      <c r="CQ241" s="1373">
        <f t="shared" si="617"/>
        <v>200</v>
      </c>
      <c r="CR241" s="1373" t="str">
        <f t="shared" si="618"/>
        <v/>
      </c>
      <c r="CS241" s="1372" t="str">
        <f t="shared" si="619"/>
        <v/>
      </c>
      <c r="CT241" s="1372" t="str">
        <f t="shared" si="620"/>
        <v/>
      </c>
      <c r="CU241" s="1372" t="str">
        <f t="shared" si="621"/>
        <v/>
      </c>
      <c r="CV241" s="1372" t="str">
        <f t="shared" si="622"/>
        <v/>
      </c>
      <c r="CW241" s="1372" t="str">
        <f t="shared" si="623"/>
        <v/>
      </c>
      <c r="CX241" s="1371" t="str">
        <f t="shared" si="624"/>
        <v/>
      </c>
      <c r="CY241" s="1374" t="str">
        <f t="shared" si="625"/>
        <v/>
      </c>
      <c r="CZ241" s="532" t="str">
        <f t="shared" si="626"/>
        <v/>
      </c>
      <c r="DA241" s="533" t="str">
        <f t="shared" si="627"/>
        <v/>
      </c>
      <c r="DB241" s="534" t="str">
        <f t="shared" si="628"/>
        <v/>
      </c>
      <c r="DC241" s="534" t="str">
        <f t="shared" si="629"/>
        <v/>
      </c>
      <c r="DD241" s="534" t="str">
        <f t="shared" si="630"/>
        <v/>
      </c>
      <c r="DE241" s="534" t="str">
        <f t="shared" si="631"/>
        <v/>
      </c>
      <c r="DF241" s="534" t="str">
        <f t="shared" si="632"/>
        <v/>
      </c>
      <c r="DG241" s="535" t="str">
        <f t="shared" si="633"/>
        <v/>
      </c>
      <c r="DH241" s="535" t="str">
        <f t="shared" si="634"/>
        <v/>
      </c>
      <c r="DI241" s="535">
        <f t="shared" si="635"/>
        <v>0</v>
      </c>
      <c r="DJ241" s="535" t="str">
        <f t="shared" si="636"/>
        <v/>
      </c>
      <c r="DK241" s="534" t="str">
        <f t="shared" si="637"/>
        <v/>
      </c>
      <c r="DL241" s="534" t="str">
        <f t="shared" si="638"/>
        <v/>
      </c>
      <c r="DM241" s="534" t="str">
        <f t="shared" si="639"/>
        <v/>
      </c>
      <c r="DN241" s="534" t="str">
        <f t="shared" si="640"/>
        <v/>
      </c>
      <c r="DO241" s="534" t="str">
        <f t="shared" si="641"/>
        <v/>
      </c>
      <c r="DP241" s="533" t="str">
        <f t="shared" si="642"/>
        <v/>
      </c>
      <c r="DQ241" s="532" t="str">
        <f t="shared" si="643"/>
        <v/>
      </c>
      <c r="DR241" s="753">
        <f t="shared" si="644"/>
        <v>2</v>
      </c>
      <c r="DS241" s="111">
        <f t="shared" si="645"/>
        <v>1</v>
      </c>
      <c r="DT241" s="111">
        <f t="shared" si="646"/>
        <v>4</v>
      </c>
      <c r="DU241" s="111">
        <f t="shared" si="647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596"/>
        <v>2</v>
      </c>
      <c r="CE242" s="698">
        <f t="shared" si="597"/>
        <v>29.75</v>
      </c>
      <c r="CF242" s="698">
        <f t="shared" si="598"/>
        <v>4.5714285714285712</v>
      </c>
      <c r="CG242" s="787">
        <f t="shared" si="599"/>
        <v>5</v>
      </c>
      <c r="CH242" s="1370" t="str">
        <f t="shared" si="608"/>
        <v/>
      </c>
      <c r="CI242" s="1371" t="str">
        <f t="shared" si="609"/>
        <v/>
      </c>
      <c r="CJ242" s="1372" t="str">
        <f t="shared" si="610"/>
        <v/>
      </c>
      <c r="CK242" s="1372" t="str">
        <f t="shared" si="611"/>
        <v/>
      </c>
      <c r="CL242" s="1372" t="str">
        <f t="shared" si="612"/>
        <v/>
      </c>
      <c r="CM242" s="1372">
        <f t="shared" si="613"/>
        <v>0</v>
      </c>
      <c r="CN242" s="1372">
        <f t="shared" si="614"/>
        <v>0</v>
      </c>
      <c r="CO242" s="1373">
        <f t="shared" si="615"/>
        <v>0</v>
      </c>
      <c r="CP242" s="1373">
        <f t="shared" si="616"/>
        <v>0</v>
      </c>
      <c r="CQ242" s="1373">
        <f t="shared" si="617"/>
        <v>0</v>
      </c>
      <c r="CR242" s="1373">
        <f t="shared" si="618"/>
        <v>2</v>
      </c>
      <c r="CS242" s="1372">
        <f t="shared" si="619"/>
        <v>10</v>
      </c>
      <c r="CT242" s="1372">
        <f t="shared" si="620"/>
        <v>25</v>
      </c>
      <c r="CU242" s="1372" t="str">
        <f t="shared" si="621"/>
        <v/>
      </c>
      <c r="CV242" s="1372" t="str">
        <f t="shared" si="622"/>
        <v/>
      </c>
      <c r="CW242" s="1372" t="str">
        <f t="shared" si="623"/>
        <v/>
      </c>
      <c r="CX242" s="1371" t="str">
        <f t="shared" si="624"/>
        <v/>
      </c>
      <c r="CY242" s="1374" t="str">
        <f t="shared" si="625"/>
        <v/>
      </c>
      <c r="CZ242" s="532" t="str">
        <f t="shared" si="626"/>
        <v/>
      </c>
      <c r="DA242" s="533" t="str">
        <f t="shared" si="627"/>
        <v/>
      </c>
      <c r="DB242" s="534" t="str">
        <f t="shared" si="628"/>
        <v/>
      </c>
      <c r="DC242" s="534" t="str">
        <f t="shared" si="629"/>
        <v/>
      </c>
      <c r="DD242" s="534" t="str">
        <f t="shared" si="630"/>
        <v/>
      </c>
      <c r="DE242" s="534" t="str">
        <f t="shared" si="631"/>
        <v/>
      </c>
      <c r="DF242" s="534">
        <f t="shared" si="632"/>
        <v>2</v>
      </c>
      <c r="DG242" s="535">
        <f t="shared" si="633"/>
        <v>9</v>
      </c>
      <c r="DH242" s="535">
        <f t="shared" si="634"/>
        <v>10</v>
      </c>
      <c r="DI242" s="535">
        <f t="shared" si="635"/>
        <v>20</v>
      </c>
      <c r="DJ242" s="535">
        <f t="shared" si="636"/>
        <v>80</v>
      </c>
      <c r="DK242" s="534">
        <f t="shared" si="637"/>
        <v>80</v>
      </c>
      <c r="DL242" s="534" t="str">
        <f t="shared" si="638"/>
        <v/>
      </c>
      <c r="DM242" s="534" t="str">
        <f t="shared" si="639"/>
        <v/>
      </c>
      <c r="DN242" s="534" t="str">
        <f t="shared" si="640"/>
        <v/>
      </c>
      <c r="DO242" s="534" t="str">
        <f t="shared" si="641"/>
        <v/>
      </c>
      <c r="DP242" s="533" t="str">
        <f t="shared" si="642"/>
        <v/>
      </c>
      <c r="DQ242" s="532" t="str">
        <f t="shared" si="643"/>
        <v/>
      </c>
      <c r="DR242" s="753">
        <f t="shared" si="644"/>
        <v>8</v>
      </c>
      <c r="DS242" s="111">
        <f t="shared" si="645"/>
        <v>6</v>
      </c>
      <c r="DT242" s="111">
        <f t="shared" si="646"/>
        <v>9</v>
      </c>
      <c r="DU242" s="111">
        <f t="shared" si="647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 t="shared" ref="B243:S243" si="669">IF(B237="","",(B237-B239-B242)*B238/B$46/365/$G$1)</f>
        <v/>
      </c>
      <c r="C243" s="733" t="str">
        <f t="shared" si="669"/>
        <v/>
      </c>
      <c r="D243" s="733">
        <f t="shared" si="669"/>
        <v>0</v>
      </c>
      <c r="E243" s="733" t="str">
        <f t="shared" si="669"/>
        <v/>
      </c>
      <c r="F243" s="733">
        <f t="shared" si="669"/>
        <v>2.1507534246575342E-2</v>
      </c>
      <c r="G243" s="733">
        <f t="shared" si="669"/>
        <v>1.4786429794520547E-2</v>
      </c>
      <c r="H243" s="733">
        <f t="shared" si="669"/>
        <v>9.46331506849315E-2</v>
      </c>
      <c r="I243" s="733" t="str">
        <f t="shared" si="669"/>
        <v/>
      </c>
      <c r="J243" s="733" t="str">
        <f t="shared" si="669"/>
        <v/>
      </c>
      <c r="K243" s="733" t="str">
        <f t="shared" si="669"/>
        <v/>
      </c>
      <c r="L243" s="733">
        <f t="shared" si="669"/>
        <v>0</v>
      </c>
      <c r="M243" s="733" t="str">
        <f t="shared" si="669"/>
        <v/>
      </c>
      <c r="N243" s="733">
        <f t="shared" si="669"/>
        <v>0.10139266144814088</v>
      </c>
      <c r="O243" s="733" t="str">
        <f t="shared" si="669"/>
        <v/>
      </c>
      <c r="P243" s="733">
        <f t="shared" si="669"/>
        <v>7.0974863013698614E-3</v>
      </c>
      <c r="Q243" s="733">
        <f t="shared" si="669"/>
        <v>0.23658287671232875</v>
      </c>
      <c r="R243" s="733" t="str">
        <f t="shared" si="669"/>
        <v/>
      </c>
      <c r="S243" s="733">
        <f t="shared" si="669"/>
        <v>0.40744828767123287</v>
      </c>
      <c r="T243" s="752"/>
      <c r="U243" s="733" t="str">
        <f t="shared" ref="U243:AL243" si="670">IF(U237="","",(U237-U239-U242)*U238/U$46/365/$G$1)</f>
        <v/>
      </c>
      <c r="V243" s="733" t="str">
        <f t="shared" si="670"/>
        <v/>
      </c>
      <c r="W243" s="733">
        <f t="shared" si="670"/>
        <v>0.2779848801369863</v>
      </c>
      <c r="X243" s="733" t="str">
        <f t="shared" si="670"/>
        <v/>
      </c>
      <c r="Y243" s="733" t="str">
        <f t="shared" si="670"/>
        <v/>
      </c>
      <c r="Z243" s="733" t="str">
        <f t="shared" si="670"/>
        <v/>
      </c>
      <c r="AA243" s="733" t="str">
        <f t="shared" si="670"/>
        <v/>
      </c>
      <c r="AB243" s="733" t="str">
        <f t="shared" si="670"/>
        <v/>
      </c>
      <c r="AC243" s="733" t="str">
        <f t="shared" si="670"/>
        <v/>
      </c>
      <c r="AD243" s="733" t="str">
        <f t="shared" si="670"/>
        <v/>
      </c>
      <c r="AE243" s="733" t="str">
        <f t="shared" si="670"/>
        <v/>
      </c>
      <c r="AF243" s="733" t="str">
        <f t="shared" si="670"/>
        <v/>
      </c>
      <c r="AG243" s="733">
        <f t="shared" si="670"/>
        <v>0.18453464383561641</v>
      </c>
      <c r="AH243" s="733" t="str">
        <f t="shared" si="670"/>
        <v/>
      </c>
      <c r="AI243" s="733">
        <f t="shared" si="670"/>
        <v>0.1839431866438356</v>
      </c>
      <c r="AJ243" s="733">
        <f t="shared" si="670"/>
        <v>0.37853260273972594</v>
      </c>
      <c r="AK243" s="733">
        <f t="shared" si="670"/>
        <v>5.5833558904109584E-2</v>
      </c>
      <c r="AL243" s="733">
        <f t="shared" si="670"/>
        <v>0.62037287671232866</v>
      </c>
      <c r="AM243" s="752"/>
      <c r="AN243" s="733">
        <f t="shared" ref="AN243:BE243" si="671">IF(AN237="","",(AN237-AN239-AN242)*AN238/AN$46/365/$G$1)</f>
        <v>0.11355978082191778</v>
      </c>
      <c r="AO243" s="733" t="str">
        <f t="shared" si="671"/>
        <v/>
      </c>
      <c r="AP243" s="733">
        <f t="shared" si="671"/>
        <v>7.8860958904109588E-2</v>
      </c>
      <c r="AQ243" s="733">
        <f t="shared" si="671"/>
        <v>0.12617753424657532</v>
      </c>
      <c r="AR243" s="733">
        <f t="shared" si="671"/>
        <v>5.4076086105675145E-2</v>
      </c>
      <c r="AS243" s="733">
        <f t="shared" si="671"/>
        <v>2.3658287671232875E-2</v>
      </c>
      <c r="AT243" s="733">
        <f t="shared" si="671"/>
        <v>0.10815217221135029</v>
      </c>
      <c r="AU243" s="733">
        <f t="shared" si="671"/>
        <v>0.25235506849315065</v>
      </c>
      <c r="AV243" s="733" t="str">
        <f t="shared" si="671"/>
        <v/>
      </c>
      <c r="AW243" s="733">
        <f t="shared" si="671"/>
        <v>0.10815217221135029</v>
      </c>
      <c r="AX243" s="733" t="str">
        <f t="shared" si="671"/>
        <v/>
      </c>
      <c r="AY243" s="733">
        <f t="shared" si="671"/>
        <v>6.3088767123287662E-2</v>
      </c>
      <c r="AZ243" s="733">
        <f t="shared" si="671"/>
        <v>7.381385753424656E-2</v>
      </c>
      <c r="BA243" s="733">
        <f t="shared" si="671"/>
        <v>0.53400135029354212</v>
      </c>
      <c r="BB243" s="733" t="str">
        <f t="shared" si="671"/>
        <v/>
      </c>
      <c r="BC243" s="733">
        <f t="shared" si="671"/>
        <v>9.46331506849315E-2</v>
      </c>
      <c r="BD243" s="733">
        <f t="shared" si="671"/>
        <v>1.0350500856164382</v>
      </c>
      <c r="BE243" s="733">
        <f t="shared" si="671"/>
        <v>0.37515284735812127</v>
      </c>
      <c r="BF243" s="752"/>
      <c r="BG243" s="733">
        <f t="shared" ref="BG243:BX243" si="672">IF(BG237="","",(BG237-BG239-BG242)*BG238/BG$46/365/$G$1)</f>
        <v>0.10815217221135029</v>
      </c>
      <c r="BH243" s="733">
        <f t="shared" si="672"/>
        <v>-3.9430479452054789E-3</v>
      </c>
      <c r="BI243" s="733" t="str">
        <f t="shared" si="672"/>
        <v/>
      </c>
      <c r="BJ243" s="733">
        <f t="shared" si="672"/>
        <v>0.22711956164383557</v>
      </c>
      <c r="BK243" s="733" t="str">
        <f t="shared" si="672"/>
        <v/>
      </c>
      <c r="BL243" s="733">
        <f t="shared" si="672"/>
        <v>1.9715239726027397E-2</v>
      </c>
      <c r="BM243" s="733">
        <f t="shared" si="672"/>
        <v>5.4076086105675145E-2</v>
      </c>
      <c r="BN243" s="733">
        <f t="shared" si="672"/>
        <v>4.731657534246575E-2</v>
      </c>
      <c r="BO243" s="733" t="str">
        <f t="shared" si="672"/>
        <v/>
      </c>
      <c r="BP243" s="733">
        <f t="shared" si="672"/>
        <v>0.27038043052837568</v>
      </c>
      <c r="BQ243" s="733">
        <f t="shared" si="672"/>
        <v>5.4076086105675145E-2</v>
      </c>
      <c r="BR243" s="733">
        <f t="shared" si="672"/>
        <v>1.4786429794520547E-2</v>
      </c>
      <c r="BS243" s="733" t="str">
        <f t="shared" si="672"/>
        <v/>
      </c>
      <c r="BT243" s="733">
        <f t="shared" si="672"/>
        <v>0.9266162671232876</v>
      </c>
      <c r="BU243" s="733" t="str">
        <f t="shared" si="672"/>
        <v/>
      </c>
      <c r="BV243" s="733" t="str">
        <f t="shared" si="672"/>
        <v/>
      </c>
      <c r="BW243" s="733">
        <f t="shared" si="672"/>
        <v>0.66919156555772996</v>
      </c>
      <c r="BX243" s="733" t="str">
        <f t="shared" si="672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596"/>
        <v>6.8000019883980981E-2</v>
      </c>
      <c r="CE243" s="723">
        <f t="shared" si="597"/>
        <v>0.25624882833904106</v>
      </c>
      <c r="CF243" s="723">
        <f t="shared" si="598"/>
        <v>0.16516864549902158</v>
      </c>
      <c r="CG243" s="790">
        <f t="shared" si="599"/>
        <v>0.16275712744618398</v>
      </c>
      <c r="CH243" s="1375" t="str">
        <f t="shared" si="608"/>
        <v/>
      </c>
      <c r="CI243" s="1376" t="str">
        <f t="shared" si="609"/>
        <v/>
      </c>
      <c r="CJ243" s="1377" t="str">
        <f t="shared" si="610"/>
        <v/>
      </c>
      <c r="CK243" s="1377" t="str">
        <f t="shared" si="611"/>
        <v/>
      </c>
      <c r="CL243" s="1377" t="str">
        <f t="shared" si="612"/>
        <v/>
      </c>
      <c r="CM243" s="1377">
        <f t="shared" si="613"/>
        <v>0</v>
      </c>
      <c r="CN243" s="1377">
        <f t="shared" si="614"/>
        <v>0</v>
      </c>
      <c r="CO243" s="1378">
        <f t="shared" si="615"/>
        <v>7.0974863013698614E-3</v>
      </c>
      <c r="CP243" s="1378">
        <f t="shared" si="616"/>
        <v>1.4786429794520547E-2</v>
      </c>
      <c r="CQ243" s="1378">
        <f t="shared" si="617"/>
        <v>2.1507534246575342E-2</v>
      </c>
      <c r="CR243" s="1378">
        <f t="shared" si="618"/>
        <v>9.46331506849315E-2</v>
      </c>
      <c r="CS243" s="1377">
        <f t="shared" si="619"/>
        <v>0.10139266144814088</v>
      </c>
      <c r="CT243" s="1377">
        <f t="shared" si="620"/>
        <v>0.23658287671232875</v>
      </c>
      <c r="CU243" s="1377">
        <f t="shared" si="621"/>
        <v>0.40744828767123287</v>
      </c>
      <c r="CV243" s="1377" t="str">
        <f t="shared" si="622"/>
        <v/>
      </c>
      <c r="CW243" s="1377" t="str">
        <f t="shared" si="623"/>
        <v/>
      </c>
      <c r="CX243" s="1376" t="str">
        <f t="shared" si="624"/>
        <v/>
      </c>
      <c r="CY243" s="1379" t="str">
        <f t="shared" si="625"/>
        <v/>
      </c>
      <c r="CZ243" s="638" t="str">
        <f t="shared" si="626"/>
        <v/>
      </c>
      <c r="DA243" s="639" t="str">
        <f t="shared" si="627"/>
        <v/>
      </c>
      <c r="DB243" s="640" t="str">
        <f t="shared" si="628"/>
        <v/>
      </c>
      <c r="DC243" s="640" t="str">
        <f t="shared" si="629"/>
        <v/>
      </c>
      <c r="DD243" s="640" t="str">
        <f t="shared" si="630"/>
        <v/>
      </c>
      <c r="DE243" s="640" t="str">
        <f t="shared" si="631"/>
        <v/>
      </c>
      <c r="DF243" s="640">
        <f t="shared" si="632"/>
        <v>5.5833558904109584E-2</v>
      </c>
      <c r="DG243" s="641">
        <f t="shared" si="633"/>
        <v>0.1839431866438356</v>
      </c>
      <c r="DH243" s="641">
        <f t="shared" si="634"/>
        <v>0.18453464383561641</v>
      </c>
      <c r="DI243" s="641">
        <f t="shared" si="635"/>
        <v>0.2779848801369863</v>
      </c>
      <c r="DJ243" s="641">
        <f t="shared" si="636"/>
        <v>0.37853260273972594</v>
      </c>
      <c r="DK243" s="640">
        <f t="shared" si="637"/>
        <v>0.62037287671232866</v>
      </c>
      <c r="DL243" s="640" t="str">
        <f t="shared" si="638"/>
        <v/>
      </c>
      <c r="DM243" s="640" t="str">
        <f t="shared" si="639"/>
        <v/>
      </c>
      <c r="DN243" s="640" t="str">
        <f t="shared" si="640"/>
        <v/>
      </c>
      <c r="DO243" s="640" t="str">
        <f t="shared" si="641"/>
        <v/>
      </c>
      <c r="DP243" s="639" t="str">
        <f t="shared" si="642"/>
        <v/>
      </c>
      <c r="DQ243" s="638" t="str">
        <f t="shared" si="643"/>
        <v/>
      </c>
      <c r="DR243" s="753">
        <f t="shared" si="644"/>
        <v>9</v>
      </c>
      <c r="DS243" s="111">
        <f t="shared" si="645"/>
        <v>6</v>
      </c>
      <c r="DT243" s="111">
        <f t="shared" si="646"/>
        <v>14</v>
      </c>
      <c r="DU243" s="111">
        <f t="shared" si="647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596"/>
        <v/>
      </c>
      <c r="CE244" s="698" t="str">
        <f t="shared" si="597"/>
        <v/>
      </c>
      <c r="CF244" s="698" t="str">
        <f t="shared" si="598"/>
        <v/>
      </c>
      <c r="CG244" s="787" t="str">
        <f t="shared" si="599"/>
        <v/>
      </c>
      <c r="CH244" s="1370" t="str">
        <f t="shared" si="608"/>
        <v/>
      </c>
      <c r="CI244" s="1371" t="str">
        <f t="shared" si="609"/>
        <v/>
      </c>
      <c r="CJ244" s="1372" t="str">
        <f t="shared" si="610"/>
        <v/>
      </c>
      <c r="CK244" s="1372" t="str">
        <f t="shared" si="611"/>
        <v/>
      </c>
      <c r="CL244" s="1372" t="str">
        <f t="shared" si="612"/>
        <v/>
      </c>
      <c r="CM244" s="1372" t="str">
        <f t="shared" si="613"/>
        <v/>
      </c>
      <c r="CN244" s="1372" t="str">
        <f t="shared" si="614"/>
        <v/>
      </c>
      <c r="CO244" s="1373" t="str">
        <f t="shared" si="615"/>
        <v/>
      </c>
      <c r="CP244" s="1373" t="str">
        <f t="shared" si="616"/>
        <v/>
      </c>
      <c r="CQ244" s="1373">
        <f t="shared" si="617"/>
        <v>2400</v>
      </c>
      <c r="CR244" s="1373" t="str">
        <f t="shared" si="618"/>
        <v/>
      </c>
      <c r="CS244" s="1372" t="str">
        <f t="shared" si="619"/>
        <v/>
      </c>
      <c r="CT244" s="1372" t="str">
        <f t="shared" si="620"/>
        <v/>
      </c>
      <c r="CU244" s="1372" t="str">
        <f t="shared" si="621"/>
        <v/>
      </c>
      <c r="CV244" s="1372" t="str">
        <f t="shared" si="622"/>
        <v/>
      </c>
      <c r="CW244" s="1372" t="str">
        <f t="shared" si="623"/>
        <v/>
      </c>
      <c r="CX244" s="1371" t="str">
        <f t="shared" si="624"/>
        <v/>
      </c>
      <c r="CY244" s="1374" t="str">
        <f t="shared" si="625"/>
        <v/>
      </c>
      <c r="CZ244" s="532" t="str">
        <f t="shared" si="626"/>
        <v/>
      </c>
      <c r="DA244" s="533" t="str">
        <f t="shared" si="627"/>
        <v/>
      </c>
      <c r="DB244" s="534" t="str">
        <f t="shared" si="628"/>
        <v/>
      </c>
      <c r="DC244" s="534" t="str">
        <f t="shared" si="629"/>
        <v/>
      </c>
      <c r="DD244" s="534" t="str">
        <f t="shared" si="630"/>
        <v/>
      </c>
      <c r="DE244" s="534" t="str">
        <f t="shared" si="631"/>
        <v/>
      </c>
      <c r="DF244" s="534" t="str">
        <f t="shared" si="632"/>
        <v/>
      </c>
      <c r="DG244" s="535" t="str">
        <f t="shared" si="633"/>
        <v/>
      </c>
      <c r="DH244" s="535" t="str">
        <f t="shared" si="634"/>
        <v/>
      </c>
      <c r="DI244" s="535">
        <f t="shared" si="635"/>
        <v>500</v>
      </c>
      <c r="DJ244" s="535" t="str">
        <f t="shared" si="636"/>
        <v/>
      </c>
      <c r="DK244" s="534" t="str">
        <f t="shared" si="637"/>
        <v/>
      </c>
      <c r="DL244" s="534" t="str">
        <f t="shared" si="638"/>
        <v/>
      </c>
      <c r="DM244" s="534" t="str">
        <f t="shared" si="639"/>
        <v/>
      </c>
      <c r="DN244" s="534" t="str">
        <f t="shared" si="640"/>
        <v/>
      </c>
      <c r="DO244" s="534" t="str">
        <f t="shared" si="641"/>
        <v/>
      </c>
      <c r="DP244" s="533" t="str">
        <f t="shared" si="642"/>
        <v/>
      </c>
      <c r="DQ244" s="532" t="str">
        <f t="shared" si="643"/>
        <v/>
      </c>
      <c r="DR244" s="753">
        <f t="shared" si="644"/>
        <v>1</v>
      </c>
      <c r="DS244" s="111">
        <f t="shared" si="645"/>
        <v>1</v>
      </c>
      <c r="DT244" s="111">
        <f t="shared" si="646"/>
        <v>2</v>
      </c>
      <c r="DU244" s="111">
        <f t="shared" si="647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673">3550*4.1868</f>
        <v>14863.14</v>
      </c>
      <c r="C245" s="801">
        <f t="shared" si="673"/>
        <v>14863.14</v>
      </c>
      <c r="D245" s="801">
        <f t="shared" si="673"/>
        <v>14863.14</v>
      </c>
      <c r="E245" s="801">
        <f t="shared" si="673"/>
        <v>14863.14</v>
      </c>
      <c r="F245" s="801">
        <f t="shared" si="673"/>
        <v>14863.14</v>
      </c>
      <c r="G245" s="801">
        <f t="shared" si="673"/>
        <v>14863.14</v>
      </c>
      <c r="H245" s="801">
        <f t="shared" si="673"/>
        <v>14863.14</v>
      </c>
      <c r="I245" s="801">
        <f t="shared" si="673"/>
        <v>14863.14</v>
      </c>
      <c r="J245" s="801">
        <f t="shared" si="673"/>
        <v>14863.14</v>
      </c>
      <c r="K245" s="801">
        <f t="shared" si="673"/>
        <v>14863.14</v>
      </c>
      <c r="L245" s="801">
        <f t="shared" si="673"/>
        <v>14863.14</v>
      </c>
      <c r="M245" s="801">
        <f t="shared" si="673"/>
        <v>14863.14</v>
      </c>
      <c r="N245" s="801">
        <f t="shared" si="673"/>
        <v>14863.14</v>
      </c>
      <c r="O245" s="801">
        <f t="shared" si="673"/>
        <v>14863.14</v>
      </c>
      <c r="P245" s="801">
        <f t="shared" si="673"/>
        <v>14863.14</v>
      </c>
      <c r="Q245" s="801">
        <f t="shared" si="673"/>
        <v>14863.14</v>
      </c>
      <c r="R245" s="801">
        <f t="shared" si="673"/>
        <v>14863.14</v>
      </c>
      <c r="S245" s="801">
        <f t="shared" si="673"/>
        <v>14863.14</v>
      </c>
      <c r="T245" s="809"/>
      <c r="U245" s="801">
        <f t="shared" ref="U245:AL245" si="674">3550*4.1868</f>
        <v>14863.14</v>
      </c>
      <c r="V245" s="801">
        <f t="shared" si="674"/>
        <v>14863.14</v>
      </c>
      <c r="W245" s="801">
        <f t="shared" si="674"/>
        <v>14863.14</v>
      </c>
      <c r="X245" s="801">
        <f t="shared" si="674"/>
        <v>14863.14</v>
      </c>
      <c r="Y245" s="801">
        <f t="shared" si="674"/>
        <v>14863.14</v>
      </c>
      <c r="Z245" s="801">
        <f t="shared" si="674"/>
        <v>14863.14</v>
      </c>
      <c r="AA245" s="801">
        <f t="shared" si="674"/>
        <v>14863.14</v>
      </c>
      <c r="AB245" s="801">
        <f t="shared" si="674"/>
        <v>14863.14</v>
      </c>
      <c r="AC245" s="801">
        <f t="shared" si="674"/>
        <v>14863.14</v>
      </c>
      <c r="AD245" s="801">
        <f t="shared" si="674"/>
        <v>14863.14</v>
      </c>
      <c r="AE245" s="801">
        <f t="shared" si="674"/>
        <v>14863.14</v>
      </c>
      <c r="AF245" s="801">
        <f t="shared" si="674"/>
        <v>14863.14</v>
      </c>
      <c r="AG245" s="801">
        <f t="shared" si="674"/>
        <v>14863.14</v>
      </c>
      <c r="AH245" s="801">
        <f t="shared" si="674"/>
        <v>14863.14</v>
      </c>
      <c r="AI245" s="801">
        <f t="shared" si="674"/>
        <v>14863.14</v>
      </c>
      <c r="AJ245" s="801">
        <f t="shared" si="674"/>
        <v>14863.14</v>
      </c>
      <c r="AK245" s="801">
        <f t="shared" si="674"/>
        <v>14863.14</v>
      </c>
      <c r="AL245" s="801">
        <f t="shared" si="674"/>
        <v>14863.14</v>
      </c>
      <c r="AM245" s="772"/>
      <c r="AN245" s="801">
        <f t="shared" ref="AN245:BE245" si="675">3550*4.1868</f>
        <v>14863.14</v>
      </c>
      <c r="AO245" s="801">
        <f t="shared" si="675"/>
        <v>14863.14</v>
      </c>
      <c r="AP245" s="801">
        <f t="shared" si="675"/>
        <v>14863.14</v>
      </c>
      <c r="AQ245" s="801">
        <f t="shared" si="675"/>
        <v>14863.14</v>
      </c>
      <c r="AR245" s="801">
        <f t="shared" si="675"/>
        <v>14863.14</v>
      </c>
      <c r="AS245" s="801">
        <f t="shared" si="675"/>
        <v>14863.14</v>
      </c>
      <c r="AT245" s="801">
        <f t="shared" si="675"/>
        <v>14863.14</v>
      </c>
      <c r="AU245" s="801">
        <f t="shared" si="675"/>
        <v>14863.14</v>
      </c>
      <c r="AV245" s="801">
        <f t="shared" si="675"/>
        <v>14863.14</v>
      </c>
      <c r="AW245" s="801">
        <f t="shared" si="675"/>
        <v>14863.14</v>
      </c>
      <c r="AX245" s="801">
        <f t="shared" si="675"/>
        <v>14863.14</v>
      </c>
      <c r="AY245" s="801">
        <f t="shared" si="675"/>
        <v>14863.14</v>
      </c>
      <c r="AZ245" s="801">
        <f t="shared" si="675"/>
        <v>14863.14</v>
      </c>
      <c r="BA245" s="801">
        <f t="shared" si="675"/>
        <v>14863.14</v>
      </c>
      <c r="BB245" s="801">
        <f t="shared" si="675"/>
        <v>14863.14</v>
      </c>
      <c r="BC245" s="801">
        <f t="shared" si="675"/>
        <v>14863.14</v>
      </c>
      <c r="BD245" s="801">
        <f t="shared" si="675"/>
        <v>14863.14</v>
      </c>
      <c r="BE245" s="801">
        <f t="shared" si="675"/>
        <v>14863.14</v>
      </c>
      <c r="BF245" s="809"/>
      <c r="BG245" s="801">
        <f t="shared" ref="BG245:BX245" si="676">3550*4.1868</f>
        <v>14863.14</v>
      </c>
      <c r="BH245" s="801">
        <f t="shared" si="676"/>
        <v>14863.14</v>
      </c>
      <c r="BI245" s="801">
        <f t="shared" si="676"/>
        <v>14863.14</v>
      </c>
      <c r="BJ245" s="801">
        <f t="shared" si="676"/>
        <v>14863.14</v>
      </c>
      <c r="BK245" s="801">
        <f t="shared" si="676"/>
        <v>14863.14</v>
      </c>
      <c r="BL245" s="801">
        <f t="shared" si="676"/>
        <v>14863.14</v>
      </c>
      <c r="BM245" s="801">
        <f t="shared" si="676"/>
        <v>14863.14</v>
      </c>
      <c r="BN245" s="801">
        <f t="shared" si="676"/>
        <v>14863.14</v>
      </c>
      <c r="BO245" s="801">
        <f t="shared" si="676"/>
        <v>14863.14</v>
      </c>
      <c r="BP245" s="801">
        <f t="shared" si="676"/>
        <v>14863.14</v>
      </c>
      <c r="BQ245" s="801">
        <f t="shared" si="676"/>
        <v>14863.14</v>
      </c>
      <c r="BR245" s="801">
        <f t="shared" si="676"/>
        <v>14863.14</v>
      </c>
      <c r="BS245" s="801">
        <f t="shared" si="676"/>
        <v>14863.14</v>
      </c>
      <c r="BT245" s="801">
        <f t="shared" si="676"/>
        <v>14863.14</v>
      </c>
      <c r="BU245" s="801">
        <f t="shared" si="676"/>
        <v>14863.14</v>
      </c>
      <c r="BV245" s="801">
        <f t="shared" si="676"/>
        <v>14863.14</v>
      </c>
      <c r="BW245" s="801">
        <f t="shared" si="676"/>
        <v>14863.14</v>
      </c>
      <c r="BX245" s="801">
        <f t="shared" si="676"/>
        <v>14863.14</v>
      </c>
      <c r="BY245" s="772"/>
      <c r="BZ245" s="801">
        <f>3550*4.1868</f>
        <v>14863.14</v>
      </c>
      <c r="CA245" s="801">
        <f>3550*4.1868</f>
        <v>14863.14</v>
      </c>
      <c r="CB245" s="801">
        <f>3550*4.1868</f>
        <v>14863.14</v>
      </c>
      <c r="CC245" s="801">
        <f>3550*4.1868</f>
        <v>14863.14</v>
      </c>
      <c r="CD245" s="698">
        <f t="shared" si="596"/>
        <v>14863.140000000007</v>
      </c>
      <c r="CE245" s="698">
        <f t="shared" si="597"/>
        <v>14863.140000000007</v>
      </c>
      <c r="CF245" s="698">
        <f t="shared" si="598"/>
        <v>14863.140000000007</v>
      </c>
      <c r="CG245" s="787">
        <f t="shared" si="599"/>
        <v>14863.140000000007</v>
      </c>
      <c r="CH245" s="1370">
        <f t="shared" si="608"/>
        <v>14863.14</v>
      </c>
      <c r="CI245" s="1371">
        <f t="shared" si="609"/>
        <v>14863.14</v>
      </c>
      <c r="CJ245" s="1372">
        <f t="shared" si="610"/>
        <v>14863.14</v>
      </c>
      <c r="CK245" s="1372">
        <f t="shared" si="611"/>
        <v>14863.14</v>
      </c>
      <c r="CL245" s="1372">
        <f t="shared" si="612"/>
        <v>14863.14</v>
      </c>
      <c r="CM245" s="1372">
        <f t="shared" si="613"/>
        <v>14863.14</v>
      </c>
      <c r="CN245" s="1372">
        <f t="shared" si="614"/>
        <v>14863.14</v>
      </c>
      <c r="CO245" s="1373">
        <f t="shared" si="615"/>
        <v>14863.14</v>
      </c>
      <c r="CP245" s="1373">
        <f t="shared" si="616"/>
        <v>14863.14</v>
      </c>
      <c r="CQ245" s="1373">
        <f t="shared" si="617"/>
        <v>14863.14</v>
      </c>
      <c r="CR245" s="1373">
        <f t="shared" si="618"/>
        <v>14863.14</v>
      </c>
      <c r="CS245" s="1372">
        <f t="shared" si="619"/>
        <v>14863.14</v>
      </c>
      <c r="CT245" s="1372">
        <f t="shared" si="620"/>
        <v>14863.14</v>
      </c>
      <c r="CU245" s="1372">
        <f t="shared" si="621"/>
        <v>14863.14</v>
      </c>
      <c r="CV245" s="1372">
        <f t="shared" si="622"/>
        <v>14863.14</v>
      </c>
      <c r="CW245" s="1372">
        <f t="shared" si="623"/>
        <v>14863.14</v>
      </c>
      <c r="CX245" s="1371">
        <f t="shared" si="624"/>
        <v>14863.14</v>
      </c>
      <c r="CY245" s="1374">
        <f t="shared" si="625"/>
        <v>14863.14</v>
      </c>
      <c r="CZ245" s="532">
        <f t="shared" si="626"/>
        <v>14863.14</v>
      </c>
      <c r="DA245" s="533">
        <f t="shared" si="627"/>
        <v>14863.14</v>
      </c>
      <c r="DB245" s="534">
        <f t="shared" si="628"/>
        <v>14863.14</v>
      </c>
      <c r="DC245" s="534">
        <f t="shared" si="629"/>
        <v>14863.14</v>
      </c>
      <c r="DD245" s="534">
        <f t="shared" si="630"/>
        <v>14863.14</v>
      </c>
      <c r="DE245" s="534">
        <f t="shared" si="631"/>
        <v>14863.14</v>
      </c>
      <c r="DF245" s="534">
        <f t="shared" si="632"/>
        <v>14863.14</v>
      </c>
      <c r="DG245" s="535">
        <f t="shared" si="633"/>
        <v>14863.14</v>
      </c>
      <c r="DH245" s="535">
        <f t="shared" si="634"/>
        <v>14863.14</v>
      </c>
      <c r="DI245" s="535">
        <f t="shared" si="635"/>
        <v>14863.14</v>
      </c>
      <c r="DJ245" s="535">
        <f t="shared" si="636"/>
        <v>14863.14</v>
      </c>
      <c r="DK245" s="534">
        <f t="shared" si="637"/>
        <v>14863.14</v>
      </c>
      <c r="DL245" s="534">
        <f t="shared" si="638"/>
        <v>14863.14</v>
      </c>
      <c r="DM245" s="534">
        <f t="shared" si="639"/>
        <v>14863.14</v>
      </c>
      <c r="DN245" s="534">
        <f t="shared" si="640"/>
        <v>14863.14</v>
      </c>
      <c r="DO245" s="534">
        <f t="shared" si="641"/>
        <v>14863.14</v>
      </c>
      <c r="DP245" s="533">
        <f t="shared" si="642"/>
        <v>14863.14</v>
      </c>
      <c r="DQ245" s="532">
        <f t="shared" si="643"/>
        <v>14863.14</v>
      </c>
      <c r="DR245" s="753">
        <f t="shared" si="644"/>
        <v>18</v>
      </c>
      <c r="DS245" s="111">
        <f t="shared" si="645"/>
        <v>18</v>
      </c>
      <c r="DT245" s="111">
        <f t="shared" si="646"/>
        <v>18</v>
      </c>
      <c r="DU245" s="111">
        <f t="shared" si="647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596"/>
        <v/>
      </c>
      <c r="CE246" s="698" t="str">
        <f t="shared" si="597"/>
        <v/>
      </c>
      <c r="CF246" s="698" t="str">
        <f t="shared" si="598"/>
        <v/>
      </c>
      <c r="CG246" s="787" t="str">
        <f t="shared" si="599"/>
        <v/>
      </c>
      <c r="CH246" s="1370" t="str">
        <f t="shared" si="608"/>
        <v/>
      </c>
      <c r="CI246" s="1371" t="str">
        <f t="shared" si="609"/>
        <v/>
      </c>
      <c r="CJ246" s="1372" t="str">
        <f t="shared" si="610"/>
        <v/>
      </c>
      <c r="CK246" s="1372" t="str">
        <f t="shared" si="611"/>
        <v/>
      </c>
      <c r="CL246" s="1372" t="str">
        <f t="shared" si="612"/>
        <v/>
      </c>
      <c r="CM246" s="1372" t="str">
        <f t="shared" si="613"/>
        <v/>
      </c>
      <c r="CN246" s="1372" t="str">
        <f t="shared" si="614"/>
        <v/>
      </c>
      <c r="CO246" s="1373" t="str">
        <f t="shared" si="615"/>
        <v/>
      </c>
      <c r="CP246" s="1373" t="str">
        <f t="shared" si="616"/>
        <v/>
      </c>
      <c r="CQ246" s="1373">
        <f t="shared" si="617"/>
        <v>1600</v>
      </c>
      <c r="CR246" s="1373" t="str">
        <f t="shared" si="618"/>
        <v/>
      </c>
      <c r="CS246" s="1372" t="str">
        <f t="shared" si="619"/>
        <v/>
      </c>
      <c r="CT246" s="1372" t="str">
        <f t="shared" si="620"/>
        <v/>
      </c>
      <c r="CU246" s="1372" t="str">
        <f t="shared" si="621"/>
        <v/>
      </c>
      <c r="CV246" s="1372" t="str">
        <f t="shared" si="622"/>
        <v/>
      </c>
      <c r="CW246" s="1372" t="str">
        <f t="shared" si="623"/>
        <v/>
      </c>
      <c r="CX246" s="1371" t="str">
        <f t="shared" si="624"/>
        <v/>
      </c>
      <c r="CY246" s="1374" t="str">
        <f t="shared" si="625"/>
        <v/>
      </c>
      <c r="CZ246" s="532" t="str">
        <f t="shared" si="626"/>
        <v/>
      </c>
      <c r="DA246" s="533" t="str">
        <f t="shared" si="627"/>
        <v/>
      </c>
      <c r="DB246" s="534" t="str">
        <f t="shared" si="628"/>
        <v/>
      </c>
      <c r="DC246" s="534" t="str">
        <f t="shared" si="629"/>
        <v/>
      </c>
      <c r="DD246" s="534" t="str">
        <f t="shared" si="630"/>
        <v/>
      </c>
      <c r="DE246" s="534" t="str">
        <f t="shared" si="631"/>
        <v/>
      </c>
      <c r="DF246" s="534" t="str">
        <f t="shared" si="632"/>
        <v/>
      </c>
      <c r="DG246" s="535" t="str">
        <f t="shared" si="633"/>
        <v/>
      </c>
      <c r="DH246" s="535" t="str">
        <f t="shared" si="634"/>
        <v/>
      </c>
      <c r="DI246" s="535" t="str">
        <f t="shared" si="635"/>
        <v/>
      </c>
      <c r="DJ246" s="535" t="str">
        <f t="shared" si="636"/>
        <v/>
      </c>
      <c r="DK246" s="534" t="str">
        <f t="shared" si="637"/>
        <v/>
      </c>
      <c r="DL246" s="534" t="str">
        <f t="shared" si="638"/>
        <v/>
      </c>
      <c r="DM246" s="534" t="str">
        <f t="shared" si="639"/>
        <v/>
      </c>
      <c r="DN246" s="534" t="str">
        <f t="shared" si="640"/>
        <v/>
      </c>
      <c r="DO246" s="534" t="str">
        <f t="shared" si="641"/>
        <v/>
      </c>
      <c r="DP246" s="533" t="str">
        <f t="shared" si="642"/>
        <v/>
      </c>
      <c r="DQ246" s="532" t="str">
        <f t="shared" si="643"/>
        <v/>
      </c>
      <c r="DR246" s="753">
        <f t="shared" si="644"/>
        <v>1</v>
      </c>
      <c r="DS246" s="111">
        <f t="shared" si="645"/>
        <v>0</v>
      </c>
      <c r="DT246" s="111">
        <f t="shared" si="646"/>
        <v>0</v>
      </c>
      <c r="DU246" s="111">
        <f t="shared" si="647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596"/>
        <v/>
      </c>
      <c r="CE247" s="698" t="str">
        <f t="shared" si="597"/>
        <v/>
      </c>
      <c r="CF247" s="698" t="str">
        <f t="shared" si="598"/>
        <v/>
      </c>
      <c r="CG247" s="787" t="str">
        <f t="shared" si="599"/>
        <v/>
      </c>
      <c r="CH247" s="1370" t="str">
        <f t="shared" si="608"/>
        <v/>
      </c>
      <c r="CI247" s="1371" t="str">
        <f t="shared" si="609"/>
        <v/>
      </c>
      <c r="CJ247" s="1372" t="str">
        <f t="shared" si="610"/>
        <v/>
      </c>
      <c r="CK247" s="1372" t="str">
        <f t="shared" si="611"/>
        <v/>
      </c>
      <c r="CL247" s="1372" t="str">
        <f t="shared" si="612"/>
        <v/>
      </c>
      <c r="CM247" s="1372" t="str">
        <f t="shared" si="613"/>
        <v/>
      </c>
      <c r="CN247" s="1372" t="str">
        <f t="shared" si="614"/>
        <v/>
      </c>
      <c r="CO247" s="1373" t="str">
        <f t="shared" si="615"/>
        <v/>
      </c>
      <c r="CP247" s="1373" t="str">
        <f t="shared" si="616"/>
        <v/>
      </c>
      <c r="CQ247" s="1373">
        <f t="shared" si="617"/>
        <v>5</v>
      </c>
      <c r="CR247" s="1373" t="str">
        <f t="shared" si="618"/>
        <v/>
      </c>
      <c r="CS247" s="1372" t="str">
        <f t="shared" si="619"/>
        <v/>
      </c>
      <c r="CT247" s="1372" t="str">
        <f t="shared" si="620"/>
        <v/>
      </c>
      <c r="CU247" s="1372" t="str">
        <f t="shared" si="621"/>
        <v/>
      </c>
      <c r="CV247" s="1372" t="str">
        <f t="shared" si="622"/>
        <v/>
      </c>
      <c r="CW247" s="1372" t="str">
        <f t="shared" si="623"/>
        <v/>
      </c>
      <c r="CX247" s="1371" t="str">
        <f t="shared" si="624"/>
        <v/>
      </c>
      <c r="CY247" s="1374" t="str">
        <f t="shared" si="625"/>
        <v/>
      </c>
      <c r="CZ247" s="532" t="str">
        <f t="shared" si="626"/>
        <v/>
      </c>
      <c r="DA247" s="533" t="str">
        <f t="shared" si="627"/>
        <v/>
      </c>
      <c r="DB247" s="534" t="str">
        <f t="shared" si="628"/>
        <v/>
      </c>
      <c r="DC247" s="534" t="str">
        <f t="shared" si="629"/>
        <v/>
      </c>
      <c r="DD247" s="534" t="str">
        <f t="shared" si="630"/>
        <v/>
      </c>
      <c r="DE247" s="534" t="str">
        <f t="shared" si="631"/>
        <v/>
      </c>
      <c r="DF247" s="534" t="str">
        <f t="shared" si="632"/>
        <v/>
      </c>
      <c r="DG247" s="535" t="str">
        <f t="shared" si="633"/>
        <v/>
      </c>
      <c r="DH247" s="535" t="str">
        <f t="shared" si="634"/>
        <v/>
      </c>
      <c r="DI247" s="535" t="str">
        <f t="shared" si="635"/>
        <v/>
      </c>
      <c r="DJ247" s="535" t="str">
        <f t="shared" si="636"/>
        <v/>
      </c>
      <c r="DK247" s="534" t="str">
        <f t="shared" si="637"/>
        <v/>
      </c>
      <c r="DL247" s="534" t="str">
        <f t="shared" si="638"/>
        <v/>
      </c>
      <c r="DM247" s="534" t="str">
        <f t="shared" si="639"/>
        <v/>
      </c>
      <c r="DN247" s="534" t="str">
        <f t="shared" si="640"/>
        <v/>
      </c>
      <c r="DO247" s="534" t="str">
        <f t="shared" si="641"/>
        <v/>
      </c>
      <c r="DP247" s="533" t="str">
        <f t="shared" si="642"/>
        <v/>
      </c>
      <c r="DQ247" s="532" t="str">
        <f t="shared" si="643"/>
        <v/>
      </c>
      <c r="DR247" s="753">
        <f t="shared" si="644"/>
        <v>1</v>
      </c>
      <c r="DS247" s="111">
        <f t="shared" si="645"/>
        <v>0</v>
      </c>
      <c r="DT247" s="111">
        <f t="shared" si="646"/>
        <v>0</v>
      </c>
      <c r="DU247" s="111">
        <f t="shared" si="647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677">IF(B246="","",B246*B247)</f>
        <v/>
      </c>
      <c r="C248" s="730" t="str">
        <f t="shared" si="677"/>
        <v/>
      </c>
      <c r="D248" s="730" t="str">
        <f t="shared" si="677"/>
        <v/>
      </c>
      <c r="E248" s="730" t="str">
        <f t="shared" si="677"/>
        <v/>
      </c>
      <c r="F248" s="730">
        <f t="shared" si="677"/>
        <v>8000</v>
      </c>
      <c r="G248" s="730" t="str">
        <f t="shared" si="677"/>
        <v/>
      </c>
      <c r="H248" s="730" t="str">
        <f t="shared" si="677"/>
        <v/>
      </c>
      <c r="I248" s="730" t="str">
        <f t="shared" si="677"/>
        <v/>
      </c>
      <c r="J248" s="730" t="str">
        <f t="shared" si="677"/>
        <v/>
      </c>
      <c r="K248" s="730" t="str">
        <f t="shared" si="677"/>
        <v/>
      </c>
      <c r="L248" s="730" t="str">
        <f t="shared" si="677"/>
        <v/>
      </c>
      <c r="M248" s="730" t="str">
        <f t="shared" si="677"/>
        <v/>
      </c>
      <c r="N248" s="730" t="str">
        <f t="shared" si="677"/>
        <v/>
      </c>
      <c r="O248" s="730" t="str">
        <f t="shared" si="677"/>
        <v/>
      </c>
      <c r="P248" s="730" t="str">
        <f t="shared" si="677"/>
        <v/>
      </c>
      <c r="Q248" s="730" t="str">
        <f t="shared" si="677"/>
        <v/>
      </c>
      <c r="R248" s="730" t="str">
        <f t="shared" si="677"/>
        <v/>
      </c>
      <c r="S248" s="730" t="str">
        <f t="shared" si="677"/>
        <v/>
      </c>
      <c r="T248" s="762"/>
      <c r="U248" s="730" t="str">
        <f t="shared" ref="U248:AL248" si="678">IF(U246="","",U246*U247)</f>
        <v/>
      </c>
      <c r="V248" s="730" t="str">
        <f t="shared" si="678"/>
        <v/>
      </c>
      <c r="W248" s="730" t="str">
        <f t="shared" si="678"/>
        <v/>
      </c>
      <c r="X248" s="730" t="str">
        <f t="shared" si="678"/>
        <v/>
      </c>
      <c r="Y248" s="730" t="str">
        <f t="shared" si="678"/>
        <v/>
      </c>
      <c r="Z248" s="730" t="str">
        <f t="shared" si="678"/>
        <v/>
      </c>
      <c r="AA248" s="730" t="str">
        <f t="shared" si="678"/>
        <v/>
      </c>
      <c r="AB248" s="730" t="str">
        <f t="shared" si="678"/>
        <v/>
      </c>
      <c r="AC248" s="730" t="str">
        <f t="shared" si="678"/>
        <v/>
      </c>
      <c r="AD248" s="730" t="str">
        <f t="shared" si="678"/>
        <v/>
      </c>
      <c r="AE248" s="730" t="str">
        <f t="shared" si="678"/>
        <v/>
      </c>
      <c r="AF248" s="730" t="str">
        <f t="shared" si="678"/>
        <v/>
      </c>
      <c r="AG248" s="730" t="str">
        <f t="shared" si="678"/>
        <v/>
      </c>
      <c r="AH248" s="730" t="str">
        <f t="shared" si="678"/>
        <v/>
      </c>
      <c r="AI248" s="730" t="str">
        <f t="shared" si="678"/>
        <v/>
      </c>
      <c r="AJ248" s="730" t="str">
        <f t="shared" si="678"/>
        <v/>
      </c>
      <c r="AK248" s="730" t="str">
        <f t="shared" si="678"/>
        <v/>
      </c>
      <c r="AL248" s="730" t="str">
        <f t="shared" si="678"/>
        <v/>
      </c>
      <c r="AM248" s="762"/>
      <c r="AN248" s="730" t="str">
        <f t="shared" ref="AN248:BE248" si="679">IF(AN246="","",AN246*AN247)</f>
        <v/>
      </c>
      <c r="AO248" s="730" t="str">
        <f t="shared" si="679"/>
        <v/>
      </c>
      <c r="AP248" s="730" t="str">
        <f t="shared" si="679"/>
        <v/>
      </c>
      <c r="AQ248" s="730" t="str">
        <f t="shared" si="679"/>
        <v/>
      </c>
      <c r="AR248" s="730" t="str">
        <f t="shared" si="679"/>
        <v/>
      </c>
      <c r="AS248" s="730" t="str">
        <f t="shared" si="679"/>
        <v/>
      </c>
      <c r="AT248" s="730" t="str">
        <f t="shared" si="679"/>
        <v/>
      </c>
      <c r="AU248" s="730" t="str">
        <f t="shared" si="679"/>
        <v/>
      </c>
      <c r="AV248" s="730" t="str">
        <f t="shared" si="679"/>
        <v/>
      </c>
      <c r="AW248" s="730" t="str">
        <f t="shared" si="679"/>
        <v/>
      </c>
      <c r="AX248" s="730" t="str">
        <f t="shared" si="679"/>
        <v/>
      </c>
      <c r="AY248" s="730" t="str">
        <f t="shared" si="679"/>
        <v/>
      </c>
      <c r="AZ248" s="730" t="str">
        <f t="shared" si="679"/>
        <v/>
      </c>
      <c r="BA248" s="730" t="str">
        <f t="shared" si="679"/>
        <v/>
      </c>
      <c r="BB248" s="730" t="str">
        <f t="shared" si="679"/>
        <v/>
      </c>
      <c r="BC248" s="730" t="str">
        <f t="shared" si="679"/>
        <v/>
      </c>
      <c r="BD248" s="730" t="str">
        <f t="shared" si="679"/>
        <v/>
      </c>
      <c r="BE248" s="730" t="str">
        <f t="shared" si="679"/>
        <v/>
      </c>
      <c r="BF248" s="762"/>
      <c r="BG248" s="730" t="str">
        <f t="shared" ref="BG248:BX248" si="680">IF(BG246="","",BG246*BG247)</f>
        <v/>
      </c>
      <c r="BH248" s="730" t="str">
        <f t="shared" si="680"/>
        <v/>
      </c>
      <c r="BI248" s="730" t="str">
        <f t="shared" si="680"/>
        <v/>
      </c>
      <c r="BJ248" s="730" t="str">
        <f t="shared" si="680"/>
        <v/>
      </c>
      <c r="BK248" s="730" t="str">
        <f t="shared" si="680"/>
        <v/>
      </c>
      <c r="BL248" s="730" t="str">
        <f t="shared" si="680"/>
        <v/>
      </c>
      <c r="BM248" s="730" t="str">
        <f t="shared" si="680"/>
        <v/>
      </c>
      <c r="BN248" s="730" t="str">
        <f t="shared" si="680"/>
        <v/>
      </c>
      <c r="BO248" s="730" t="str">
        <f t="shared" si="680"/>
        <v/>
      </c>
      <c r="BP248" s="730" t="str">
        <f t="shared" si="680"/>
        <v/>
      </c>
      <c r="BQ248" s="730" t="str">
        <f t="shared" si="680"/>
        <v/>
      </c>
      <c r="BR248" s="730" t="str">
        <f t="shared" si="680"/>
        <v/>
      </c>
      <c r="BS248" s="730" t="str">
        <f t="shared" si="680"/>
        <v/>
      </c>
      <c r="BT248" s="730" t="str">
        <f t="shared" si="680"/>
        <v/>
      </c>
      <c r="BU248" s="730" t="str">
        <f t="shared" si="680"/>
        <v/>
      </c>
      <c r="BV248" s="730" t="str">
        <f t="shared" si="680"/>
        <v/>
      </c>
      <c r="BW248" s="730" t="str">
        <f t="shared" si="680"/>
        <v/>
      </c>
      <c r="BX248" s="730">
        <f t="shared" si="680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596"/>
        <v/>
      </c>
      <c r="CE248" s="698" t="str">
        <f t="shared" si="597"/>
        <v/>
      </c>
      <c r="CF248" s="698" t="str">
        <f t="shared" si="598"/>
        <v/>
      </c>
      <c r="CG248" s="787" t="str">
        <f t="shared" si="599"/>
        <v/>
      </c>
      <c r="CH248" s="1370" t="str">
        <f t="shared" si="608"/>
        <v/>
      </c>
      <c r="CI248" s="1371" t="str">
        <f t="shared" si="609"/>
        <v/>
      </c>
      <c r="CJ248" s="1372" t="str">
        <f t="shared" si="610"/>
        <v/>
      </c>
      <c r="CK248" s="1372" t="str">
        <f t="shared" si="611"/>
        <v/>
      </c>
      <c r="CL248" s="1372" t="str">
        <f t="shared" si="612"/>
        <v/>
      </c>
      <c r="CM248" s="1372" t="str">
        <f t="shared" si="613"/>
        <v/>
      </c>
      <c r="CN248" s="1372" t="str">
        <f t="shared" si="614"/>
        <v/>
      </c>
      <c r="CO248" s="1373" t="str">
        <f t="shared" si="615"/>
        <v/>
      </c>
      <c r="CP248" s="1373" t="str">
        <f t="shared" si="616"/>
        <v/>
      </c>
      <c r="CQ248" s="1373">
        <f t="shared" si="617"/>
        <v>8000</v>
      </c>
      <c r="CR248" s="1373" t="str">
        <f t="shared" si="618"/>
        <v/>
      </c>
      <c r="CS248" s="1372" t="str">
        <f t="shared" si="619"/>
        <v/>
      </c>
      <c r="CT248" s="1372" t="str">
        <f t="shared" si="620"/>
        <v/>
      </c>
      <c r="CU248" s="1372" t="str">
        <f t="shared" si="621"/>
        <v/>
      </c>
      <c r="CV248" s="1372" t="str">
        <f t="shared" si="622"/>
        <v/>
      </c>
      <c r="CW248" s="1372" t="str">
        <f t="shared" si="623"/>
        <v/>
      </c>
      <c r="CX248" s="1371" t="str">
        <f t="shared" si="624"/>
        <v/>
      </c>
      <c r="CY248" s="1374" t="str">
        <f t="shared" si="625"/>
        <v/>
      </c>
      <c r="CZ248" s="532" t="str">
        <f t="shared" si="626"/>
        <v/>
      </c>
      <c r="DA248" s="533" t="str">
        <f t="shared" si="627"/>
        <v/>
      </c>
      <c r="DB248" s="534" t="str">
        <f t="shared" si="628"/>
        <v/>
      </c>
      <c r="DC248" s="534" t="str">
        <f t="shared" si="629"/>
        <v/>
      </c>
      <c r="DD248" s="534" t="str">
        <f t="shared" si="630"/>
        <v/>
      </c>
      <c r="DE248" s="534" t="str">
        <f t="shared" si="631"/>
        <v/>
      </c>
      <c r="DF248" s="534" t="str">
        <f t="shared" si="632"/>
        <v/>
      </c>
      <c r="DG248" s="535" t="str">
        <f t="shared" si="633"/>
        <v/>
      </c>
      <c r="DH248" s="535" t="str">
        <f t="shared" si="634"/>
        <v/>
      </c>
      <c r="DI248" s="535" t="str">
        <f t="shared" si="635"/>
        <v/>
      </c>
      <c r="DJ248" s="535" t="str">
        <f t="shared" si="636"/>
        <v/>
      </c>
      <c r="DK248" s="534" t="str">
        <f t="shared" si="637"/>
        <v/>
      </c>
      <c r="DL248" s="534" t="str">
        <f t="shared" si="638"/>
        <v/>
      </c>
      <c r="DM248" s="534" t="str">
        <f t="shared" si="639"/>
        <v/>
      </c>
      <c r="DN248" s="534" t="str">
        <f t="shared" si="640"/>
        <v/>
      </c>
      <c r="DO248" s="534" t="str">
        <f t="shared" si="641"/>
        <v/>
      </c>
      <c r="DP248" s="533" t="str">
        <f t="shared" si="642"/>
        <v/>
      </c>
      <c r="DQ248" s="532" t="str">
        <f t="shared" si="643"/>
        <v/>
      </c>
      <c r="DR248" s="753">
        <f t="shared" si="644"/>
        <v>1</v>
      </c>
      <c r="DS248" s="111">
        <f t="shared" si="645"/>
        <v>0</v>
      </c>
      <c r="DT248" s="111">
        <f t="shared" si="646"/>
        <v>0</v>
      </c>
      <c r="DU248" s="111">
        <f t="shared" si="647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596"/>
        <v/>
      </c>
      <c r="CE249" s="698" t="str">
        <f t="shared" si="597"/>
        <v/>
      </c>
      <c r="CF249" s="698" t="str">
        <f t="shared" si="598"/>
        <v/>
      </c>
      <c r="CG249" s="787" t="str">
        <f t="shared" si="599"/>
        <v/>
      </c>
      <c r="CH249" s="1370" t="str">
        <f t="shared" si="608"/>
        <v/>
      </c>
      <c r="CI249" s="1371" t="str">
        <f t="shared" si="609"/>
        <v/>
      </c>
      <c r="CJ249" s="1372" t="str">
        <f t="shared" si="610"/>
        <v/>
      </c>
      <c r="CK249" s="1372" t="str">
        <f t="shared" si="611"/>
        <v/>
      </c>
      <c r="CL249" s="1372" t="str">
        <f t="shared" si="612"/>
        <v/>
      </c>
      <c r="CM249" s="1372" t="str">
        <f t="shared" si="613"/>
        <v/>
      </c>
      <c r="CN249" s="1372" t="str">
        <f t="shared" si="614"/>
        <v/>
      </c>
      <c r="CO249" s="1373" t="str">
        <f t="shared" si="615"/>
        <v/>
      </c>
      <c r="CP249" s="1373" t="str">
        <f t="shared" si="616"/>
        <v/>
      </c>
      <c r="CQ249" s="1373" t="str">
        <f t="shared" si="617"/>
        <v/>
      </c>
      <c r="CR249" s="1373" t="str">
        <f t="shared" si="618"/>
        <v/>
      </c>
      <c r="CS249" s="1372" t="str">
        <f t="shared" si="619"/>
        <v/>
      </c>
      <c r="CT249" s="1372" t="str">
        <f t="shared" si="620"/>
        <v/>
      </c>
      <c r="CU249" s="1372" t="str">
        <f t="shared" si="621"/>
        <v/>
      </c>
      <c r="CV249" s="1372" t="str">
        <f t="shared" si="622"/>
        <v/>
      </c>
      <c r="CW249" s="1372" t="str">
        <f t="shared" si="623"/>
        <v/>
      </c>
      <c r="CX249" s="1371" t="str">
        <f t="shared" si="624"/>
        <v/>
      </c>
      <c r="CY249" s="1374" t="str">
        <f t="shared" si="625"/>
        <v/>
      </c>
      <c r="CZ249" s="532" t="str">
        <f t="shared" si="626"/>
        <v/>
      </c>
      <c r="DA249" s="533" t="str">
        <f t="shared" si="627"/>
        <v/>
      </c>
      <c r="DB249" s="534" t="str">
        <f t="shared" si="628"/>
        <v/>
      </c>
      <c r="DC249" s="534" t="str">
        <f t="shared" si="629"/>
        <v/>
      </c>
      <c r="DD249" s="534" t="str">
        <f t="shared" si="630"/>
        <v/>
      </c>
      <c r="DE249" s="534" t="str">
        <f t="shared" si="631"/>
        <v/>
      </c>
      <c r="DF249" s="534" t="str">
        <f t="shared" si="632"/>
        <v/>
      </c>
      <c r="DG249" s="535" t="str">
        <f t="shared" si="633"/>
        <v/>
      </c>
      <c r="DH249" s="535" t="str">
        <f t="shared" si="634"/>
        <v/>
      </c>
      <c r="DI249" s="535" t="str">
        <f t="shared" si="635"/>
        <v/>
      </c>
      <c r="DJ249" s="535" t="str">
        <f t="shared" si="636"/>
        <v/>
      </c>
      <c r="DK249" s="534" t="str">
        <f t="shared" si="637"/>
        <v/>
      </c>
      <c r="DL249" s="534" t="str">
        <f t="shared" si="638"/>
        <v/>
      </c>
      <c r="DM249" s="534" t="str">
        <f t="shared" si="639"/>
        <v/>
      </c>
      <c r="DN249" s="534" t="str">
        <f t="shared" si="640"/>
        <v/>
      </c>
      <c r="DO249" s="534" t="str">
        <f t="shared" si="641"/>
        <v/>
      </c>
      <c r="DP249" s="533" t="str">
        <f t="shared" si="642"/>
        <v/>
      </c>
      <c r="DQ249" s="532" t="str">
        <f t="shared" si="643"/>
        <v/>
      </c>
      <c r="DR249" s="753">
        <f t="shared" si="644"/>
        <v>0</v>
      </c>
      <c r="DS249" s="111">
        <f t="shared" si="645"/>
        <v>0</v>
      </c>
      <c r="DT249" s="111">
        <f t="shared" si="646"/>
        <v>0</v>
      </c>
      <c r="DU249" s="111">
        <f t="shared" si="647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681">IF(B244="","",(B244-B246-B249)*B245/B$46/365/$G$1)</f>
        <v/>
      </c>
      <c r="C250" s="733" t="str">
        <f t="shared" si="681"/>
        <v/>
      </c>
      <c r="D250" s="733" t="str">
        <f t="shared" si="681"/>
        <v/>
      </c>
      <c r="E250" s="733" t="str">
        <f t="shared" si="681"/>
        <v/>
      </c>
      <c r="F250" s="733">
        <f t="shared" si="681"/>
        <v>0.33653662402354811</v>
      </c>
      <c r="G250" s="733" t="str">
        <f t="shared" si="681"/>
        <v/>
      </c>
      <c r="H250" s="733" t="str">
        <f t="shared" si="681"/>
        <v/>
      </c>
      <c r="I250" s="733" t="str">
        <f t="shared" si="681"/>
        <v/>
      </c>
      <c r="J250" s="733" t="str">
        <f t="shared" si="681"/>
        <v/>
      </c>
      <c r="K250" s="733" t="str">
        <f t="shared" si="681"/>
        <v/>
      </c>
      <c r="L250" s="733" t="str">
        <f t="shared" si="681"/>
        <v/>
      </c>
      <c r="M250" s="733" t="str">
        <f t="shared" si="681"/>
        <v/>
      </c>
      <c r="N250" s="733" t="str">
        <f t="shared" si="681"/>
        <v/>
      </c>
      <c r="O250" s="733" t="str">
        <f t="shared" si="681"/>
        <v/>
      </c>
      <c r="P250" s="733" t="str">
        <f t="shared" si="681"/>
        <v/>
      </c>
      <c r="Q250" s="733" t="str">
        <f t="shared" si="681"/>
        <v/>
      </c>
      <c r="R250" s="733" t="str">
        <f t="shared" si="681"/>
        <v/>
      </c>
      <c r="S250" s="733" t="str">
        <f t="shared" si="681"/>
        <v/>
      </c>
      <c r="T250" s="752"/>
      <c r="U250" s="733" t="str">
        <f t="shared" ref="U250:AL250" si="682">IF(U244="","",(U244-U246-U249)*U245/U$46/365/$G$1)</f>
        <v/>
      </c>
      <c r="V250" s="733" t="str">
        <f t="shared" si="682"/>
        <v/>
      </c>
      <c r="W250" s="733" t="str">
        <f t="shared" si="682"/>
        <v/>
      </c>
      <c r="X250" s="733" t="str">
        <f t="shared" si="682"/>
        <v/>
      </c>
      <c r="Y250" s="733">
        <f t="shared" si="682"/>
        <v>0.28921116127023661</v>
      </c>
      <c r="Z250" s="733" t="str">
        <f t="shared" si="682"/>
        <v/>
      </c>
      <c r="AA250" s="733" t="str">
        <f t="shared" si="682"/>
        <v/>
      </c>
      <c r="AB250" s="733" t="str">
        <f t="shared" si="682"/>
        <v/>
      </c>
      <c r="AC250" s="733" t="str">
        <f t="shared" si="682"/>
        <v/>
      </c>
      <c r="AD250" s="733" t="str">
        <f t="shared" si="682"/>
        <v/>
      </c>
      <c r="AE250" s="733" t="str">
        <f t="shared" si="682"/>
        <v/>
      </c>
      <c r="AF250" s="733" t="str">
        <f t="shared" si="682"/>
        <v/>
      </c>
      <c r="AG250" s="733" t="str">
        <f t="shared" si="682"/>
        <v/>
      </c>
      <c r="AH250" s="733" t="str">
        <f t="shared" si="682"/>
        <v/>
      </c>
      <c r="AI250" s="733" t="str">
        <f t="shared" si="682"/>
        <v/>
      </c>
      <c r="AJ250" s="733" t="str">
        <f t="shared" si="682"/>
        <v/>
      </c>
      <c r="AK250" s="733" t="str">
        <f t="shared" si="682"/>
        <v/>
      </c>
      <c r="AL250" s="733" t="str">
        <f t="shared" si="682"/>
        <v/>
      </c>
      <c r="AM250" s="752"/>
      <c r="AN250" s="730" t="str">
        <f t="shared" ref="AN250:BE250" si="683">IF(AN244="","",(AN244-AN246-AN249)*AN245/AN$46/365/$G$1)</f>
        <v/>
      </c>
      <c r="AO250" s="733" t="str">
        <f t="shared" si="683"/>
        <v/>
      </c>
      <c r="AP250" s="733" t="str">
        <f t="shared" si="683"/>
        <v/>
      </c>
      <c r="AQ250" s="733" t="str">
        <f t="shared" si="683"/>
        <v/>
      </c>
      <c r="AR250" s="733">
        <f t="shared" si="683"/>
        <v>5.2884326632271834E-2</v>
      </c>
      <c r="AS250" s="733" t="str">
        <f t="shared" si="683"/>
        <v/>
      </c>
      <c r="AT250" s="733" t="str">
        <f t="shared" si="683"/>
        <v/>
      </c>
      <c r="AU250" s="733" t="str">
        <f t="shared" si="683"/>
        <v/>
      </c>
      <c r="AV250" s="733">
        <f t="shared" si="683"/>
        <v>0.15865297989681548</v>
      </c>
      <c r="AW250" s="733" t="str">
        <f t="shared" si="683"/>
        <v/>
      </c>
      <c r="AX250" s="733" t="str">
        <f t="shared" si="683"/>
        <v/>
      </c>
      <c r="AY250" s="733" t="str">
        <f t="shared" si="683"/>
        <v/>
      </c>
      <c r="AZ250" s="733" t="str">
        <f t="shared" si="683"/>
        <v/>
      </c>
      <c r="BA250" s="733" t="str">
        <f t="shared" si="683"/>
        <v/>
      </c>
      <c r="BB250" s="733" t="str">
        <f t="shared" si="683"/>
        <v/>
      </c>
      <c r="BC250" s="733" t="str">
        <f t="shared" si="683"/>
        <v/>
      </c>
      <c r="BD250" s="733" t="str">
        <f t="shared" si="683"/>
        <v/>
      </c>
      <c r="BE250" s="733" t="str">
        <f t="shared" si="683"/>
        <v/>
      </c>
      <c r="BF250" s="752"/>
      <c r="BG250" s="733" t="str">
        <f t="shared" ref="BG250:BX250" si="684">IF(BG244="","",(BG244-BG246-BG249)*BG245/BG$46/365/$G$1)</f>
        <v/>
      </c>
      <c r="BH250" s="733" t="str">
        <f t="shared" si="684"/>
        <v/>
      </c>
      <c r="BI250" s="733" t="str">
        <f t="shared" si="684"/>
        <v/>
      </c>
      <c r="BJ250" s="733" t="str">
        <f t="shared" si="684"/>
        <v/>
      </c>
      <c r="BK250" s="733" t="str">
        <f t="shared" si="684"/>
        <v/>
      </c>
      <c r="BL250" s="733" t="str">
        <f t="shared" si="684"/>
        <v/>
      </c>
      <c r="BM250" s="733" t="str">
        <f t="shared" si="684"/>
        <v/>
      </c>
      <c r="BN250" s="733" t="str">
        <f t="shared" si="684"/>
        <v/>
      </c>
      <c r="BO250" s="733" t="str">
        <f t="shared" si="684"/>
        <v/>
      </c>
      <c r="BP250" s="733" t="str">
        <f t="shared" si="684"/>
        <v/>
      </c>
      <c r="BQ250" s="733" t="str">
        <f t="shared" si="684"/>
        <v/>
      </c>
      <c r="BR250" s="733" t="str">
        <f t="shared" si="684"/>
        <v/>
      </c>
      <c r="BS250" s="733" t="str">
        <f t="shared" si="684"/>
        <v/>
      </c>
      <c r="BT250" s="733" t="str">
        <f t="shared" si="684"/>
        <v/>
      </c>
      <c r="BU250" s="733" t="str">
        <f t="shared" si="684"/>
        <v/>
      </c>
      <c r="BV250" s="733" t="str">
        <f t="shared" si="684"/>
        <v/>
      </c>
      <c r="BW250" s="733" t="str">
        <f t="shared" si="684"/>
        <v/>
      </c>
      <c r="BX250" s="733" t="str">
        <f t="shared" si="684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596"/>
        <v/>
      </c>
      <c r="CE250" s="723" t="str">
        <f t="shared" si="597"/>
        <v/>
      </c>
      <c r="CF250" s="723" t="str">
        <f t="shared" si="598"/>
        <v/>
      </c>
      <c r="CG250" s="790" t="str">
        <f t="shared" si="599"/>
        <v/>
      </c>
      <c r="CH250" s="1375" t="str">
        <f t="shared" si="608"/>
        <v/>
      </c>
      <c r="CI250" s="1376" t="str">
        <f t="shared" si="609"/>
        <v/>
      </c>
      <c r="CJ250" s="1377" t="str">
        <f t="shared" si="610"/>
        <v/>
      </c>
      <c r="CK250" s="1377" t="str">
        <f t="shared" si="611"/>
        <v/>
      </c>
      <c r="CL250" s="1377" t="str">
        <f t="shared" si="612"/>
        <v/>
      </c>
      <c r="CM250" s="1377" t="str">
        <f t="shared" si="613"/>
        <v/>
      </c>
      <c r="CN250" s="1377" t="str">
        <f t="shared" si="614"/>
        <v/>
      </c>
      <c r="CO250" s="1378" t="str">
        <f t="shared" si="615"/>
        <v/>
      </c>
      <c r="CP250" s="1378" t="str">
        <f t="shared" si="616"/>
        <v/>
      </c>
      <c r="CQ250" s="1378">
        <f t="shared" si="617"/>
        <v>0.33653662402354811</v>
      </c>
      <c r="CR250" s="1378" t="str">
        <f t="shared" si="618"/>
        <v/>
      </c>
      <c r="CS250" s="1377" t="str">
        <f t="shared" si="619"/>
        <v/>
      </c>
      <c r="CT250" s="1377" t="str">
        <f t="shared" si="620"/>
        <v/>
      </c>
      <c r="CU250" s="1377" t="str">
        <f t="shared" si="621"/>
        <v/>
      </c>
      <c r="CV250" s="1377" t="str">
        <f t="shared" si="622"/>
        <v/>
      </c>
      <c r="CW250" s="1377" t="str">
        <f t="shared" si="623"/>
        <v/>
      </c>
      <c r="CX250" s="1376" t="str">
        <f t="shared" si="624"/>
        <v/>
      </c>
      <c r="CY250" s="1379" t="str">
        <f t="shared" si="625"/>
        <v/>
      </c>
      <c r="CZ250" s="638" t="str">
        <f t="shared" si="626"/>
        <v/>
      </c>
      <c r="DA250" s="639" t="str">
        <f t="shared" si="627"/>
        <v/>
      </c>
      <c r="DB250" s="640" t="str">
        <f t="shared" si="628"/>
        <v/>
      </c>
      <c r="DC250" s="640" t="str">
        <f t="shared" si="629"/>
        <v/>
      </c>
      <c r="DD250" s="640" t="str">
        <f t="shared" si="630"/>
        <v/>
      </c>
      <c r="DE250" s="640" t="str">
        <f t="shared" si="631"/>
        <v/>
      </c>
      <c r="DF250" s="640" t="str">
        <f t="shared" si="632"/>
        <v/>
      </c>
      <c r="DG250" s="641" t="str">
        <f t="shared" si="633"/>
        <v/>
      </c>
      <c r="DH250" s="641" t="str">
        <f t="shared" si="634"/>
        <v/>
      </c>
      <c r="DI250" s="641">
        <f t="shared" si="635"/>
        <v>0.28921116127023661</v>
      </c>
      <c r="DJ250" s="641" t="str">
        <f t="shared" si="636"/>
        <v/>
      </c>
      <c r="DK250" s="640" t="str">
        <f t="shared" si="637"/>
        <v/>
      </c>
      <c r="DL250" s="640" t="str">
        <f t="shared" si="638"/>
        <v/>
      </c>
      <c r="DM250" s="640" t="str">
        <f t="shared" si="639"/>
        <v/>
      </c>
      <c r="DN250" s="640" t="str">
        <f t="shared" si="640"/>
        <v/>
      </c>
      <c r="DO250" s="640" t="str">
        <f t="shared" si="641"/>
        <v/>
      </c>
      <c r="DP250" s="639" t="str">
        <f t="shared" si="642"/>
        <v/>
      </c>
      <c r="DQ250" s="638" t="str">
        <f t="shared" si="643"/>
        <v/>
      </c>
      <c r="DR250" s="753">
        <f t="shared" si="644"/>
        <v>1</v>
      </c>
      <c r="DS250" s="111">
        <f t="shared" si="645"/>
        <v>1</v>
      </c>
      <c r="DT250" s="111">
        <f t="shared" si="646"/>
        <v>2</v>
      </c>
      <c r="DU250" s="111">
        <f t="shared" si="647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596"/>
        <v/>
      </c>
      <c r="CE251" s="698" t="str">
        <f t="shared" si="597"/>
        <v/>
      </c>
      <c r="CF251" s="698" t="str">
        <f t="shared" si="598"/>
        <v/>
      </c>
      <c r="CG251" s="787" t="str">
        <f t="shared" si="599"/>
        <v/>
      </c>
      <c r="CH251" s="1370" t="str">
        <f t="shared" si="608"/>
        <v/>
      </c>
      <c r="CI251" s="1371" t="str">
        <f t="shared" si="609"/>
        <v/>
      </c>
      <c r="CJ251" s="1372" t="str">
        <f t="shared" si="610"/>
        <v/>
      </c>
      <c r="CK251" s="1372" t="str">
        <f t="shared" si="611"/>
        <v/>
      </c>
      <c r="CL251" s="1372" t="str">
        <f t="shared" si="612"/>
        <v/>
      </c>
      <c r="CM251" s="1372" t="str">
        <f t="shared" si="613"/>
        <v/>
      </c>
      <c r="CN251" s="1372" t="str">
        <f t="shared" si="614"/>
        <v/>
      </c>
      <c r="CO251" s="1373" t="str">
        <f t="shared" si="615"/>
        <v/>
      </c>
      <c r="CP251" s="1373" t="str">
        <f t="shared" si="616"/>
        <v/>
      </c>
      <c r="CQ251" s="1373" t="str">
        <f t="shared" si="617"/>
        <v/>
      </c>
      <c r="CR251" s="1373" t="str">
        <f t="shared" si="618"/>
        <v/>
      </c>
      <c r="CS251" s="1372" t="str">
        <f t="shared" si="619"/>
        <v/>
      </c>
      <c r="CT251" s="1372" t="str">
        <f t="shared" si="620"/>
        <v/>
      </c>
      <c r="CU251" s="1372" t="str">
        <f t="shared" si="621"/>
        <v/>
      </c>
      <c r="CV251" s="1372" t="str">
        <f t="shared" si="622"/>
        <v/>
      </c>
      <c r="CW251" s="1372" t="str">
        <f t="shared" si="623"/>
        <v/>
      </c>
      <c r="CX251" s="1371" t="str">
        <f t="shared" si="624"/>
        <v/>
      </c>
      <c r="CY251" s="1374" t="str">
        <f t="shared" si="625"/>
        <v/>
      </c>
      <c r="CZ251" s="532" t="str">
        <f t="shared" si="626"/>
        <v/>
      </c>
      <c r="DA251" s="533" t="str">
        <f t="shared" si="627"/>
        <v/>
      </c>
      <c r="DB251" s="534" t="str">
        <f t="shared" si="628"/>
        <v/>
      </c>
      <c r="DC251" s="534" t="str">
        <f t="shared" si="629"/>
        <v/>
      </c>
      <c r="DD251" s="534" t="str">
        <f t="shared" si="630"/>
        <v/>
      </c>
      <c r="DE251" s="534" t="str">
        <f t="shared" si="631"/>
        <v/>
      </c>
      <c r="DF251" s="534" t="str">
        <f t="shared" si="632"/>
        <v/>
      </c>
      <c r="DG251" s="535" t="str">
        <f t="shared" si="633"/>
        <v/>
      </c>
      <c r="DH251" s="535" t="str">
        <f t="shared" si="634"/>
        <v/>
      </c>
      <c r="DI251" s="535" t="str">
        <f t="shared" si="635"/>
        <v/>
      </c>
      <c r="DJ251" s="535" t="str">
        <f t="shared" si="636"/>
        <v/>
      </c>
      <c r="DK251" s="534" t="str">
        <f t="shared" si="637"/>
        <v/>
      </c>
      <c r="DL251" s="534" t="str">
        <f t="shared" si="638"/>
        <v/>
      </c>
      <c r="DM251" s="534" t="str">
        <f t="shared" si="639"/>
        <v/>
      </c>
      <c r="DN251" s="534" t="str">
        <f t="shared" si="640"/>
        <v/>
      </c>
      <c r="DO251" s="534" t="str">
        <f t="shared" si="641"/>
        <v/>
      </c>
      <c r="DP251" s="533" t="str">
        <f t="shared" si="642"/>
        <v/>
      </c>
      <c r="DQ251" s="532" t="str">
        <f t="shared" si="643"/>
        <v/>
      </c>
      <c r="DR251" s="753">
        <f t="shared" si="644"/>
        <v>0</v>
      </c>
      <c r="DS251" s="111">
        <f t="shared" si="645"/>
        <v>0</v>
      </c>
      <c r="DT251" s="111">
        <f t="shared" si="646"/>
        <v>0</v>
      </c>
      <c r="DU251" s="111">
        <f t="shared" si="647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685">3450*4.1868</f>
        <v>14444.46</v>
      </c>
      <c r="C252" s="801">
        <f t="shared" si="685"/>
        <v>14444.46</v>
      </c>
      <c r="D252" s="801">
        <f t="shared" si="685"/>
        <v>14444.46</v>
      </c>
      <c r="E252" s="801">
        <f t="shared" si="685"/>
        <v>14444.46</v>
      </c>
      <c r="F252" s="801">
        <f t="shared" si="685"/>
        <v>14444.46</v>
      </c>
      <c r="G252" s="801">
        <f t="shared" si="685"/>
        <v>14444.46</v>
      </c>
      <c r="H252" s="801">
        <f t="shared" si="685"/>
        <v>14444.46</v>
      </c>
      <c r="I252" s="801">
        <f t="shared" si="685"/>
        <v>14444.46</v>
      </c>
      <c r="J252" s="801">
        <f t="shared" si="685"/>
        <v>14444.46</v>
      </c>
      <c r="K252" s="801">
        <f t="shared" si="685"/>
        <v>14444.46</v>
      </c>
      <c r="L252" s="801">
        <f t="shared" si="685"/>
        <v>14444.46</v>
      </c>
      <c r="M252" s="801">
        <f t="shared" si="685"/>
        <v>14444.46</v>
      </c>
      <c r="N252" s="801">
        <f t="shared" si="685"/>
        <v>14444.46</v>
      </c>
      <c r="O252" s="801">
        <f t="shared" si="685"/>
        <v>14444.46</v>
      </c>
      <c r="P252" s="801">
        <f t="shared" si="685"/>
        <v>14444.46</v>
      </c>
      <c r="Q252" s="801">
        <f t="shared" si="685"/>
        <v>14444.46</v>
      </c>
      <c r="R252" s="801">
        <f t="shared" si="685"/>
        <v>14444.46</v>
      </c>
      <c r="S252" s="801">
        <f t="shared" si="685"/>
        <v>14444.46</v>
      </c>
      <c r="T252" s="809"/>
      <c r="U252" s="801">
        <f t="shared" ref="U252:AL252" si="686">3450*4.1868</f>
        <v>14444.46</v>
      </c>
      <c r="V252" s="801">
        <f t="shared" si="686"/>
        <v>14444.46</v>
      </c>
      <c r="W252" s="801">
        <f t="shared" si="686"/>
        <v>14444.46</v>
      </c>
      <c r="X252" s="801">
        <f t="shared" si="686"/>
        <v>14444.46</v>
      </c>
      <c r="Y252" s="801">
        <f t="shared" si="686"/>
        <v>14444.46</v>
      </c>
      <c r="Z252" s="801">
        <f t="shared" si="686"/>
        <v>14444.46</v>
      </c>
      <c r="AA252" s="801">
        <f t="shared" si="686"/>
        <v>14444.46</v>
      </c>
      <c r="AB252" s="801">
        <f t="shared" si="686"/>
        <v>14444.46</v>
      </c>
      <c r="AC252" s="801">
        <f t="shared" si="686"/>
        <v>14444.46</v>
      </c>
      <c r="AD252" s="801">
        <f t="shared" si="686"/>
        <v>14444.46</v>
      </c>
      <c r="AE252" s="801">
        <f t="shared" si="686"/>
        <v>14444.46</v>
      </c>
      <c r="AF252" s="801">
        <f t="shared" si="686"/>
        <v>14444.46</v>
      </c>
      <c r="AG252" s="801">
        <f t="shared" si="686"/>
        <v>14444.46</v>
      </c>
      <c r="AH252" s="801">
        <f t="shared" si="686"/>
        <v>14444.46</v>
      </c>
      <c r="AI252" s="801">
        <f t="shared" si="686"/>
        <v>14444.46</v>
      </c>
      <c r="AJ252" s="801">
        <f t="shared" si="686"/>
        <v>14444.46</v>
      </c>
      <c r="AK252" s="801">
        <f t="shared" si="686"/>
        <v>14444.46</v>
      </c>
      <c r="AL252" s="801">
        <f t="shared" si="686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596"/>
        <v>14444.459999999994</v>
      </c>
      <c r="CE252" s="698">
        <f t="shared" si="597"/>
        <v>14444.459999999994</v>
      </c>
      <c r="CF252" s="698">
        <f t="shared" si="598"/>
        <v>14444</v>
      </c>
      <c r="CG252" s="787">
        <f t="shared" si="599"/>
        <v>14444</v>
      </c>
      <c r="CH252" s="1370">
        <f t="shared" si="608"/>
        <v>14444.46</v>
      </c>
      <c r="CI252" s="1371">
        <f t="shared" si="609"/>
        <v>14444.46</v>
      </c>
      <c r="CJ252" s="1372">
        <f t="shared" si="610"/>
        <v>14444.46</v>
      </c>
      <c r="CK252" s="1372">
        <f t="shared" si="611"/>
        <v>14444.46</v>
      </c>
      <c r="CL252" s="1372">
        <f t="shared" si="612"/>
        <v>14444.46</v>
      </c>
      <c r="CM252" s="1372">
        <f t="shared" si="613"/>
        <v>14444.46</v>
      </c>
      <c r="CN252" s="1372">
        <f t="shared" si="614"/>
        <v>14444.46</v>
      </c>
      <c r="CO252" s="1373">
        <f t="shared" si="615"/>
        <v>14444.46</v>
      </c>
      <c r="CP252" s="1373">
        <f t="shared" si="616"/>
        <v>14444.46</v>
      </c>
      <c r="CQ252" s="1373">
        <f t="shared" si="617"/>
        <v>14444.46</v>
      </c>
      <c r="CR252" s="1373">
        <f t="shared" si="618"/>
        <v>14444.46</v>
      </c>
      <c r="CS252" s="1372">
        <f t="shared" si="619"/>
        <v>14444.46</v>
      </c>
      <c r="CT252" s="1372">
        <f t="shared" si="620"/>
        <v>14444.46</v>
      </c>
      <c r="CU252" s="1372">
        <f t="shared" si="621"/>
        <v>14444.46</v>
      </c>
      <c r="CV252" s="1372">
        <f t="shared" si="622"/>
        <v>14444.46</v>
      </c>
      <c r="CW252" s="1372">
        <f t="shared" si="623"/>
        <v>14444.46</v>
      </c>
      <c r="CX252" s="1371">
        <f t="shared" si="624"/>
        <v>14444.46</v>
      </c>
      <c r="CY252" s="1374">
        <f t="shared" si="625"/>
        <v>14444.46</v>
      </c>
      <c r="CZ252" s="532">
        <f t="shared" si="626"/>
        <v>14444.46</v>
      </c>
      <c r="DA252" s="533">
        <f t="shared" si="627"/>
        <v>14444.46</v>
      </c>
      <c r="DB252" s="534">
        <f t="shared" si="628"/>
        <v>14444.46</v>
      </c>
      <c r="DC252" s="534">
        <f t="shared" si="629"/>
        <v>14444.46</v>
      </c>
      <c r="DD252" s="534">
        <f t="shared" si="630"/>
        <v>14444.46</v>
      </c>
      <c r="DE252" s="534">
        <f t="shared" si="631"/>
        <v>14444.46</v>
      </c>
      <c r="DF252" s="534">
        <f t="shared" si="632"/>
        <v>14444.46</v>
      </c>
      <c r="DG252" s="535">
        <f t="shared" si="633"/>
        <v>14444.46</v>
      </c>
      <c r="DH252" s="535">
        <f t="shared" si="634"/>
        <v>14444.46</v>
      </c>
      <c r="DI252" s="535">
        <f t="shared" si="635"/>
        <v>14444.46</v>
      </c>
      <c r="DJ252" s="535">
        <f t="shared" si="636"/>
        <v>14444.46</v>
      </c>
      <c r="DK252" s="534">
        <f t="shared" si="637"/>
        <v>14444.46</v>
      </c>
      <c r="DL252" s="534">
        <f t="shared" si="638"/>
        <v>14444.46</v>
      </c>
      <c r="DM252" s="534">
        <f t="shared" si="639"/>
        <v>14444.46</v>
      </c>
      <c r="DN252" s="534">
        <f t="shared" si="640"/>
        <v>14444.46</v>
      </c>
      <c r="DO252" s="534">
        <f t="shared" si="641"/>
        <v>14444.46</v>
      </c>
      <c r="DP252" s="533">
        <f t="shared" si="642"/>
        <v>14444.46</v>
      </c>
      <c r="DQ252" s="532">
        <f t="shared" si="643"/>
        <v>14444.46</v>
      </c>
      <c r="DR252" s="753">
        <f t="shared" si="644"/>
        <v>18</v>
      </c>
      <c r="DS252" s="111">
        <f t="shared" si="645"/>
        <v>18</v>
      </c>
      <c r="DT252" s="111">
        <f t="shared" si="646"/>
        <v>18</v>
      </c>
      <c r="DU252" s="111">
        <f t="shared" si="647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596"/>
        <v/>
      </c>
      <c r="CE253" s="698" t="str">
        <f t="shared" si="597"/>
        <v/>
      </c>
      <c r="CF253" s="698" t="str">
        <f t="shared" si="598"/>
        <v/>
      </c>
      <c r="CG253" s="787" t="str">
        <f t="shared" si="599"/>
        <v/>
      </c>
      <c r="CH253" s="1370" t="str">
        <f t="shared" si="608"/>
        <v/>
      </c>
      <c r="CI253" s="1371" t="str">
        <f t="shared" si="609"/>
        <v/>
      </c>
      <c r="CJ253" s="1372" t="str">
        <f t="shared" si="610"/>
        <v/>
      </c>
      <c r="CK253" s="1372" t="str">
        <f t="shared" si="611"/>
        <v/>
      </c>
      <c r="CL253" s="1372" t="str">
        <f t="shared" si="612"/>
        <v/>
      </c>
      <c r="CM253" s="1372" t="str">
        <f t="shared" si="613"/>
        <v/>
      </c>
      <c r="CN253" s="1372" t="str">
        <f t="shared" si="614"/>
        <v/>
      </c>
      <c r="CO253" s="1373" t="str">
        <f t="shared" si="615"/>
        <v/>
      </c>
      <c r="CP253" s="1373" t="str">
        <f t="shared" si="616"/>
        <v/>
      </c>
      <c r="CQ253" s="1373" t="str">
        <f t="shared" si="617"/>
        <v/>
      </c>
      <c r="CR253" s="1373" t="str">
        <f t="shared" si="618"/>
        <v/>
      </c>
      <c r="CS253" s="1372" t="str">
        <f t="shared" si="619"/>
        <v/>
      </c>
      <c r="CT253" s="1372" t="str">
        <f t="shared" si="620"/>
        <v/>
      </c>
      <c r="CU253" s="1372" t="str">
        <f t="shared" si="621"/>
        <v/>
      </c>
      <c r="CV253" s="1372" t="str">
        <f t="shared" si="622"/>
        <v/>
      </c>
      <c r="CW253" s="1372" t="str">
        <f t="shared" si="623"/>
        <v/>
      </c>
      <c r="CX253" s="1371" t="str">
        <f t="shared" si="624"/>
        <v/>
      </c>
      <c r="CY253" s="1374" t="str">
        <f t="shared" si="625"/>
        <v/>
      </c>
      <c r="CZ253" s="532" t="str">
        <f t="shared" si="626"/>
        <v/>
      </c>
      <c r="DA253" s="533" t="str">
        <f t="shared" si="627"/>
        <v/>
      </c>
      <c r="DB253" s="534" t="str">
        <f t="shared" si="628"/>
        <v/>
      </c>
      <c r="DC253" s="534" t="str">
        <f t="shared" si="629"/>
        <v/>
      </c>
      <c r="DD253" s="534" t="str">
        <f t="shared" si="630"/>
        <v/>
      </c>
      <c r="DE253" s="534" t="str">
        <f t="shared" si="631"/>
        <v/>
      </c>
      <c r="DF253" s="534" t="str">
        <f t="shared" si="632"/>
        <v/>
      </c>
      <c r="DG253" s="535" t="str">
        <f t="shared" si="633"/>
        <v/>
      </c>
      <c r="DH253" s="535" t="str">
        <f t="shared" si="634"/>
        <v/>
      </c>
      <c r="DI253" s="535" t="str">
        <f t="shared" si="635"/>
        <v/>
      </c>
      <c r="DJ253" s="535" t="str">
        <f t="shared" si="636"/>
        <v/>
      </c>
      <c r="DK253" s="534" t="str">
        <f t="shared" si="637"/>
        <v/>
      </c>
      <c r="DL253" s="534" t="str">
        <f t="shared" si="638"/>
        <v/>
      </c>
      <c r="DM253" s="534" t="str">
        <f t="shared" si="639"/>
        <v/>
      </c>
      <c r="DN253" s="534" t="str">
        <f t="shared" si="640"/>
        <v/>
      </c>
      <c r="DO253" s="534" t="str">
        <f t="shared" si="641"/>
        <v/>
      </c>
      <c r="DP253" s="533" t="str">
        <f t="shared" si="642"/>
        <v/>
      </c>
      <c r="DQ253" s="532" t="str">
        <f t="shared" si="643"/>
        <v/>
      </c>
      <c r="DR253" s="753">
        <f t="shared" si="644"/>
        <v>0</v>
      </c>
      <c r="DS253" s="111">
        <f t="shared" si="645"/>
        <v>0</v>
      </c>
      <c r="DT253" s="111">
        <f t="shared" si="646"/>
        <v>0</v>
      </c>
      <c r="DU253" s="111">
        <f t="shared" si="647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596"/>
        <v/>
      </c>
      <c r="CE254" s="698" t="str">
        <f t="shared" si="597"/>
        <v/>
      </c>
      <c r="CF254" s="698" t="str">
        <f t="shared" si="598"/>
        <v/>
      </c>
      <c r="CG254" s="787" t="str">
        <f t="shared" si="599"/>
        <v/>
      </c>
      <c r="CH254" s="1370" t="str">
        <f t="shared" si="608"/>
        <v/>
      </c>
      <c r="CI254" s="1371" t="str">
        <f t="shared" si="609"/>
        <v/>
      </c>
      <c r="CJ254" s="1372" t="str">
        <f t="shared" si="610"/>
        <v/>
      </c>
      <c r="CK254" s="1372" t="str">
        <f t="shared" si="611"/>
        <v/>
      </c>
      <c r="CL254" s="1372" t="str">
        <f t="shared" si="612"/>
        <v/>
      </c>
      <c r="CM254" s="1372" t="str">
        <f t="shared" si="613"/>
        <v/>
      </c>
      <c r="CN254" s="1372" t="str">
        <f t="shared" si="614"/>
        <v/>
      </c>
      <c r="CO254" s="1373" t="str">
        <f t="shared" si="615"/>
        <v/>
      </c>
      <c r="CP254" s="1373" t="str">
        <f t="shared" si="616"/>
        <v/>
      </c>
      <c r="CQ254" s="1373" t="str">
        <f t="shared" si="617"/>
        <v/>
      </c>
      <c r="CR254" s="1373" t="str">
        <f t="shared" si="618"/>
        <v/>
      </c>
      <c r="CS254" s="1372" t="str">
        <f t="shared" si="619"/>
        <v/>
      </c>
      <c r="CT254" s="1372" t="str">
        <f t="shared" si="620"/>
        <v/>
      </c>
      <c r="CU254" s="1372" t="str">
        <f t="shared" si="621"/>
        <v/>
      </c>
      <c r="CV254" s="1372" t="str">
        <f t="shared" si="622"/>
        <v/>
      </c>
      <c r="CW254" s="1372" t="str">
        <f t="shared" si="623"/>
        <v/>
      </c>
      <c r="CX254" s="1371" t="str">
        <f t="shared" si="624"/>
        <v/>
      </c>
      <c r="CY254" s="1374" t="str">
        <f t="shared" si="625"/>
        <v/>
      </c>
      <c r="CZ254" s="532" t="str">
        <f t="shared" si="626"/>
        <v/>
      </c>
      <c r="DA254" s="533" t="str">
        <f t="shared" si="627"/>
        <v/>
      </c>
      <c r="DB254" s="534" t="str">
        <f t="shared" si="628"/>
        <v/>
      </c>
      <c r="DC254" s="534" t="str">
        <f t="shared" si="629"/>
        <v/>
      </c>
      <c r="DD254" s="534" t="str">
        <f t="shared" si="630"/>
        <v/>
      </c>
      <c r="DE254" s="534" t="str">
        <f t="shared" si="631"/>
        <v/>
      </c>
      <c r="DF254" s="534" t="str">
        <f t="shared" si="632"/>
        <v/>
      </c>
      <c r="DG254" s="535" t="str">
        <f t="shared" si="633"/>
        <v/>
      </c>
      <c r="DH254" s="535" t="str">
        <f t="shared" si="634"/>
        <v/>
      </c>
      <c r="DI254" s="535" t="str">
        <f t="shared" si="635"/>
        <v/>
      </c>
      <c r="DJ254" s="535" t="str">
        <f t="shared" si="636"/>
        <v/>
      </c>
      <c r="DK254" s="534" t="str">
        <f t="shared" si="637"/>
        <v/>
      </c>
      <c r="DL254" s="534" t="str">
        <f t="shared" si="638"/>
        <v/>
      </c>
      <c r="DM254" s="534" t="str">
        <f t="shared" si="639"/>
        <v/>
      </c>
      <c r="DN254" s="534" t="str">
        <f t="shared" si="640"/>
        <v/>
      </c>
      <c r="DO254" s="534" t="str">
        <f t="shared" si="641"/>
        <v/>
      </c>
      <c r="DP254" s="533" t="str">
        <f t="shared" si="642"/>
        <v/>
      </c>
      <c r="DQ254" s="532" t="str">
        <f t="shared" si="643"/>
        <v/>
      </c>
      <c r="DR254" s="753">
        <f t="shared" si="644"/>
        <v>0</v>
      </c>
      <c r="DS254" s="111">
        <f t="shared" si="645"/>
        <v>0</v>
      </c>
      <c r="DT254" s="111">
        <f t="shared" si="646"/>
        <v>0</v>
      </c>
      <c r="DU254" s="111">
        <f t="shared" si="647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687">IF(B253="","",B253*B254)</f>
        <v/>
      </c>
      <c r="C255" s="730" t="str">
        <f t="shared" si="687"/>
        <v/>
      </c>
      <c r="D255" s="730" t="str">
        <f t="shared" si="687"/>
        <v/>
      </c>
      <c r="E255" s="730" t="str">
        <f t="shared" si="687"/>
        <v/>
      </c>
      <c r="F255" s="730" t="str">
        <f t="shared" si="687"/>
        <v/>
      </c>
      <c r="G255" s="730" t="str">
        <f t="shared" si="687"/>
        <v/>
      </c>
      <c r="H255" s="730" t="str">
        <f t="shared" si="687"/>
        <v/>
      </c>
      <c r="I255" s="730" t="str">
        <f t="shared" si="687"/>
        <v/>
      </c>
      <c r="J255" s="730" t="str">
        <f t="shared" si="687"/>
        <v/>
      </c>
      <c r="K255" s="730" t="str">
        <f t="shared" si="687"/>
        <v/>
      </c>
      <c r="L255" s="730" t="str">
        <f t="shared" si="687"/>
        <v/>
      </c>
      <c r="M255" s="730" t="str">
        <f t="shared" si="687"/>
        <v/>
      </c>
      <c r="N255" s="730" t="str">
        <f t="shared" si="687"/>
        <v/>
      </c>
      <c r="O255" s="730" t="str">
        <f t="shared" si="687"/>
        <v/>
      </c>
      <c r="P255" s="730" t="str">
        <f t="shared" si="687"/>
        <v/>
      </c>
      <c r="Q255" s="730" t="str">
        <f t="shared" si="687"/>
        <v/>
      </c>
      <c r="R255" s="730" t="str">
        <f t="shared" si="687"/>
        <v/>
      </c>
      <c r="S255" s="730" t="str">
        <f t="shared" si="687"/>
        <v/>
      </c>
      <c r="T255" s="762"/>
      <c r="U255" s="730" t="str">
        <f t="shared" ref="U255:AL255" si="688">IF(U253="","",U253*U254)</f>
        <v/>
      </c>
      <c r="V255" s="730" t="str">
        <f t="shared" si="688"/>
        <v/>
      </c>
      <c r="W255" s="730" t="str">
        <f t="shared" si="688"/>
        <v/>
      </c>
      <c r="X255" s="730" t="str">
        <f t="shared" si="688"/>
        <v/>
      </c>
      <c r="Y255" s="730" t="str">
        <f t="shared" si="688"/>
        <v/>
      </c>
      <c r="Z255" s="730" t="str">
        <f t="shared" si="688"/>
        <v/>
      </c>
      <c r="AA255" s="730" t="str">
        <f t="shared" si="688"/>
        <v/>
      </c>
      <c r="AB255" s="730" t="str">
        <f t="shared" si="688"/>
        <v/>
      </c>
      <c r="AC255" s="730" t="str">
        <f t="shared" si="688"/>
        <v/>
      </c>
      <c r="AD255" s="730" t="str">
        <f t="shared" si="688"/>
        <v/>
      </c>
      <c r="AE255" s="730" t="str">
        <f t="shared" si="688"/>
        <v/>
      </c>
      <c r="AF255" s="730" t="str">
        <f t="shared" si="688"/>
        <v/>
      </c>
      <c r="AG255" s="730" t="str">
        <f t="shared" si="688"/>
        <v/>
      </c>
      <c r="AH255" s="730" t="str">
        <f t="shared" si="688"/>
        <v/>
      </c>
      <c r="AI255" s="730" t="str">
        <f t="shared" si="688"/>
        <v/>
      </c>
      <c r="AJ255" s="730" t="str">
        <f t="shared" si="688"/>
        <v/>
      </c>
      <c r="AK255" s="730" t="str">
        <f t="shared" si="688"/>
        <v/>
      </c>
      <c r="AL255" s="730" t="str">
        <f t="shared" si="688"/>
        <v/>
      </c>
      <c r="AM255" s="762"/>
      <c r="AN255" s="730" t="str">
        <f t="shared" ref="AN255:BE255" si="689">IF(AN253="","",AN253*AN254)</f>
        <v/>
      </c>
      <c r="AO255" s="730" t="str">
        <f t="shared" si="689"/>
        <v/>
      </c>
      <c r="AP255" s="730" t="str">
        <f t="shared" si="689"/>
        <v/>
      </c>
      <c r="AQ255" s="730" t="str">
        <f t="shared" si="689"/>
        <v/>
      </c>
      <c r="AR255" s="730" t="str">
        <f t="shared" si="689"/>
        <v/>
      </c>
      <c r="AS255" s="730" t="str">
        <f t="shared" si="689"/>
        <v/>
      </c>
      <c r="AT255" s="730" t="str">
        <f t="shared" si="689"/>
        <v/>
      </c>
      <c r="AU255" s="730" t="str">
        <f t="shared" si="689"/>
        <v/>
      </c>
      <c r="AV255" s="730" t="str">
        <f t="shared" si="689"/>
        <v/>
      </c>
      <c r="AW255" s="730" t="str">
        <f t="shared" si="689"/>
        <v/>
      </c>
      <c r="AX255" s="730" t="str">
        <f t="shared" si="689"/>
        <v/>
      </c>
      <c r="AY255" s="730" t="str">
        <f t="shared" si="689"/>
        <v/>
      </c>
      <c r="AZ255" s="730" t="str">
        <f t="shared" si="689"/>
        <v/>
      </c>
      <c r="BA255" s="730" t="str">
        <f t="shared" si="689"/>
        <v/>
      </c>
      <c r="BB255" s="730" t="str">
        <f t="shared" si="689"/>
        <v/>
      </c>
      <c r="BC255" s="730" t="str">
        <f t="shared" si="689"/>
        <v/>
      </c>
      <c r="BD255" s="730" t="str">
        <f t="shared" si="689"/>
        <v/>
      </c>
      <c r="BE255" s="730" t="str">
        <f t="shared" si="689"/>
        <v/>
      </c>
      <c r="BF255" s="762"/>
      <c r="BG255" s="730" t="str">
        <f t="shared" ref="BG255:BX255" si="690">IF(BG253="","",BG253*BG254)</f>
        <v/>
      </c>
      <c r="BH255" s="730" t="str">
        <f t="shared" si="690"/>
        <v/>
      </c>
      <c r="BI255" s="730" t="str">
        <f t="shared" si="690"/>
        <v/>
      </c>
      <c r="BJ255" s="730" t="str">
        <f t="shared" si="690"/>
        <v/>
      </c>
      <c r="BK255" s="730" t="str">
        <f t="shared" si="690"/>
        <v/>
      </c>
      <c r="BL255" s="730" t="str">
        <f t="shared" si="690"/>
        <v/>
      </c>
      <c r="BM255" s="730" t="str">
        <f t="shared" si="690"/>
        <v/>
      </c>
      <c r="BN255" s="730" t="str">
        <f t="shared" si="690"/>
        <v/>
      </c>
      <c r="BO255" s="730" t="str">
        <f t="shared" si="690"/>
        <v/>
      </c>
      <c r="BP255" s="730" t="str">
        <f t="shared" si="690"/>
        <v/>
      </c>
      <c r="BQ255" s="730" t="str">
        <f t="shared" si="690"/>
        <v/>
      </c>
      <c r="BR255" s="730" t="str">
        <f t="shared" si="690"/>
        <v/>
      </c>
      <c r="BS255" s="730" t="str">
        <f t="shared" si="690"/>
        <v/>
      </c>
      <c r="BT255" s="730" t="str">
        <f t="shared" si="690"/>
        <v/>
      </c>
      <c r="BU255" s="730" t="str">
        <f t="shared" si="690"/>
        <v/>
      </c>
      <c r="BV255" s="730" t="str">
        <f t="shared" si="690"/>
        <v/>
      </c>
      <c r="BW255" s="730" t="str">
        <f t="shared" si="690"/>
        <v/>
      </c>
      <c r="BX255" s="730" t="str">
        <f t="shared" si="690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596"/>
        <v/>
      </c>
      <c r="CE255" s="698" t="str">
        <f t="shared" si="597"/>
        <v/>
      </c>
      <c r="CF255" s="698" t="str">
        <f t="shared" si="598"/>
        <v/>
      </c>
      <c r="CG255" s="787" t="str">
        <f t="shared" si="599"/>
        <v/>
      </c>
      <c r="CH255" s="1370" t="str">
        <f t="shared" si="608"/>
        <v/>
      </c>
      <c r="CI255" s="1371" t="str">
        <f t="shared" si="609"/>
        <v/>
      </c>
      <c r="CJ255" s="1372" t="str">
        <f t="shared" si="610"/>
        <v/>
      </c>
      <c r="CK255" s="1372" t="str">
        <f t="shared" si="611"/>
        <v/>
      </c>
      <c r="CL255" s="1372" t="str">
        <f t="shared" si="612"/>
        <v/>
      </c>
      <c r="CM255" s="1372" t="str">
        <f t="shared" si="613"/>
        <v/>
      </c>
      <c r="CN255" s="1372" t="str">
        <f t="shared" si="614"/>
        <v/>
      </c>
      <c r="CO255" s="1373" t="str">
        <f t="shared" si="615"/>
        <v/>
      </c>
      <c r="CP255" s="1373" t="str">
        <f t="shared" si="616"/>
        <v/>
      </c>
      <c r="CQ255" s="1373" t="str">
        <f t="shared" si="617"/>
        <v/>
      </c>
      <c r="CR255" s="1373" t="str">
        <f t="shared" si="618"/>
        <v/>
      </c>
      <c r="CS255" s="1372" t="str">
        <f t="shared" si="619"/>
        <v/>
      </c>
      <c r="CT255" s="1372" t="str">
        <f t="shared" si="620"/>
        <v/>
      </c>
      <c r="CU255" s="1372" t="str">
        <f t="shared" si="621"/>
        <v/>
      </c>
      <c r="CV255" s="1372" t="str">
        <f t="shared" si="622"/>
        <v/>
      </c>
      <c r="CW255" s="1372" t="str">
        <f t="shared" si="623"/>
        <v/>
      </c>
      <c r="CX255" s="1371" t="str">
        <f t="shared" si="624"/>
        <v/>
      </c>
      <c r="CY255" s="1374" t="str">
        <f t="shared" si="625"/>
        <v/>
      </c>
      <c r="CZ255" s="532" t="str">
        <f t="shared" si="626"/>
        <v/>
      </c>
      <c r="DA255" s="533" t="str">
        <f t="shared" si="627"/>
        <v/>
      </c>
      <c r="DB255" s="534" t="str">
        <f t="shared" si="628"/>
        <v/>
      </c>
      <c r="DC255" s="534" t="str">
        <f t="shared" si="629"/>
        <v/>
      </c>
      <c r="DD255" s="534" t="str">
        <f t="shared" si="630"/>
        <v/>
      </c>
      <c r="DE255" s="534" t="str">
        <f t="shared" si="631"/>
        <v/>
      </c>
      <c r="DF255" s="534" t="str">
        <f t="shared" si="632"/>
        <v/>
      </c>
      <c r="DG255" s="535" t="str">
        <f t="shared" si="633"/>
        <v/>
      </c>
      <c r="DH255" s="535" t="str">
        <f t="shared" si="634"/>
        <v/>
      </c>
      <c r="DI255" s="535" t="str">
        <f t="shared" si="635"/>
        <v/>
      </c>
      <c r="DJ255" s="535" t="str">
        <f t="shared" si="636"/>
        <v/>
      </c>
      <c r="DK255" s="534" t="str">
        <f t="shared" si="637"/>
        <v/>
      </c>
      <c r="DL255" s="534" t="str">
        <f t="shared" si="638"/>
        <v/>
      </c>
      <c r="DM255" s="534" t="str">
        <f t="shared" si="639"/>
        <v/>
      </c>
      <c r="DN255" s="534" t="str">
        <f t="shared" si="640"/>
        <v/>
      </c>
      <c r="DO255" s="534" t="str">
        <f t="shared" si="641"/>
        <v/>
      </c>
      <c r="DP255" s="533" t="str">
        <f t="shared" si="642"/>
        <v/>
      </c>
      <c r="DQ255" s="532" t="str">
        <f t="shared" si="643"/>
        <v/>
      </c>
      <c r="DR255" s="753">
        <f t="shared" si="644"/>
        <v>0</v>
      </c>
      <c r="DS255" s="111">
        <f t="shared" si="645"/>
        <v>0</v>
      </c>
      <c r="DT255" s="111">
        <f t="shared" si="646"/>
        <v>0</v>
      </c>
      <c r="DU255" s="111">
        <f t="shared" si="647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596"/>
        <v/>
      </c>
      <c r="CE256" s="698" t="str">
        <f t="shared" si="597"/>
        <v/>
      </c>
      <c r="CF256" s="698" t="str">
        <f t="shared" si="598"/>
        <v/>
      </c>
      <c r="CG256" s="787" t="str">
        <f t="shared" si="599"/>
        <v/>
      </c>
      <c r="CH256" s="1370" t="str">
        <f t="shared" si="608"/>
        <v/>
      </c>
      <c r="CI256" s="1371" t="str">
        <f t="shared" si="609"/>
        <v/>
      </c>
      <c r="CJ256" s="1372" t="str">
        <f t="shared" si="610"/>
        <v/>
      </c>
      <c r="CK256" s="1372" t="str">
        <f t="shared" si="611"/>
        <v/>
      </c>
      <c r="CL256" s="1372" t="str">
        <f t="shared" si="612"/>
        <v/>
      </c>
      <c r="CM256" s="1372" t="str">
        <f t="shared" si="613"/>
        <v/>
      </c>
      <c r="CN256" s="1372" t="str">
        <f t="shared" si="614"/>
        <v/>
      </c>
      <c r="CO256" s="1373" t="str">
        <f t="shared" si="615"/>
        <v/>
      </c>
      <c r="CP256" s="1373" t="str">
        <f t="shared" si="616"/>
        <v/>
      </c>
      <c r="CQ256" s="1373" t="str">
        <f t="shared" si="617"/>
        <v/>
      </c>
      <c r="CR256" s="1373" t="str">
        <f t="shared" si="618"/>
        <v/>
      </c>
      <c r="CS256" s="1372" t="str">
        <f t="shared" si="619"/>
        <v/>
      </c>
      <c r="CT256" s="1372" t="str">
        <f t="shared" si="620"/>
        <v/>
      </c>
      <c r="CU256" s="1372" t="str">
        <f t="shared" si="621"/>
        <v/>
      </c>
      <c r="CV256" s="1372" t="str">
        <f t="shared" si="622"/>
        <v/>
      </c>
      <c r="CW256" s="1372" t="str">
        <f t="shared" si="623"/>
        <v/>
      </c>
      <c r="CX256" s="1371" t="str">
        <f t="shared" si="624"/>
        <v/>
      </c>
      <c r="CY256" s="1374" t="str">
        <f t="shared" si="625"/>
        <v/>
      </c>
      <c r="CZ256" s="532" t="str">
        <f t="shared" si="626"/>
        <v/>
      </c>
      <c r="DA256" s="533" t="str">
        <f t="shared" si="627"/>
        <v/>
      </c>
      <c r="DB256" s="534" t="str">
        <f t="shared" si="628"/>
        <v/>
      </c>
      <c r="DC256" s="534" t="str">
        <f t="shared" si="629"/>
        <v/>
      </c>
      <c r="DD256" s="534" t="str">
        <f t="shared" si="630"/>
        <v/>
      </c>
      <c r="DE256" s="534" t="str">
        <f t="shared" si="631"/>
        <v/>
      </c>
      <c r="DF256" s="534" t="str">
        <f t="shared" si="632"/>
        <v/>
      </c>
      <c r="DG256" s="535" t="str">
        <f t="shared" si="633"/>
        <v/>
      </c>
      <c r="DH256" s="535" t="str">
        <f t="shared" si="634"/>
        <v/>
      </c>
      <c r="DI256" s="535" t="str">
        <f t="shared" si="635"/>
        <v/>
      </c>
      <c r="DJ256" s="535" t="str">
        <f t="shared" si="636"/>
        <v/>
      </c>
      <c r="DK256" s="534" t="str">
        <f t="shared" si="637"/>
        <v/>
      </c>
      <c r="DL256" s="534" t="str">
        <f t="shared" si="638"/>
        <v/>
      </c>
      <c r="DM256" s="534" t="str">
        <f t="shared" si="639"/>
        <v/>
      </c>
      <c r="DN256" s="534" t="str">
        <f t="shared" si="640"/>
        <v/>
      </c>
      <c r="DO256" s="534" t="str">
        <f t="shared" si="641"/>
        <v/>
      </c>
      <c r="DP256" s="533" t="str">
        <f t="shared" si="642"/>
        <v/>
      </c>
      <c r="DQ256" s="532" t="str">
        <f t="shared" si="643"/>
        <v/>
      </c>
      <c r="DR256" s="753">
        <f t="shared" si="644"/>
        <v>0</v>
      </c>
      <c r="DS256" s="111">
        <f t="shared" si="645"/>
        <v>0</v>
      </c>
      <c r="DT256" s="111">
        <f t="shared" si="646"/>
        <v>0</v>
      </c>
      <c r="DU256" s="111">
        <f t="shared" si="647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691">IF(B251="","",(B251-B253-B256)*B252/B$46/365/$G$1)</f>
        <v/>
      </c>
      <c r="C257" s="733" t="str">
        <f t="shared" si="691"/>
        <v/>
      </c>
      <c r="D257" s="733" t="str">
        <f t="shared" si="691"/>
        <v/>
      </c>
      <c r="E257" s="733" t="str">
        <f t="shared" si="691"/>
        <v/>
      </c>
      <c r="F257" s="733" t="str">
        <f t="shared" si="691"/>
        <v/>
      </c>
      <c r="G257" s="733" t="str">
        <f t="shared" si="691"/>
        <v/>
      </c>
      <c r="H257" s="733" t="str">
        <f t="shared" si="691"/>
        <v/>
      </c>
      <c r="I257" s="733" t="str">
        <f t="shared" si="691"/>
        <v/>
      </c>
      <c r="J257" s="733" t="str">
        <f t="shared" si="691"/>
        <v/>
      </c>
      <c r="K257" s="733" t="str">
        <f t="shared" si="691"/>
        <v/>
      </c>
      <c r="L257" s="733" t="str">
        <f t="shared" si="691"/>
        <v/>
      </c>
      <c r="M257" s="733" t="str">
        <f t="shared" si="691"/>
        <v/>
      </c>
      <c r="N257" s="733" t="str">
        <f t="shared" si="691"/>
        <v/>
      </c>
      <c r="O257" s="733" t="str">
        <f t="shared" si="691"/>
        <v/>
      </c>
      <c r="P257" s="733" t="str">
        <f t="shared" si="691"/>
        <v/>
      </c>
      <c r="Q257" s="733" t="str">
        <f t="shared" si="691"/>
        <v/>
      </c>
      <c r="R257" s="733" t="str">
        <f t="shared" si="691"/>
        <v/>
      </c>
      <c r="S257" s="733" t="str">
        <f t="shared" si="691"/>
        <v/>
      </c>
      <c r="T257" s="752"/>
      <c r="U257" s="733" t="str">
        <f t="shared" ref="U257:AL257" si="692">IF(U251="","",(U251-U253-U256)*U252/U$46/365/$G$1)</f>
        <v/>
      </c>
      <c r="V257" s="733" t="str">
        <f t="shared" si="692"/>
        <v/>
      </c>
      <c r="W257" s="733" t="str">
        <f t="shared" si="692"/>
        <v/>
      </c>
      <c r="X257" s="733" t="str">
        <f t="shared" si="692"/>
        <v/>
      </c>
      <c r="Y257" s="733" t="str">
        <f t="shared" si="692"/>
        <v/>
      </c>
      <c r="Z257" s="733" t="str">
        <f t="shared" si="692"/>
        <v/>
      </c>
      <c r="AA257" s="733" t="str">
        <f t="shared" si="692"/>
        <v/>
      </c>
      <c r="AB257" s="733" t="str">
        <f t="shared" si="692"/>
        <v/>
      </c>
      <c r="AC257" s="733" t="str">
        <f t="shared" si="692"/>
        <v/>
      </c>
      <c r="AD257" s="733" t="str">
        <f t="shared" si="692"/>
        <v/>
      </c>
      <c r="AE257" s="733" t="str">
        <f t="shared" si="692"/>
        <v/>
      </c>
      <c r="AF257" s="733" t="str">
        <f t="shared" si="692"/>
        <v/>
      </c>
      <c r="AG257" s="733" t="str">
        <f t="shared" si="692"/>
        <v/>
      </c>
      <c r="AH257" s="733" t="str">
        <f t="shared" si="692"/>
        <v/>
      </c>
      <c r="AI257" s="733" t="str">
        <f t="shared" si="692"/>
        <v/>
      </c>
      <c r="AJ257" s="733" t="str">
        <f t="shared" si="692"/>
        <v/>
      </c>
      <c r="AK257" s="733" t="str">
        <f t="shared" si="692"/>
        <v/>
      </c>
      <c r="AL257" s="733" t="str">
        <f t="shared" si="692"/>
        <v/>
      </c>
      <c r="AM257" s="752"/>
      <c r="AN257" s="733" t="str">
        <f t="shared" ref="AN257:BE257" si="693">IF(AN251="","",(AN251-AN253-AN256)*AN252/AN$46/365/$G$1)</f>
        <v/>
      </c>
      <c r="AO257" s="733" t="str">
        <f t="shared" si="693"/>
        <v/>
      </c>
      <c r="AP257" s="733" t="str">
        <f t="shared" si="693"/>
        <v/>
      </c>
      <c r="AQ257" s="733" t="str">
        <f t="shared" si="693"/>
        <v/>
      </c>
      <c r="AR257" s="733" t="str">
        <f t="shared" si="693"/>
        <v/>
      </c>
      <c r="AS257" s="733" t="str">
        <f t="shared" si="693"/>
        <v/>
      </c>
      <c r="AT257" s="733" t="str">
        <f t="shared" si="693"/>
        <v/>
      </c>
      <c r="AU257" s="733" t="str">
        <f t="shared" si="693"/>
        <v/>
      </c>
      <c r="AV257" s="733" t="str">
        <f t="shared" si="693"/>
        <v/>
      </c>
      <c r="AW257" s="733" t="str">
        <f t="shared" si="693"/>
        <v/>
      </c>
      <c r="AX257" s="733" t="str">
        <f t="shared" si="693"/>
        <v/>
      </c>
      <c r="AY257" s="733" t="str">
        <f t="shared" si="693"/>
        <v/>
      </c>
      <c r="AZ257" s="733" t="str">
        <f t="shared" si="693"/>
        <v/>
      </c>
      <c r="BA257" s="733" t="str">
        <f t="shared" si="693"/>
        <v/>
      </c>
      <c r="BB257" s="733" t="str">
        <f t="shared" si="693"/>
        <v/>
      </c>
      <c r="BC257" s="733" t="str">
        <f t="shared" si="693"/>
        <v/>
      </c>
      <c r="BD257" s="733" t="str">
        <f t="shared" si="693"/>
        <v/>
      </c>
      <c r="BE257" s="733" t="str">
        <f t="shared" si="693"/>
        <v/>
      </c>
      <c r="BF257" s="752"/>
      <c r="BG257" s="733" t="str">
        <f t="shared" ref="BG257:BX257" si="694">IF(BG251="","",(BG251-BG253-BG256)*BG252/BG$46/365/$G$1)</f>
        <v/>
      </c>
      <c r="BH257" s="733" t="str">
        <f t="shared" si="694"/>
        <v/>
      </c>
      <c r="BI257" s="733" t="str">
        <f t="shared" si="694"/>
        <v/>
      </c>
      <c r="BJ257" s="733" t="str">
        <f t="shared" si="694"/>
        <v/>
      </c>
      <c r="BK257" s="733" t="str">
        <f t="shared" si="694"/>
        <v/>
      </c>
      <c r="BL257" s="733" t="str">
        <f t="shared" si="694"/>
        <v/>
      </c>
      <c r="BM257" s="733" t="str">
        <f t="shared" si="694"/>
        <v/>
      </c>
      <c r="BN257" s="733" t="str">
        <f t="shared" si="694"/>
        <v/>
      </c>
      <c r="BO257" s="733" t="str">
        <f t="shared" si="694"/>
        <v/>
      </c>
      <c r="BP257" s="733" t="str">
        <f t="shared" si="694"/>
        <v/>
      </c>
      <c r="BQ257" s="733" t="str">
        <f t="shared" si="694"/>
        <v/>
      </c>
      <c r="BR257" s="733" t="str">
        <f t="shared" si="694"/>
        <v/>
      </c>
      <c r="BS257" s="733" t="str">
        <f t="shared" si="694"/>
        <v/>
      </c>
      <c r="BT257" s="733" t="str">
        <f t="shared" si="694"/>
        <v/>
      </c>
      <c r="BU257" s="733" t="str">
        <f t="shared" si="694"/>
        <v/>
      </c>
      <c r="BV257" s="733" t="str">
        <f t="shared" si="694"/>
        <v/>
      </c>
      <c r="BW257" s="733" t="str">
        <f t="shared" si="694"/>
        <v/>
      </c>
      <c r="BX257" s="733" t="str">
        <f t="shared" si="694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596"/>
        <v/>
      </c>
      <c r="CE257" s="723" t="str">
        <f t="shared" si="597"/>
        <v/>
      </c>
      <c r="CF257" s="723" t="str">
        <f t="shared" si="598"/>
        <v/>
      </c>
      <c r="CG257" s="790" t="str">
        <f t="shared" si="599"/>
        <v/>
      </c>
      <c r="CH257" s="1375" t="str">
        <f t="shared" si="608"/>
        <v/>
      </c>
      <c r="CI257" s="1376" t="str">
        <f t="shared" si="609"/>
        <v/>
      </c>
      <c r="CJ257" s="1377" t="str">
        <f t="shared" si="610"/>
        <v/>
      </c>
      <c r="CK257" s="1377" t="str">
        <f t="shared" si="611"/>
        <v/>
      </c>
      <c r="CL257" s="1377" t="str">
        <f t="shared" si="612"/>
        <v/>
      </c>
      <c r="CM257" s="1377" t="str">
        <f t="shared" si="613"/>
        <v/>
      </c>
      <c r="CN257" s="1377" t="str">
        <f t="shared" si="614"/>
        <v/>
      </c>
      <c r="CO257" s="1378" t="str">
        <f t="shared" si="615"/>
        <v/>
      </c>
      <c r="CP257" s="1378" t="str">
        <f t="shared" si="616"/>
        <v/>
      </c>
      <c r="CQ257" s="1378" t="str">
        <f t="shared" si="617"/>
        <v/>
      </c>
      <c r="CR257" s="1378" t="str">
        <f t="shared" si="618"/>
        <v/>
      </c>
      <c r="CS257" s="1377" t="str">
        <f t="shared" si="619"/>
        <v/>
      </c>
      <c r="CT257" s="1377" t="str">
        <f t="shared" si="620"/>
        <v/>
      </c>
      <c r="CU257" s="1377" t="str">
        <f t="shared" si="621"/>
        <v/>
      </c>
      <c r="CV257" s="1377" t="str">
        <f t="shared" si="622"/>
        <v/>
      </c>
      <c r="CW257" s="1377" t="str">
        <f t="shared" si="623"/>
        <v/>
      </c>
      <c r="CX257" s="1376" t="str">
        <f t="shared" si="624"/>
        <v/>
      </c>
      <c r="CY257" s="1379" t="str">
        <f t="shared" si="625"/>
        <v/>
      </c>
      <c r="CZ257" s="638" t="str">
        <f t="shared" si="626"/>
        <v/>
      </c>
      <c r="DA257" s="639" t="str">
        <f t="shared" si="627"/>
        <v/>
      </c>
      <c r="DB257" s="640" t="str">
        <f t="shared" si="628"/>
        <v/>
      </c>
      <c r="DC257" s="640" t="str">
        <f t="shared" si="629"/>
        <v/>
      </c>
      <c r="DD257" s="640" t="str">
        <f t="shared" si="630"/>
        <v/>
      </c>
      <c r="DE257" s="640" t="str">
        <f t="shared" si="631"/>
        <v/>
      </c>
      <c r="DF257" s="640" t="str">
        <f t="shared" si="632"/>
        <v/>
      </c>
      <c r="DG257" s="641" t="str">
        <f t="shared" si="633"/>
        <v/>
      </c>
      <c r="DH257" s="641" t="str">
        <f t="shared" si="634"/>
        <v/>
      </c>
      <c r="DI257" s="641" t="str">
        <f t="shared" si="635"/>
        <v/>
      </c>
      <c r="DJ257" s="641" t="str">
        <f t="shared" si="636"/>
        <v/>
      </c>
      <c r="DK257" s="640" t="str">
        <f t="shared" si="637"/>
        <v/>
      </c>
      <c r="DL257" s="640" t="str">
        <f t="shared" si="638"/>
        <v/>
      </c>
      <c r="DM257" s="640" t="str">
        <f t="shared" si="639"/>
        <v/>
      </c>
      <c r="DN257" s="640" t="str">
        <f t="shared" si="640"/>
        <v/>
      </c>
      <c r="DO257" s="640" t="str">
        <f t="shared" si="641"/>
        <v/>
      </c>
      <c r="DP257" s="639" t="str">
        <f t="shared" si="642"/>
        <v/>
      </c>
      <c r="DQ257" s="638" t="str">
        <f t="shared" si="643"/>
        <v/>
      </c>
      <c r="DR257" s="753">
        <f t="shared" si="644"/>
        <v>0</v>
      </c>
      <c r="DS257" s="111">
        <f t="shared" si="645"/>
        <v>0</v>
      </c>
      <c r="DT257" s="111">
        <f t="shared" si="646"/>
        <v>0</v>
      </c>
      <c r="DU257" s="111">
        <f t="shared" si="647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596"/>
        <v/>
      </c>
      <c r="CE258" s="698" t="str">
        <f t="shared" si="597"/>
        <v/>
      </c>
      <c r="CF258" s="698" t="str">
        <f t="shared" si="598"/>
        <v/>
      </c>
      <c r="CG258" s="787" t="str">
        <f t="shared" si="599"/>
        <v/>
      </c>
      <c r="CH258" s="1370" t="str">
        <f t="shared" si="608"/>
        <v/>
      </c>
      <c r="CI258" s="1371" t="str">
        <f t="shared" si="609"/>
        <v/>
      </c>
      <c r="CJ258" s="1372" t="str">
        <f t="shared" si="610"/>
        <v/>
      </c>
      <c r="CK258" s="1372" t="str">
        <f t="shared" si="611"/>
        <v/>
      </c>
      <c r="CL258" s="1372" t="str">
        <f t="shared" si="612"/>
        <v/>
      </c>
      <c r="CM258" s="1372" t="str">
        <f t="shared" si="613"/>
        <v/>
      </c>
      <c r="CN258" s="1372" t="str">
        <f t="shared" si="614"/>
        <v/>
      </c>
      <c r="CO258" s="1373" t="str">
        <f t="shared" si="615"/>
        <v/>
      </c>
      <c r="CP258" s="1373" t="str">
        <f t="shared" si="616"/>
        <v/>
      </c>
      <c r="CQ258" s="1373" t="str">
        <f t="shared" si="617"/>
        <v/>
      </c>
      <c r="CR258" s="1373" t="str">
        <f t="shared" si="618"/>
        <v/>
      </c>
      <c r="CS258" s="1372" t="str">
        <f t="shared" si="619"/>
        <v/>
      </c>
      <c r="CT258" s="1372" t="str">
        <f t="shared" si="620"/>
        <v/>
      </c>
      <c r="CU258" s="1372" t="str">
        <f t="shared" si="621"/>
        <v/>
      </c>
      <c r="CV258" s="1372" t="str">
        <f t="shared" si="622"/>
        <v/>
      </c>
      <c r="CW258" s="1372" t="str">
        <f t="shared" si="623"/>
        <v/>
      </c>
      <c r="CX258" s="1371" t="str">
        <f t="shared" si="624"/>
        <v/>
      </c>
      <c r="CY258" s="1374" t="str">
        <f t="shared" si="625"/>
        <v/>
      </c>
      <c r="CZ258" s="532" t="str">
        <f t="shared" si="626"/>
        <v/>
      </c>
      <c r="DA258" s="533" t="str">
        <f t="shared" si="627"/>
        <v/>
      </c>
      <c r="DB258" s="534" t="str">
        <f t="shared" si="628"/>
        <v/>
      </c>
      <c r="DC258" s="534" t="str">
        <f t="shared" si="629"/>
        <v/>
      </c>
      <c r="DD258" s="534" t="str">
        <f t="shared" si="630"/>
        <v/>
      </c>
      <c r="DE258" s="534" t="str">
        <f t="shared" si="631"/>
        <v/>
      </c>
      <c r="DF258" s="534" t="str">
        <f t="shared" si="632"/>
        <v/>
      </c>
      <c r="DG258" s="535" t="str">
        <f t="shared" si="633"/>
        <v/>
      </c>
      <c r="DH258" s="535" t="str">
        <f t="shared" si="634"/>
        <v/>
      </c>
      <c r="DI258" s="535" t="str">
        <f t="shared" si="635"/>
        <v/>
      </c>
      <c r="DJ258" s="535" t="str">
        <f t="shared" si="636"/>
        <v/>
      </c>
      <c r="DK258" s="534" t="str">
        <f t="shared" si="637"/>
        <v/>
      </c>
      <c r="DL258" s="534" t="str">
        <f t="shared" si="638"/>
        <v/>
      </c>
      <c r="DM258" s="534" t="str">
        <f t="shared" si="639"/>
        <v/>
      </c>
      <c r="DN258" s="534" t="str">
        <f t="shared" si="640"/>
        <v/>
      </c>
      <c r="DO258" s="534" t="str">
        <f t="shared" si="641"/>
        <v/>
      </c>
      <c r="DP258" s="533" t="str">
        <f t="shared" si="642"/>
        <v/>
      </c>
      <c r="DQ258" s="532" t="str">
        <f t="shared" si="643"/>
        <v/>
      </c>
      <c r="DR258" s="753">
        <f t="shared" si="644"/>
        <v>0</v>
      </c>
      <c r="DS258" s="111">
        <f t="shared" si="645"/>
        <v>0</v>
      </c>
      <c r="DT258" s="111">
        <f t="shared" si="646"/>
        <v>0</v>
      </c>
      <c r="DU258" s="111">
        <f t="shared" si="647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695">3500*4.1868</f>
        <v>14653.8</v>
      </c>
      <c r="C259" s="801">
        <f t="shared" si="695"/>
        <v>14653.8</v>
      </c>
      <c r="D259" s="801">
        <f t="shared" si="695"/>
        <v>14653.8</v>
      </c>
      <c r="E259" s="801">
        <f t="shared" si="695"/>
        <v>14653.8</v>
      </c>
      <c r="F259" s="801">
        <f t="shared" si="695"/>
        <v>14653.8</v>
      </c>
      <c r="G259" s="801">
        <f t="shared" si="695"/>
        <v>14653.8</v>
      </c>
      <c r="H259" s="801">
        <f t="shared" si="695"/>
        <v>14653.8</v>
      </c>
      <c r="I259" s="801">
        <f t="shared" si="695"/>
        <v>14653.8</v>
      </c>
      <c r="J259" s="801">
        <f t="shared" si="695"/>
        <v>14653.8</v>
      </c>
      <c r="K259" s="801">
        <f t="shared" si="695"/>
        <v>14653.8</v>
      </c>
      <c r="L259" s="801">
        <f t="shared" si="695"/>
        <v>14653.8</v>
      </c>
      <c r="M259" s="801">
        <f t="shared" si="695"/>
        <v>14653.8</v>
      </c>
      <c r="N259" s="801">
        <f t="shared" si="695"/>
        <v>14653.8</v>
      </c>
      <c r="O259" s="801">
        <f t="shared" si="695"/>
        <v>14653.8</v>
      </c>
      <c r="P259" s="801">
        <f t="shared" si="695"/>
        <v>14653.8</v>
      </c>
      <c r="Q259" s="801">
        <f t="shared" si="695"/>
        <v>14653.8</v>
      </c>
      <c r="R259" s="801">
        <f t="shared" si="695"/>
        <v>14653.8</v>
      </c>
      <c r="S259" s="801">
        <f t="shared" si="695"/>
        <v>14653.8</v>
      </c>
      <c r="T259" s="809"/>
      <c r="U259" s="801">
        <f t="shared" ref="U259:AL259" si="696">3500*4.1868</f>
        <v>14653.8</v>
      </c>
      <c r="V259" s="801">
        <f t="shared" si="696"/>
        <v>14653.8</v>
      </c>
      <c r="W259" s="801">
        <f t="shared" si="696"/>
        <v>14653.8</v>
      </c>
      <c r="X259" s="801">
        <f t="shared" si="696"/>
        <v>14653.8</v>
      </c>
      <c r="Y259" s="801">
        <f t="shared" si="696"/>
        <v>14653.8</v>
      </c>
      <c r="Z259" s="801">
        <f t="shared" si="696"/>
        <v>14653.8</v>
      </c>
      <c r="AA259" s="801">
        <f t="shared" si="696"/>
        <v>14653.8</v>
      </c>
      <c r="AB259" s="801">
        <f t="shared" si="696"/>
        <v>14653.8</v>
      </c>
      <c r="AC259" s="801">
        <f t="shared" si="696"/>
        <v>14653.8</v>
      </c>
      <c r="AD259" s="801">
        <f t="shared" si="696"/>
        <v>14653.8</v>
      </c>
      <c r="AE259" s="801">
        <f t="shared" si="696"/>
        <v>14653.8</v>
      </c>
      <c r="AF259" s="801">
        <f t="shared" si="696"/>
        <v>14653.8</v>
      </c>
      <c r="AG259" s="801">
        <f t="shared" si="696"/>
        <v>14653.8</v>
      </c>
      <c r="AH259" s="801">
        <f t="shared" si="696"/>
        <v>14653.8</v>
      </c>
      <c r="AI259" s="801">
        <f t="shared" si="696"/>
        <v>14653.8</v>
      </c>
      <c r="AJ259" s="801">
        <f t="shared" si="696"/>
        <v>14653.8</v>
      </c>
      <c r="AK259" s="801">
        <f t="shared" si="696"/>
        <v>14653.8</v>
      </c>
      <c r="AL259" s="801">
        <f t="shared" si="696"/>
        <v>14653.8</v>
      </c>
      <c r="AM259" s="809"/>
      <c r="AN259" s="801">
        <f t="shared" ref="AN259:BE259" si="697">3500*4.1868</f>
        <v>14653.8</v>
      </c>
      <c r="AO259" s="801">
        <f t="shared" si="697"/>
        <v>14653.8</v>
      </c>
      <c r="AP259" s="801">
        <f t="shared" si="697"/>
        <v>14653.8</v>
      </c>
      <c r="AQ259" s="801">
        <f t="shared" si="697"/>
        <v>14653.8</v>
      </c>
      <c r="AR259" s="801">
        <f t="shared" si="697"/>
        <v>14653.8</v>
      </c>
      <c r="AS259" s="801">
        <f t="shared" si="697"/>
        <v>14653.8</v>
      </c>
      <c r="AT259" s="801">
        <f t="shared" si="697"/>
        <v>14653.8</v>
      </c>
      <c r="AU259" s="801">
        <f t="shared" si="697"/>
        <v>14653.8</v>
      </c>
      <c r="AV259" s="801">
        <f t="shared" si="697"/>
        <v>14653.8</v>
      </c>
      <c r="AW259" s="801">
        <f t="shared" si="697"/>
        <v>14653.8</v>
      </c>
      <c r="AX259" s="801">
        <f t="shared" si="697"/>
        <v>14653.8</v>
      </c>
      <c r="AY259" s="801">
        <f t="shared" si="697"/>
        <v>14653.8</v>
      </c>
      <c r="AZ259" s="801">
        <f t="shared" si="697"/>
        <v>14653.8</v>
      </c>
      <c r="BA259" s="801">
        <f t="shared" si="697"/>
        <v>14653.8</v>
      </c>
      <c r="BB259" s="801">
        <f t="shared" si="697"/>
        <v>14653.8</v>
      </c>
      <c r="BC259" s="801">
        <f t="shared" si="697"/>
        <v>14653.8</v>
      </c>
      <c r="BD259" s="801">
        <f t="shared" si="697"/>
        <v>14653.8</v>
      </c>
      <c r="BE259" s="801">
        <f t="shared" si="697"/>
        <v>14653.8</v>
      </c>
      <c r="BF259" s="809"/>
      <c r="BG259" s="801">
        <f t="shared" ref="BG259:BX259" si="698">3500*4.1868</f>
        <v>14653.8</v>
      </c>
      <c r="BH259" s="801">
        <f t="shared" si="698"/>
        <v>14653.8</v>
      </c>
      <c r="BI259" s="801">
        <f t="shared" si="698"/>
        <v>14653.8</v>
      </c>
      <c r="BJ259" s="801">
        <f t="shared" si="698"/>
        <v>14653.8</v>
      </c>
      <c r="BK259" s="801">
        <f t="shared" si="698"/>
        <v>14653.8</v>
      </c>
      <c r="BL259" s="801">
        <f t="shared" si="698"/>
        <v>14653.8</v>
      </c>
      <c r="BM259" s="801">
        <f t="shared" si="698"/>
        <v>14653.8</v>
      </c>
      <c r="BN259" s="801">
        <f t="shared" si="698"/>
        <v>14653.8</v>
      </c>
      <c r="BO259" s="801">
        <f t="shared" si="698"/>
        <v>14653.8</v>
      </c>
      <c r="BP259" s="801">
        <f t="shared" si="698"/>
        <v>14653.8</v>
      </c>
      <c r="BQ259" s="801">
        <f t="shared" si="698"/>
        <v>14653.8</v>
      </c>
      <c r="BR259" s="801">
        <f t="shared" si="698"/>
        <v>14653.8</v>
      </c>
      <c r="BS259" s="801">
        <f t="shared" si="698"/>
        <v>14653.8</v>
      </c>
      <c r="BT259" s="801">
        <f t="shared" si="698"/>
        <v>14653.8</v>
      </c>
      <c r="BU259" s="801">
        <f t="shared" si="698"/>
        <v>14653.8</v>
      </c>
      <c r="BV259" s="801">
        <f t="shared" si="698"/>
        <v>14653.8</v>
      </c>
      <c r="BW259" s="801">
        <f t="shared" si="698"/>
        <v>14653.8</v>
      </c>
      <c r="BX259" s="801">
        <f t="shared" si="698"/>
        <v>14653.8</v>
      </c>
      <c r="BY259" s="772"/>
      <c r="BZ259" s="801">
        <f>3500*4.1868</f>
        <v>14653.8</v>
      </c>
      <c r="CA259" s="801">
        <f>3500*4.1868</f>
        <v>14653.8</v>
      </c>
      <c r="CB259" s="801">
        <f>3500*4.1868</f>
        <v>14653.8</v>
      </c>
      <c r="CC259" s="801">
        <f>3500*4.1868</f>
        <v>14653.8</v>
      </c>
      <c r="CD259" s="698">
        <f t="shared" si="596"/>
        <v>14653.799999999996</v>
      </c>
      <c r="CE259" s="698">
        <f t="shared" si="597"/>
        <v>14653.799999999996</v>
      </c>
      <c r="CF259" s="698">
        <f t="shared" si="598"/>
        <v>14653.799999999996</v>
      </c>
      <c r="CG259" s="787">
        <f t="shared" si="599"/>
        <v>14653.799999999996</v>
      </c>
      <c r="CH259" s="1370">
        <f t="shared" si="608"/>
        <v>14653.8</v>
      </c>
      <c r="CI259" s="1371">
        <f t="shared" si="609"/>
        <v>14653.8</v>
      </c>
      <c r="CJ259" s="1372">
        <f t="shared" si="610"/>
        <v>14653.8</v>
      </c>
      <c r="CK259" s="1372">
        <f t="shared" si="611"/>
        <v>14653.8</v>
      </c>
      <c r="CL259" s="1372">
        <f t="shared" si="612"/>
        <v>14653.8</v>
      </c>
      <c r="CM259" s="1372">
        <f t="shared" si="613"/>
        <v>14653.8</v>
      </c>
      <c r="CN259" s="1372">
        <f t="shared" si="614"/>
        <v>14653.8</v>
      </c>
      <c r="CO259" s="1373">
        <f t="shared" si="615"/>
        <v>14653.8</v>
      </c>
      <c r="CP259" s="1373">
        <f t="shared" si="616"/>
        <v>14653.8</v>
      </c>
      <c r="CQ259" s="1373">
        <f t="shared" si="617"/>
        <v>14653.8</v>
      </c>
      <c r="CR259" s="1373">
        <f t="shared" si="618"/>
        <v>14653.8</v>
      </c>
      <c r="CS259" s="1372">
        <f t="shared" si="619"/>
        <v>14653.8</v>
      </c>
      <c r="CT259" s="1372">
        <f t="shared" si="620"/>
        <v>14653.8</v>
      </c>
      <c r="CU259" s="1372">
        <f t="shared" si="621"/>
        <v>14653.8</v>
      </c>
      <c r="CV259" s="1372">
        <f t="shared" si="622"/>
        <v>14653.8</v>
      </c>
      <c r="CW259" s="1372">
        <f t="shared" si="623"/>
        <v>14653.8</v>
      </c>
      <c r="CX259" s="1371">
        <f t="shared" si="624"/>
        <v>14653.8</v>
      </c>
      <c r="CY259" s="1374">
        <f t="shared" si="625"/>
        <v>14653.8</v>
      </c>
      <c r="CZ259" s="532">
        <f t="shared" si="626"/>
        <v>14653.8</v>
      </c>
      <c r="DA259" s="533">
        <f t="shared" si="627"/>
        <v>14653.8</v>
      </c>
      <c r="DB259" s="534">
        <f t="shared" si="628"/>
        <v>14653.8</v>
      </c>
      <c r="DC259" s="534">
        <f t="shared" si="629"/>
        <v>14653.8</v>
      </c>
      <c r="DD259" s="534">
        <f t="shared" si="630"/>
        <v>14653.8</v>
      </c>
      <c r="DE259" s="534">
        <f t="shared" si="631"/>
        <v>14653.8</v>
      </c>
      <c r="DF259" s="534">
        <f t="shared" si="632"/>
        <v>14653.8</v>
      </c>
      <c r="DG259" s="535">
        <f t="shared" si="633"/>
        <v>14653.8</v>
      </c>
      <c r="DH259" s="535">
        <f t="shared" si="634"/>
        <v>14653.8</v>
      </c>
      <c r="DI259" s="535">
        <f t="shared" si="635"/>
        <v>14653.8</v>
      </c>
      <c r="DJ259" s="535">
        <f t="shared" si="636"/>
        <v>14653.8</v>
      </c>
      <c r="DK259" s="534">
        <f t="shared" si="637"/>
        <v>14653.8</v>
      </c>
      <c r="DL259" s="534">
        <f t="shared" si="638"/>
        <v>14653.8</v>
      </c>
      <c r="DM259" s="534">
        <f t="shared" si="639"/>
        <v>14653.8</v>
      </c>
      <c r="DN259" s="534">
        <f t="shared" si="640"/>
        <v>14653.8</v>
      </c>
      <c r="DO259" s="534">
        <f t="shared" si="641"/>
        <v>14653.8</v>
      </c>
      <c r="DP259" s="533">
        <f t="shared" si="642"/>
        <v>14653.8</v>
      </c>
      <c r="DQ259" s="532">
        <f t="shared" si="643"/>
        <v>14653.8</v>
      </c>
      <c r="DR259" s="753">
        <f t="shared" si="644"/>
        <v>18</v>
      </c>
      <c r="DS259" s="111">
        <f t="shared" si="645"/>
        <v>18</v>
      </c>
      <c r="DT259" s="111">
        <f t="shared" si="646"/>
        <v>18</v>
      </c>
      <c r="DU259" s="111">
        <f t="shared" si="647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596"/>
        <v/>
      </c>
      <c r="CE260" s="698" t="str">
        <f t="shared" si="597"/>
        <v/>
      </c>
      <c r="CF260" s="698" t="str">
        <f t="shared" si="598"/>
        <v/>
      </c>
      <c r="CG260" s="787" t="str">
        <f t="shared" si="599"/>
        <v/>
      </c>
      <c r="CH260" s="1370" t="str">
        <f t="shared" si="608"/>
        <v/>
      </c>
      <c r="CI260" s="1371" t="str">
        <f t="shared" si="609"/>
        <v/>
      </c>
      <c r="CJ260" s="1372" t="str">
        <f t="shared" si="610"/>
        <v/>
      </c>
      <c r="CK260" s="1372" t="str">
        <f t="shared" si="611"/>
        <v/>
      </c>
      <c r="CL260" s="1372" t="str">
        <f t="shared" si="612"/>
        <v/>
      </c>
      <c r="CM260" s="1372" t="str">
        <f t="shared" si="613"/>
        <v/>
      </c>
      <c r="CN260" s="1372" t="str">
        <f t="shared" si="614"/>
        <v/>
      </c>
      <c r="CO260" s="1373" t="str">
        <f t="shared" si="615"/>
        <v/>
      </c>
      <c r="CP260" s="1373" t="str">
        <f t="shared" si="616"/>
        <v/>
      </c>
      <c r="CQ260" s="1373" t="str">
        <f t="shared" si="617"/>
        <v/>
      </c>
      <c r="CR260" s="1373" t="str">
        <f t="shared" si="618"/>
        <v/>
      </c>
      <c r="CS260" s="1372" t="str">
        <f t="shared" si="619"/>
        <v/>
      </c>
      <c r="CT260" s="1372" t="str">
        <f t="shared" si="620"/>
        <v/>
      </c>
      <c r="CU260" s="1372" t="str">
        <f t="shared" si="621"/>
        <v/>
      </c>
      <c r="CV260" s="1372" t="str">
        <f t="shared" si="622"/>
        <v/>
      </c>
      <c r="CW260" s="1372" t="str">
        <f t="shared" si="623"/>
        <v/>
      </c>
      <c r="CX260" s="1371" t="str">
        <f t="shared" si="624"/>
        <v/>
      </c>
      <c r="CY260" s="1374" t="str">
        <f t="shared" si="625"/>
        <v/>
      </c>
      <c r="CZ260" s="532" t="str">
        <f t="shared" si="626"/>
        <v/>
      </c>
      <c r="DA260" s="533" t="str">
        <f t="shared" si="627"/>
        <v/>
      </c>
      <c r="DB260" s="534" t="str">
        <f t="shared" si="628"/>
        <v/>
      </c>
      <c r="DC260" s="534" t="str">
        <f t="shared" si="629"/>
        <v/>
      </c>
      <c r="DD260" s="534" t="str">
        <f t="shared" si="630"/>
        <v/>
      </c>
      <c r="DE260" s="534" t="str">
        <f t="shared" si="631"/>
        <v/>
      </c>
      <c r="DF260" s="534" t="str">
        <f t="shared" si="632"/>
        <v/>
      </c>
      <c r="DG260" s="535" t="str">
        <f t="shared" si="633"/>
        <v/>
      </c>
      <c r="DH260" s="535" t="str">
        <f t="shared" si="634"/>
        <v/>
      </c>
      <c r="DI260" s="535" t="str">
        <f t="shared" si="635"/>
        <v/>
      </c>
      <c r="DJ260" s="535" t="str">
        <f t="shared" si="636"/>
        <v/>
      </c>
      <c r="DK260" s="534" t="str">
        <f t="shared" si="637"/>
        <v/>
      </c>
      <c r="DL260" s="534" t="str">
        <f t="shared" si="638"/>
        <v/>
      </c>
      <c r="DM260" s="534" t="str">
        <f t="shared" si="639"/>
        <v/>
      </c>
      <c r="DN260" s="534" t="str">
        <f t="shared" si="640"/>
        <v/>
      </c>
      <c r="DO260" s="534" t="str">
        <f t="shared" si="641"/>
        <v/>
      </c>
      <c r="DP260" s="533" t="str">
        <f t="shared" si="642"/>
        <v/>
      </c>
      <c r="DQ260" s="532" t="str">
        <f t="shared" si="643"/>
        <v/>
      </c>
      <c r="DR260" s="753">
        <f t="shared" si="644"/>
        <v>0</v>
      </c>
      <c r="DS260" s="111">
        <f t="shared" si="645"/>
        <v>0</v>
      </c>
      <c r="DT260" s="111">
        <f t="shared" si="646"/>
        <v>0</v>
      </c>
      <c r="DU260" s="111">
        <f t="shared" si="647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596"/>
        <v/>
      </c>
      <c r="CE261" s="698" t="str">
        <f t="shared" si="597"/>
        <v/>
      </c>
      <c r="CF261" s="698" t="str">
        <f t="shared" si="598"/>
        <v/>
      </c>
      <c r="CG261" s="787" t="str">
        <f t="shared" si="599"/>
        <v/>
      </c>
      <c r="CH261" s="1370" t="str">
        <f t="shared" si="608"/>
        <v/>
      </c>
      <c r="CI261" s="1371" t="str">
        <f t="shared" si="609"/>
        <v/>
      </c>
      <c r="CJ261" s="1372" t="str">
        <f t="shared" si="610"/>
        <v/>
      </c>
      <c r="CK261" s="1372" t="str">
        <f t="shared" si="611"/>
        <v/>
      </c>
      <c r="CL261" s="1372" t="str">
        <f t="shared" si="612"/>
        <v/>
      </c>
      <c r="CM261" s="1372" t="str">
        <f t="shared" si="613"/>
        <v/>
      </c>
      <c r="CN261" s="1372" t="str">
        <f t="shared" si="614"/>
        <v/>
      </c>
      <c r="CO261" s="1373" t="str">
        <f t="shared" si="615"/>
        <v/>
      </c>
      <c r="CP261" s="1373" t="str">
        <f t="shared" si="616"/>
        <v/>
      </c>
      <c r="CQ261" s="1373" t="str">
        <f t="shared" si="617"/>
        <v/>
      </c>
      <c r="CR261" s="1373" t="str">
        <f t="shared" si="618"/>
        <v/>
      </c>
      <c r="CS261" s="1372" t="str">
        <f t="shared" si="619"/>
        <v/>
      </c>
      <c r="CT261" s="1372" t="str">
        <f t="shared" si="620"/>
        <v/>
      </c>
      <c r="CU261" s="1372" t="str">
        <f t="shared" si="621"/>
        <v/>
      </c>
      <c r="CV261" s="1372" t="str">
        <f t="shared" si="622"/>
        <v/>
      </c>
      <c r="CW261" s="1372" t="str">
        <f t="shared" si="623"/>
        <v/>
      </c>
      <c r="CX261" s="1371" t="str">
        <f t="shared" si="624"/>
        <v/>
      </c>
      <c r="CY261" s="1374" t="str">
        <f t="shared" si="625"/>
        <v/>
      </c>
      <c r="CZ261" s="532" t="str">
        <f t="shared" si="626"/>
        <v/>
      </c>
      <c r="DA261" s="533" t="str">
        <f t="shared" si="627"/>
        <v/>
      </c>
      <c r="DB261" s="534" t="str">
        <f t="shared" si="628"/>
        <v/>
      </c>
      <c r="DC261" s="534" t="str">
        <f t="shared" si="629"/>
        <v/>
      </c>
      <c r="DD261" s="534" t="str">
        <f t="shared" si="630"/>
        <v/>
      </c>
      <c r="DE261" s="534" t="str">
        <f t="shared" si="631"/>
        <v/>
      </c>
      <c r="DF261" s="534" t="str">
        <f t="shared" si="632"/>
        <v/>
      </c>
      <c r="DG261" s="535" t="str">
        <f t="shared" si="633"/>
        <v/>
      </c>
      <c r="DH261" s="535" t="str">
        <f t="shared" si="634"/>
        <v/>
      </c>
      <c r="DI261" s="535" t="str">
        <f t="shared" si="635"/>
        <v/>
      </c>
      <c r="DJ261" s="535" t="str">
        <f t="shared" si="636"/>
        <v/>
      </c>
      <c r="DK261" s="534" t="str">
        <f t="shared" si="637"/>
        <v/>
      </c>
      <c r="DL261" s="534" t="str">
        <f t="shared" si="638"/>
        <v/>
      </c>
      <c r="DM261" s="534" t="str">
        <f t="shared" si="639"/>
        <v/>
      </c>
      <c r="DN261" s="534" t="str">
        <f t="shared" si="640"/>
        <v/>
      </c>
      <c r="DO261" s="534" t="str">
        <f t="shared" si="641"/>
        <v/>
      </c>
      <c r="DP261" s="533" t="str">
        <f t="shared" si="642"/>
        <v/>
      </c>
      <c r="DQ261" s="532" t="str">
        <f t="shared" si="643"/>
        <v/>
      </c>
      <c r="DR261" s="753">
        <f t="shared" si="644"/>
        <v>0</v>
      </c>
      <c r="DS261" s="111">
        <f t="shared" si="645"/>
        <v>0</v>
      </c>
      <c r="DT261" s="111">
        <f t="shared" si="646"/>
        <v>0</v>
      </c>
      <c r="DU261" s="111">
        <f t="shared" si="647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699">IF(B260="","",B260*B261)</f>
        <v/>
      </c>
      <c r="C262" s="730" t="str">
        <f t="shared" si="699"/>
        <v/>
      </c>
      <c r="D262" s="730" t="str">
        <f t="shared" si="699"/>
        <v/>
      </c>
      <c r="E262" s="730" t="str">
        <f t="shared" si="699"/>
        <v/>
      </c>
      <c r="F262" s="730" t="str">
        <f t="shared" si="699"/>
        <v/>
      </c>
      <c r="G262" s="730" t="str">
        <f t="shared" si="699"/>
        <v/>
      </c>
      <c r="H262" s="730" t="str">
        <f t="shared" si="699"/>
        <v/>
      </c>
      <c r="I262" s="730" t="str">
        <f t="shared" si="699"/>
        <v/>
      </c>
      <c r="J262" s="730" t="str">
        <f t="shared" si="699"/>
        <v/>
      </c>
      <c r="K262" s="730" t="str">
        <f t="shared" si="699"/>
        <v/>
      </c>
      <c r="L262" s="730" t="str">
        <f t="shared" si="699"/>
        <v/>
      </c>
      <c r="M262" s="730" t="str">
        <f t="shared" si="699"/>
        <v/>
      </c>
      <c r="N262" s="730" t="str">
        <f t="shared" si="699"/>
        <v/>
      </c>
      <c r="O262" s="730" t="str">
        <f t="shared" si="699"/>
        <v/>
      </c>
      <c r="P262" s="730" t="str">
        <f t="shared" si="699"/>
        <v/>
      </c>
      <c r="Q262" s="730" t="str">
        <f t="shared" si="699"/>
        <v/>
      </c>
      <c r="R262" s="730" t="str">
        <f t="shared" si="699"/>
        <v/>
      </c>
      <c r="S262" s="730" t="str">
        <f t="shared" si="699"/>
        <v/>
      </c>
      <c r="T262" s="762"/>
      <c r="U262" s="730" t="str">
        <f t="shared" ref="U262:AL262" si="700">IF(U260="","",U260*U261)</f>
        <v/>
      </c>
      <c r="V262" s="730" t="str">
        <f t="shared" si="700"/>
        <v/>
      </c>
      <c r="W262" s="730" t="str">
        <f t="shared" si="700"/>
        <v/>
      </c>
      <c r="X262" s="730" t="str">
        <f t="shared" si="700"/>
        <v/>
      </c>
      <c r="Y262" s="730" t="str">
        <f t="shared" si="700"/>
        <v/>
      </c>
      <c r="Z262" s="730" t="str">
        <f t="shared" si="700"/>
        <v/>
      </c>
      <c r="AA262" s="730" t="str">
        <f t="shared" si="700"/>
        <v/>
      </c>
      <c r="AB262" s="730" t="str">
        <f t="shared" si="700"/>
        <v/>
      </c>
      <c r="AC262" s="730" t="str">
        <f t="shared" si="700"/>
        <v/>
      </c>
      <c r="AD262" s="730" t="str">
        <f t="shared" si="700"/>
        <v/>
      </c>
      <c r="AE262" s="730" t="str">
        <f t="shared" si="700"/>
        <v/>
      </c>
      <c r="AF262" s="730" t="str">
        <f t="shared" si="700"/>
        <v/>
      </c>
      <c r="AG262" s="730" t="str">
        <f t="shared" si="700"/>
        <v/>
      </c>
      <c r="AH262" s="730" t="str">
        <f t="shared" si="700"/>
        <v/>
      </c>
      <c r="AI262" s="730" t="str">
        <f t="shared" si="700"/>
        <v/>
      </c>
      <c r="AJ262" s="730" t="str">
        <f t="shared" si="700"/>
        <v/>
      </c>
      <c r="AK262" s="730" t="str">
        <f t="shared" si="700"/>
        <v/>
      </c>
      <c r="AL262" s="730" t="str">
        <f t="shared" si="700"/>
        <v/>
      </c>
      <c r="AM262" s="762"/>
      <c r="AN262" s="730" t="str">
        <f t="shared" ref="AN262:BE262" si="701">IF(AN260="","",AN260*AN261)</f>
        <v/>
      </c>
      <c r="AO262" s="730" t="str">
        <f t="shared" si="701"/>
        <v/>
      </c>
      <c r="AP262" s="730" t="str">
        <f t="shared" si="701"/>
        <v/>
      </c>
      <c r="AQ262" s="730" t="str">
        <f t="shared" si="701"/>
        <v/>
      </c>
      <c r="AR262" s="730" t="str">
        <f t="shared" si="701"/>
        <v/>
      </c>
      <c r="AS262" s="730" t="str">
        <f t="shared" si="701"/>
        <v/>
      </c>
      <c r="AT262" s="730" t="str">
        <f t="shared" si="701"/>
        <v/>
      </c>
      <c r="AU262" s="730" t="str">
        <f t="shared" si="701"/>
        <v/>
      </c>
      <c r="AV262" s="730" t="str">
        <f t="shared" si="701"/>
        <v/>
      </c>
      <c r="AW262" s="730" t="str">
        <f t="shared" si="701"/>
        <v/>
      </c>
      <c r="AX262" s="730" t="str">
        <f t="shared" si="701"/>
        <v/>
      </c>
      <c r="AY262" s="730" t="str">
        <f t="shared" si="701"/>
        <v/>
      </c>
      <c r="AZ262" s="730" t="str">
        <f t="shared" si="701"/>
        <v/>
      </c>
      <c r="BA262" s="730" t="str">
        <f t="shared" si="701"/>
        <v/>
      </c>
      <c r="BB262" s="730" t="str">
        <f t="shared" si="701"/>
        <v/>
      </c>
      <c r="BC262" s="730" t="str">
        <f t="shared" si="701"/>
        <v/>
      </c>
      <c r="BD262" s="730" t="str">
        <f t="shared" si="701"/>
        <v/>
      </c>
      <c r="BE262" s="730" t="str">
        <f t="shared" si="701"/>
        <v/>
      </c>
      <c r="BF262" s="762"/>
      <c r="BG262" s="730">
        <f t="shared" ref="BG262:BX262" si="702">IF(BG260="","",BG260*BG261)</f>
        <v>815</v>
      </c>
      <c r="BH262" s="730" t="str">
        <f t="shared" si="702"/>
        <v/>
      </c>
      <c r="BI262" s="730" t="str">
        <f t="shared" si="702"/>
        <v/>
      </c>
      <c r="BJ262" s="730" t="str">
        <f t="shared" si="702"/>
        <v/>
      </c>
      <c r="BK262" s="730" t="str">
        <f t="shared" si="702"/>
        <v/>
      </c>
      <c r="BL262" s="730" t="str">
        <f t="shared" si="702"/>
        <v/>
      </c>
      <c r="BM262" s="730" t="str">
        <f t="shared" si="702"/>
        <v/>
      </c>
      <c r="BN262" s="730" t="str">
        <f t="shared" si="702"/>
        <v/>
      </c>
      <c r="BO262" s="730" t="str">
        <f t="shared" si="702"/>
        <v/>
      </c>
      <c r="BP262" s="730" t="str">
        <f t="shared" si="702"/>
        <v/>
      </c>
      <c r="BQ262" s="730" t="str">
        <f t="shared" si="702"/>
        <v/>
      </c>
      <c r="BR262" s="730" t="str">
        <f t="shared" si="702"/>
        <v/>
      </c>
      <c r="BS262" s="730" t="str">
        <f t="shared" si="702"/>
        <v/>
      </c>
      <c r="BT262" s="730" t="str">
        <f t="shared" si="702"/>
        <v/>
      </c>
      <c r="BU262" s="730" t="str">
        <f t="shared" si="702"/>
        <v/>
      </c>
      <c r="BV262" s="730" t="str">
        <f t="shared" si="702"/>
        <v/>
      </c>
      <c r="BW262" s="730" t="str">
        <f t="shared" si="702"/>
        <v/>
      </c>
      <c r="BX262" s="730" t="str">
        <f t="shared" si="702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596"/>
        <v/>
      </c>
      <c r="CE262" s="698" t="str">
        <f t="shared" si="597"/>
        <v/>
      </c>
      <c r="CF262" s="698" t="str">
        <f t="shared" si="598"/>
        <v/>
      </c>
      <c r="CG262" s="787" t="str">
        <f t="shared" si="599"/>
        <v/>
      </c>
      <c r="CH262" s="1370" t="str">
        <f t="shared" si="608"/>
        <v/>
      </c>
      <c r="CI262" s="1371" t="str">
        <f t="shared" si="609"/>
        <v/>
      </c>
      <c r="CJ262" s="1372" t="str">
        <f t="shared" si="610"/>
        <v/>
      </c>
      <c r="CK262" s="1372" t="str">
        <f t="shared" si="611"/>
        <v/>
      </c>
      <c r="CL262" s="1372" t="str">
        <f t="shared" si="612"/>
        <v/>
      </c>
      <c r="CM262" s="1372" t="str">
        <f t="shared" si="613"/>
        <v/>
      </c>
      <c r="CN262" s="1372" t="str">
        <f t="shared" si="614"/>
        <v/>
      </c>
      <c r="CO262" s="1373" t="str">
        <f t="shared" si="615"/>
        <v/>
      </c>
      <c r="CP262" s="1373" t="str">
        <f t="shared" si="616"/>
        <v/>
      </c>
      <c r="CQ262" s="1373" t="str">
        <f t="shared" si="617"/>
        <v/>
      </c>
      <c r="CR262" s="1373" t="str">
        <f t="shared" si="618"/>
        <v/>
      </c>
      <c r="CS262" s="1372" t="str">
        <f t="shared" si="619"/>
        <v/>
      </c>
      <c r="CT262" s="1372" t="str">
        <f t="shared" si="620"/>
        <v/>
      </c>
      <c r="CU262" s="1372" t="str">
        <f t="shared" si="621"/>
        <v/>
      </c>
      <c r="CV262" s="1372" t="str">
        <f t="shared" si="622"/>
        <v/>
      </c>
      <c r="CW262" s="1372" t="str">
        <f t="shared" si="623"/>
        <v/>
      </c>
      <c r="CX262" s="1371" t="str">
        <f t="shared" si="624"/>
        <v/>
      </c>
      <c r="CY262" s="1374" t="str">
        <f t="shared" si="625"/>
        <v/>
      </c>
      <c r="CZ262" s="532" t="str">
        <f t="shared" si="626"/>
        <v/>
      </c>
      <c r="DA262" s="533" t="str">
        <f t="shared" si="627"/>
        <v/>
      </c>
      <c r="DB262" s="534" t="str">
        <f t="shared" si="628"/>
        <v/>
      </c>
      <c r="DC262" s="534" t="str">
        <f t="shared" si="629"/>
        <v/>
      </c>
      <c r="DD262" s="534" t="str">
        <f t="shared" si="630"/>
        <v/>
      </c>
      <c r="DE262" s="534" t="str">
        <f t="shared" si="631"/>
        <v/>
      </c>
      <c r="DF262" s="534" t="str">
        <f t="shared" si="632"/>
        <v/>
      </c>
      <c r="DG262" s="535" t="str">
        <f t="shared" si="633"/>
        <v/>
      </c>
      <c r="DH262" s="535" t="str">
        <f t="shared" si="634"/>
        <v/>
      </c>
      <c r="DI262" s="535" t="str">
        <f t="shared" si="635"/>
        <v/>
      </c>
      <c r="DJ262" s="535" t="str">
        <f t="shared" si="636"/>
        <v/>
      </c>
      <c r="DK262" s="534" t="str">
        <f t="shared" si="637"/>
        <v/>
      </c>
      <c r="DL262" s="534" t="str">
        <f t="shared" si="638"/>
        <v/>
      </c>
      <c r="DM262" s="534" t="str">
        <f t="shared" si="639"/>
        <v/>
      </c>
      <c r="DN262" s="534" t="str">
        <f t="shared" si="640"/>
        <v/>
      </c>
      <c r="DO262" s="534" t="str">
        <f t="shared" si="641"/>
        <v/>
      </c>
      <c r="DP262" s="533" t="str">
        <f t="shared" si="642"/>
        <v/>
      </c>
      <c r="DQ262" s="532" t="str">
        <f t="shared" si="643"/>
        <v/>
      </c>
      <c r="DR262" s="753">
        <f t="shared" si="644"/>
        <v>0</v>
      </c>
      <c r="DS262" s="111">
        <f t="shared" si="645"/>
        <v>0</v>
      </c>
      <c r="DT262" s="111">
        <f t="shared" si="646"/>
        <v>0</v>
      </c>
      <c r="DU262" s="111">
        <f t="shared" si="647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596"/>
        <v/>
      </c>
      <c r="CE263" s="698" t="str">
        <f t="shared" si="597"/>
        <v/>
      </c>
      <c r="CF263" s="698" t="str">
        <f t="shared" si="598"/>
        <v/>
      </c>
      <c r="CG263" s="787" t="str">
        <f t="shared" si="599"/>
        <v/>
      </c>
      <c r="CH263" s="1370" t="str">
        <f t="shared" si="608"/>
        <v/>
      </c>
      <c r="CI263" s="1371" t="str">
        <f t="shared" si="609"/>
        <v/>
      </c>
      <c r="CJ263" s="1372" t="str">
        <f t="shared" si="610"/>
        <v/>
      </c>
      <c r="CK263" s="1372" t="str">
        <f t="shared" si="611"/>
        <v/>
      </c>
      <c r="CL263" s="1372" t="str">
        <f t="shared" si="612"/>
        <v/>
      </c>
      <c r="CM263" s="1372" t="str">
        <f t="shared" si="613"/>
        <v/>
      </c>
      <c r="CN263" s="1372" t="str">
        <f t="shared" si="614"/>
        <v/>
      </c>
      <c r="CO263" s="1373" t="str">
        <f t="shared" si="615"/>
        <v/>
      </c>
      <c r="CP263" s="1373" t="str">
        <f t="shared" si="616"/>
        <v/>
      </c>
      <c r="CQ263" s="1373" t="str">
        <f t="shared" si="617"/>
        <v/>
      </c>
      <c r="CR263" s="1373" t="str">
        <f t="shared" si="618"/>
        <v/>
      </c>
      <c r="CS263" s="1372" t="str">
        <f t="shared" si="619"/>
        <v/>
      </c>
      <c r="CT263" s="1372" t="str">
        <f t="shared" si="620"/>
        <v/>
      </c>
      <c r="CU263" s="1372" t="str">
        <f t="shared" si="621"/>
        <v/>
      </c>
      <c r="CV263" s="1372" t="str">
        <f t="shared" si="622"/>
        <v/>
      </c>
      <c r="CW263" s="1372" t="str">
        <f t="shared" si="623"/>
        <v/>
      </c>
      <c r="CX263" s="1371" t="str">
        <f t="shared" si="624"/>
        <v/>
      </c>
      <c r="CY263" s="1374" t="str">
        <f t="shared" si="625"/>
        <v/>
      </c>
      <c r="CZ263" s="532" t="str">
        <f t="shared" si="626"/>
        <v/>
      </c>
      <c r="DA263" s="533" t="str">
        <f t="shared" si="627"/>
        <v/>
      </c>
      <c r="DB263" s="534" t="str">
        <f t="shared" si="628"/>
        <v/>
      </c>
      <c r="DC263" s="534" t="str">
        <f t="shared" si="629"/>
        <v/>
      </c>
      <c r="DD263" s="534" t="str">
        <f t="shared" si="630"/>
        <v/>
      </c>
      <c r="DE263" s="534" t="str">
        <f t="shared" si="631"/>
        <v/>
      </c>
      <c r="DF263" s="534" t="str">
        <f t="shared" si="632"/>
        <v/>
      </c>
      <c r="DG263" s="535" t="str">
        <f t="shared" si="633"/>
        <v/>
      </c>
      <c r="DH263" s="535" t="str">
        <f t="shared" si="634"/>
        <v/>
      </c>
      <c r="DI263" s="535" t="str">
        <f t="shared" si="635"/>
        <v/>
      </c>
      <c r="DJ263" s="535" t="str">
        <f t="shared" si="636"/>
        <v/>
      </c>
      <c r="DK263" s="534" t="str">
        <f t="shared" si="637"/>
        <v/>
      </c>
      <c r="DL263" s="534" t="str">
        <f t="shared" si="638"/>
        <v/>
      </c>
      <c r="DM263" s="534" t="str">
        <f t="shared" si="639"/>
        <v/>
      </c>
      <c r="DN263" s="534" t="str">
        <f t="shared" si="640"/>
        <v/>
      </c>
      <c r="DO263" s="534" t="str">
        <f t="shared" si="641"/>
        <v/>
      </c>
      <c r="DP263" s="533" t="str">
        <f t="shared" si="642"/>
        <v/>
      </c>
      <c r="DQ263" s="532" t="str">
        <f t="shared" si="643"/>
        <v/>
      </c>
      <c r="DR263" s="753">
        <f t="shared" si="644"/>
        <v>0</v>
      </c>
      <c r="DS263" s="111">
        <f t="shared" si="645"/>
        <v>0</v>
      </c>
      <c r="DT263" s="111">
        <f t="shared" si="646"/>
        <v>0</v>
      </c>
      <c r="DU263" s="111">
        <f t="shared" si="647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03">IF(B258="","",(B258-B260-B263)*B259/B$46/365/$G$1)</f>
        <v/>
      </c>
      <c r="C264" s="733" t="str">
        <f t="shared" si="703"/>
        <v/>
      </c>
      <c r="D264" s="733" t="str">
        <f t="shared" si="703"/>
        <v/>
      </c>
      <c r="E264" s="733" t="str">
        <f t="shared" si="703"/>
        <v/>
      </c>
      <c r="F264" s="733" t="str">
        <f t="shared" si="703"/>
        <v/>
      </c>
      <c r="G264" s="733" t="str">
        <f t="shared" si="703"/>
        <v/>
      </c>
      <c r="H264" s="733" t="str">
        <f t="shared" si="703"/>
        <v/>
      </c>
      <c r="I264" s="733" t="str">
        <f t="shared" si="703"/>
        <v/>
      </c>
      <c r="J264" s="733" t="str">
        <f t="shared" si="703"/>
        <v/>
      </c>
      <c r="K264" s="733" t="str">
        <f t="shared" si="703"/>
        <v/>
      </c>
      <c r="L264" s="733" t="str">
        <f t="shared" si="703"/>
        <v/>
      </c>
      <c r="M264" s="733" t="str">
        <f t="shared" si="703"/>
        <v/>
      </c>
      <c r="N264" s="733" t="str">
        <f t="shared" si="703"/>
        <v/>
      </c>
      <c r="O264" s="733" t="str">
        <f t="shared" si="703"/>
        <v/>
      </c>
      <c r="P264" s="733" t="str">
        <f t="shared" si="703"/>
        <v/>
      </c>
      <c r="Q264" s="733" t="str">
        <f t="shared" si="703"/>
        <v/>
      </c>
      <c r="R264" s="733" t="str">
        <f t="shared" si="703"/>
        <v/>
      </c>
      <c r="S264" s="733" t="str">
        <f t="shared" si="703"/>
        <v/>
      </c>
      <c r="T264" s="752"/>
      <c r="U264" s="733" t="str">
        <f t="shared" ref="U264:AL264" si="704">IF(U258="","",(U258-U260-U263)*U259/U$46/365/$G$1)</f>
        <v/>
      </c>
      <c r="V264" s="733" t="str">
        <f t="shared" si="704"/>
        <v/>
      </c>
      <c r="W264" s="733" t="str">
        <f t="shared" si="704"/>
        <v/>
      </c>
      <c r="X264" s="733" t="str">
        <f t="shared" si="704"/>
        <v/>
      </c>
      <c r="Y264" s="733" t="str">
        <f t="shared" si="704"/>
        <v/>
      </c>
      <c r="Z264" s="733" t="str">
        <f t="shared" si="704"/>
        <v/>
      </c>
      <c r="AA264" s="733" t="str">
        <f t="shared" si="704"/>
        <v/>
      </c>
      <c r="AB264" s="733" t="str">
        <f t="shared" si="704"/>
        <v/>
      </c>
      <c r="AC264" s="733" t="str">
        <f t="shared" si="704"/>
        <v/>
      </c>
      <c r="AD264" s="733" t="str">
        <f t="shared" si="704"/>
        <v/>
      </c>
      <c r="AE264" s="733" t="str">
        <f t="shared" si="704"/>
        <v/>
      </c>
      <c r="AF264" s="733" t="str">
        <f t="shared" si="704"/>
        <v/>
      </c>
      <c r="AG264" s="733" t="str">
        <f t="shared" si="704"/>
        <v/>
      </c>
      <c r="AH264" s="733" t="str">
        <f t="shared" si="704"/>
        <v/>
      </c>
      <c r="AI264" s="733" t="str">
        <f t="shared" si="704"/>
        <v/>
      </c>
      <c r="AJ264" s="733" t="str">
        <f t="shared" si="704"/>
        <v/>
      </c>
      <c r="AK264" s="733" t="str">
        <f t="shared" si="704"/>
        <v/>
      </c>
      <c r="AL264" s="733" t="str">
        <f t="shared" si="704"/>
        <v/>
      </c>
      <c r="AM264" s="752"/>
      <c r="AN264" s="733" t="str">
        <f t="shared" ref="AN264:BE264" si="705">IF(AN258="","",(AN258-AN260-AN263)*AN259/AN$46/365/$G$1)</f>
        <v/>
      </c>
      <c r="AO264" s="733" t="str">
        <f t="shared" si="705"/>
        <v/>
      </c>
      <c r="AP264" s="733" t="str">
        <f t="shared" si="705"/>
        <v/>
      </c>
      <c r="AQ264" s="733" t="str">
        <f t="shared" si="705"/>
        <v/>
      </c>
      <c r="AR264" s="733" t="str">
        <f t="shared" si="705"/>
        <v/>
      </c>
      <c r="AS264" s="733" t="str">
        <f t="shared" si="705"/>
        <v/>
      </c>
      <c r="AT264" s="733" t="str">
        <f t="shared" si="705"/>
        <v/>
      </c>
      <c r="AU264" s="733" t="str">
        <f t="shared" si="705"/>
        <v/>
      </c>
      <c r="AV264" s="733" t="str">
        <f t="shared" si="705"/>
        <v/>
      </c>
      <c r="AW264" s="733" t="str">
        <f t="shared" si="705"/>
        <v/>
      </c>
      <c r="AX264" s="733" t="str">
        <f t="shared" si="705"/>
        <v/>
      </c>
      <c r="AY264" s="733" t="str">
        <f t="shared" si="705"/>
        <v/>
      </c>
      <c r="AZ264" s="733" t="str">
        <f t="shared" si="705"/>
        <v/>
      </c>
      <c r="BA264" s="733" t="str">
        <f t="shared" si="705"/>
        <v/>
      </c>
      <c r="BB264" s="733" t="str">
        <f t="shared" si="705"/>
        <v/>
      </c>
      <c r="BC264" s="733" t="str">
        <f t="shared" si="705"/>
        <v/>
      </c>
      <c r="BD264" s="733" t="str">
        <f t="shared" si="705"/>
        <v/>
      </c>
      <c r="BE264" s="733" t="str">
        <f t="shared" si="705"/>
        <v/>
      </c>
      <c r="BF264" s="752"/>
      <c r="BG264" s="733">
        <f t="shared" ref="BG264:BX264" si="706">IF(BG258="","",(BG258-BG260-BG263)*BG259/BG$46/365/$G$1)</f>
        <v>3.1283686176836856E-2</v>
      </c>
      <c r="BH264" s="733" t="str">
        <f t="shared" si="706"/>
        <v/>
      </c>
      <c r="BI264" s="733" t="str">
        <f t="shared" si="706"/>
        <v/>
      </c>
      <c r="BJ264" s="733" t="str">
        <f t="shared" si="706"/>
        <v/>
      </c>
      <c r="BK264" s="733" t="str">
        <f t="shared" si="706"/>
        <v/>
      </c>
      <c r="BL264" s="733" t="str">
        <f t="shared" si="706"/>
        <v/>
      </c>
      <c r="BM264" s="733" t="str">
        <f t="shared" si="706"/>
        <v/>
      </c>
      <c r="BN264" s="733" t="str">
        <f t="shared" si="706"/>
        <v/>
      </c>
      <c r="BO264" s="733" t="str">
        <f t="shared" si="706"/>
        <v/>
      </c>
      <c r="BP264" s="733" t="str">
        <f t="shared" si="706"/>
        <v/>
      </c>
      <c r="BQ264" s="733" t="str">
        <f t="shared" si="706"/>
        <v/>
      </c>
      <c r="BR264" s="733" t="str">
        <f t="shared" si="706"/>
        <v/>
      </c>
      <c r="BS264" s="733" t="str">
        <f t="shared" si="706"/>
        <v/>
      </c>
      <c r="BT264" s="733" t="str">
        <f t="shared" si="706"/>
        <v/>
      </c>
      <c r="BU264" s="733" t="str">
        <f t="shared" si="706"/>
        <v/>
      </c>
      <c r="BV264" s="733" t="str">
        <f t="shared" si="706"/>
        <v/>
      </c>
      <c r="BW264" s="733" t="str">
        <f t="shared" si="706"/>
        <v/>
      </c>
      <c r="BX264" s="733" t="str">
        <f t="shared" si="706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596"/>
        <v/>
      </c>
      <c r="CE264" s="723" t="str">
        <f t="shared" si="597"/>
        <v/>
      </c>
      <c r="CF264" s="723" t="str">
        <f t="shared" si="598"/>
        <v/>
      </c>
      <c r="CG264" s="790" t="str">
        <f t="shared" si="599"/>
        <v/>
      </c>
      <c r="CH264" s="1375" t="str">
        <f t="shared" si="608"/>
        <v/>
      </c>
      <c r="CI264" s="1376" t="str">
        <f t="shared" si="609"/>
        <v/>
      </c>
      <c r="CJ264" s="1377" t="str">
        <f t="shared" si="610"/>
        <v/>
      </c>
      <c r="CK264" s="1377" t="str">
        <f t="shared" si="611"/>
        <v/>
      </c>
      <c r="CL264" s="1377" t="str">
        <f t="shared" si="612"/>
        <v/>
      </c>
      <c r="CM264" s="1377" t="str">
        <f t="shared" si="613"/>
        <v/>
      </c>
      <c r="CN264" s="1377" t="str">
        <f t="shared" si="614"/>
        <v/>
      </c>
      <c r="CO264" s="1378" t="str">
        <f t="shared" si="615"/>
        <v/>
      </c>
      <c r="CP264" s="1378" t="str">
        <f t="shared" si="616"/>
        <v/>
      </c>
      <c r="CQ264" s="1378" t="str">
        <f t="shared" si="617"/>
        <v/>
      </c>
      <c r="CR264" s="1378" t="str">
        <f t="shared" si="618"/>
        <v/>
      </c>
      <c r="CS264" s="1377" t="str">
        <f t="shared" si="619"/>
        <v/>
      </c>
      <c r="CT264" s="1377" t="str">
        <f t="shared" si="620"/>
        <v/>
      </c>
      <c r="CU264" s="1377" t="str">
        <f t="shared" si="621"/>
        <v/>
      </c>
      <c r="CV264" s="1377" t="str">
        <f t="shared" si="622"/>
        <v/>
      </c>
      <c r="CW264" s="1377" t="str">
        <f t="shared" si="623"/>
        <v/>
      </c>
      <c r="CX264" s="1376" t="str">
        <f t="shared" si="624"/>
        <v/>
      </c>
      <c r="CY264" s="1379" t="str">
        <f t="shared" si="625"/>
        <v/>
      </c>
      <c r="CZ264" s="638" t="str">
        <f t="shared" si="626"/>
        <v/>
      </c>
      <c r="DA264" s="639" t="str">
        <f t="shared" si="627"/>
        <v/>
      </c>
      <c r="DB264" s="640" t="str">
        <f t="shared" si="628"/>
        <v/>
      </c>
      <c r="DC264" s="640" t="str">
        <f t="shared" si="629"/>
        <v/>
      </c>
      <c r="DD264" s="640" t="str">
        <f t="shared" si="630"/>
        <v/>
      </c>
      <c r="DE264" s="640" t="str">
        <f t="shared" si="631"/>
        <v/>
      </c>
      <c r="DF264" s="640" t="str">
        <f t="shared" si="632"/>
        <v/>
      </c>
      <c r="DG264" s="641" t="str">
        <f t="shared" si="633"/>
        <v/>
      </c>
      <c r="DH264" s="641" t="str">
        <f t="shared" si="634"/>
        <v/>
      </c>
      <c r="DI264" s="641" t="str">
        <f t="shared" si="635"/>
        <v/>
      </c>
      <c r="DJ264" s="641" t="str">
        <f t="shared" si="636"/>
        <v/>
      </c>
      <c r="DK264" s="640" t="str">
        <f t="shared" si="637"/>
        <v/>
      </c>
      <c r="DL264" s="640" t="str">
        <f t="shared" si="638"/>
        <v/>
      </c>
      <c r="DM264" s="640" t="str">
        <f t="shared" si="639"/>
        <v/>
      </c>
      <c r="DN264" s="640" t="str">
        <f t="shared" si="640"/>
        <v/>
      </c>
      <c r="DO264" s="640" t="str">
        <f t="shared" si="641"/>
        <v/>
      </c>
      <c r="DP264" s="639" t="str">
        <f t="shared" si="642"/>
        <v/>
      </c>
      <c r="DQ264" s="638" t="str">
        <f t="shared" si="643"/>
        <v/>
      </c>
      <c r="DR264" s="753">
        <f t="shared" si="644"/>
        <v>0</v>
      </c>
      <c r="DS264" s="111">
        <f t="shared" si="645"/>
        <v>0</v>
      </c>
      <c r="DT264" s="111">
        <f t="shared" si="646"/>
        <v>0</v>
      </c>
      <c r="DU264" s="111">
        <f t="shared" si="647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596"/>
        <v>26.25</v>
      </c>
      <c r="CE265" s="698">
        <f t="shared" si="597"/>
        <v>50</v>
      </c>
      <c r="CF265" s="698">
        <f t="shared" si="598"/>
        <v>42.5</v>
      </c>
      <c r="CG265" s="787">
        <f t="shared" si="599"/>
        <v>38.6</v>
      </c>
      <c r="CH265" s="1370" t="str">
        <f t="shared" si="608"/>
        <v/>
      </c>
      <c r="CI265" s="1371" t="str">
        <f t="shared" si="609"/>
        <v/>
      </c>
      <c r="CJ265" s="1372" t="str">
        <f t="shared" si="610"/>
        <v/>
      </c>
      <c r="CK265" s="1372" t="str">
        <f t="shared" si="611"/>
        <v/>
      </c>
      <c r="CL265" s="1372" t="str">
        <f t="shared" si="612"/>
        <v/>
      </c>
      <c r="CM265" s="1372" t="str">
        <f t="shared" si="613"/>
        <v/>
      </c>
      <c r="CN265" s="1372">
        <f t="shared" si="614"/>
        <v>5</v>
      </c>
      <c r="CO265" s="1373">
        <f t="shared" si="615"/>
        <v>10</v>
      </c>
      <c r="CP265" s="1373">
        <f t="shared" si="616"/>
        <v>25</v>
      </c>
      <c r="CQ265" s="1373">
        <f t="shared" si="617"/>
        <v>30</v>
      </c>
      <c r="CR265" s="1373">
        <f t="shared" si="618"/>
        <v>40</v>
      </c>
      <c r="CS265" s="1372">
        <f t="shared" si="619"/>
        <v>80</v>
      </c>
      <c r="CT265" s="1372" t="str">
        <f t="shared" si="620"/>
        <v/>
      </c>
      <c r="CU265" s="1372" t="str">
        <f t="shared" si="621"/>
        <v/>
      </c>
      <c r="CV265" s="1372" t="str">
        <f t="shared" si="622"/>
        <v/>
      </c>
      <c r="CW265" s="1372" t="str">
        <f t="shared" si="623"/>
        <v/>
      </c>
      <c r="CX265" s="1371" t="str">
        <f t="shared" si="624"/>
        <v/>
      </c>
      <c r="CY265" s="1374" t="str">
        <f t="shared" si="625"/>
        <v/>
      </c>
      <c r="CZ265" s="532" t="str">
        <f t="shared" si="626"/>
        <v/>
      </c>
      <c r="DA265" s="533" t="str">
        <f t="shared" si="627"/>
        <v/>
      </c>
      <c r="DB265" s="534" t="str">
        <f t="shared" si="628"/>
        <v/>
      </c>
      <c r="DC265" s="534" t="str">
        <f t="shared" si="629"/>
        <v/>
      </c>
      <c r="DD265" s="534" t="str">
        <f t="shared" si="630"/>
        <v/>
      </c>
      <c r="DE265" s="534" t="str">
        <f t="shared" si="631"/>
        <v/>
      </c>
      <c r="DF265" s="534" t="str">
        <f t="shared" si="632"/>
        <v/>
      </c>
      <c r="DG265" s="535">
        <f t="shared" si="633"/>
        <v>50</v>
      </c>
      <c r="DH265" s="535">
        <f t="shared" si="634"/>
        <v>50</v>
      </c>
      <c r="DI265" s="535">
        <f t="shared" si="635"/>
        <v>50</v>
      </c>
      <c r="DJ265" s="535">
        <f t="shared" si="636"/>
        <v>75</v>
      </c>
      <c r="DK265" s="534" t="str">
        <f t="shared" si="637"/>
        <v/>
      </c>
      <c r="DL265" s="534" t="str">
        <f t="shared" si="638"/>
        <v/>
      </c>
      <c r="DM265" s="534" t="str">
        <f t="shared" si="639"/>
        <v/>
      </c>
      <c r="DN265" s="534" t="str">
        <f t="shared" si="640"/>
        <v/>
      </c>
      <c r="DO265" s="534" t="str">
        <f t="shared" si="641"/>
        <v/>
      </c>
      <c r="DP265" s="533" t="str">
        <f t="shared" si="642"/>
        <v/>
      </c>
      <c r="DQ265" s="532" t="str">
        <f t="shared" si="643"/>
        <v/>
      </c>
      <c r="DR265" s="753">
        <f t="shared" si="644"/>
        <v>6</v>
      </c>
      <c r="DS265" s="111">
        <f t="shared" si="645"/>
        <v>4</v>
      </c>
      <c r="DT265" s="111">
        <f t="shared" si="646"/>
        <v>8</v>
      </c>
      <c r="DU265" s="111">
        <f t="shared" si="647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07">3400*4.1868</f>
        <v>14235.119999999999</v>
      </c>
      <c r="C266" s="801">
        <f t="shared" si="707"/>
        <v>14235.119999999999</v>
      </c>
      <c r="D266" s="801">
        <f t="shared" si="707"/>
        <v>14235.119999999999</v>
      </c>
      <c r="E266" s="801">
        <f t="shared" si="707"/>
        <v>14235.119999999999</v>
      </c>
      <c r="F266" s="801">
        <f t="shared" si="707"/>
        <v>14235.119999999999</v>
      </c>
      <c r="G266" s="801">
        <f t="shared" si="707"/>
        <v>14235.119999999999</v>
      </c>
      <c r="H266" s="801">
        <f t="shared" si="707"/>
        <v>14235.119999999999</v>
      </c>
      <c r="I266" s="801">
        <f t="shared" si="707"/>
        <v>14235.119999999999</v>
      </c>
      <c r="J266" s="801">
        <f t="shared" si="707"/>
        <v>14235.119999999999</v>
      </c>
      <c r="K266" s="801">
        <f t="shared" si="707"/>
        <v>14235.119999999999</v>
      </c>
      <c r="L266" s="801">
        <f t="shared" si="707"/>
        <v>14235.119999999999</v>
      </c>
      <c r="M266" s="801">
        <f t="shared" si="707"/>
        <v>14235.119999999999</v>
      </c>
      <c r="N266" s="801">
        <f t="shared" si="707"/>
        <v>14235.119999999999</v>
      </c>
      <c r="O266" s="801">
        <f t="shared" si="707"/>
        <v>14235.119999999999</v>
      </c>
      <c r="P266" s="801">
        <f t="shared" si="707"/>
        <v>14235.119999999999</v>
      </c>
      <c r="Q266" s="801">
        <f t="shared" si="707"/>
        <v>14235.119999999999</v>
      </c>
      <c r="R266" s="801">
        <f t="shared" si="707"/>
        <v>14235.119999999999</v>
      </c>
      <c r="S266" s="801">
        <f t="shared" si="707"/>
        <v>14235.119999999999</v>
      </c>
      <c r="T266" s="809"/>
      <c r="U266" s="801">
        <f t="shared" ref="U266:AL266" si="708">3400*4.1868</f>
        <v>14235.119999999999</v>
      </c>
      <c r="V266" s="801">
        <f t="shared" si="708"/>
        <v>14235.119999999999</v>
      </c>
      <c r="W266" s="801">
        <f t="shared" si="708"/>
        <v>14235.119999999999</v>
      </c>
      <c r="X266" s="801">
        <f t="shared" si="708"/>
        <v>14235.119999999999</v>
      </c>
      <c r="Y266" s="801">
        <f t="shared" si="708"/>
        <v>14235.119999999999</v>
      </c>
      <c r="Z266" s="801">
        <f t="shared" si="708"/>
        <v>14235.119999999999</v>
      </c>
      <c r="AA266" s="801">
        <f t="shared" si="708"/>
        <v>14235.119999999999</v>
      </c>
      <c r="AB266" s="801">
        <f t="shared" si="708"/>
        <v>14235.119999999999</v>
      </c>
      <c r="AC266" s="801">
        <f t="shared" si="708"/>
        <v>14235.119999999999</v>
      </c>
      <c r="AD266" s="801">
        <f t="shared" si="708"/>
        <v>14235.119999999999</v>
      </c>
      <c r="AE266" s="801">
        <f t="shared" si="708"/>
        <v>14235.119999999999</v>
      </c>
      <c r="AF266" s="801">
        <f t="shared" si="708"/>
        <v>14235.119999999999</v>
      </c>
      <c r="AG266" s="801">
        <f t="shared" si="708"/>
        <v>14235.119999999999</v>
      </c>
      <c r="AH266" s="801">
        <f t="shared" si="708"/>
        <v>14235.119999999999</v>
      </c>
      <c r="AI266" s="801">
        <f t="shared" si="708"/>
        <v>14235.119999999999</v>
      </c>
      <c r="AJ266" s="801">
        <f t="shared" si="708"/>
        <v>14235.119999999999</v>
      </c>
      <c r="AK266" s="801">
        <f t="shared" si="708"/>
        <v>14235.119999999999</v>
      </c>
      <c r="AL266" s="801">
        <f t="shared" si="708"/>
        <v>14235.119999999999</v>
      </c>
      <c r="AM266" s="809"/>
      <c r="AN266" s="801">
        <f t="shared" ref="AN266:AS266" si="709">3400*4.1868</f>
        <v>14235.119999999999</v>
      </c>
      <c r="AO266" s="801">
        <f t="shared" si="709"/>
        <v>14235.119999999999</v>
      </c>
      <c r="AP266" s="801">
        <f t="shared" si="709"/>
        <v>14235.119999999999</v>
      </c>
      <c r="AQ266" s="801">
        <f t="shared" si="709"/>
        <v>14235.119999999999</v>
      </c>
      <c r="AR266" s="801">
        <f t="shared" si="709"/>
        <v>14235.119999999999</v>
      </c>
      <c r="AS266" s="801">
        <f t="shared" si="709"/>
        <v>14235.119999999999</v>
      </c>
      <c r="AT266" s="801">
        <v>14235</v>
      </c>
      <c r="AU266" s="801">
        <f t="shared" ref="AU266:BE266" si="710">3400*4.1868</f>
        <v>14235.119999999999</v>
      </c>
      <c r="AV266" s="801">
        <f t="shared" si="710"/>
        <v>14235.119999999999</v>
      </c>
      <c r="AW266" s="801">
        <f t="shared" si="710"/>
        <v>14235.119999999999</v>
      </c>
      <c r="AX266" s="801">
        <f t="shared" si="710"/>
        <v>14235.119999999999</v>
      </c>
      <c r="AY266" s="801">
        <f t="shared" si="710"/>
        <v>14235.119999999999</v>
      </c>
      <c r="AZ266" s="801">
        <f t="shared" si="710"/>
        <v>14235.119999999999</v>
      </c>
      <c r="BA266" s="801">
        <f t="shared" si="710"/>
        <v>14235.119999999999</v>
      </c>
      <c r="BB266" s="801">
        <f t="shared" si="710"/>
        <v>14235.119999999999</v>
      </c>
      <c r="BC266" s="801">
        <f t="shared" si="710"/>
        <v>14235.119999999999</v>
      </c>
      <c r="BD266" s="801">
        <f t="shared" si="710"/>
        <v>14235.119999999999</v>
      </c>
      <c r="BE266" s="801">
        <f t="shared" si="710"/>
        <v>14235.119999999999</v>
      </c>
      <c r="BF266" s="809"/>
      <c r="BG266" s="801">
        <f t="shared" ref="BG266:BX266" si="711">3400*4.1868</f>
        <v>14235.119999999999</v>
      </c>
      <c r="BH266" s="801">
        <f t="shared" si="711"/>
        <v>14235.119999999999</v>
      </c>
      <c r="BI266" s="801">
        <f t="shared" si="711"/>
        <v>14235.119999999999</v>
      </c>
      <c r="BJ266" s="801">
        <f t="shared" si="711"/>
        <v>14235.119999999999</v>
      </c>
      <c r="BK266" s="801">
        <f t="shared" si="711"/>
        <v>14235.119999999999</v>
      </c>
      <c r="BL266" s="801">
        <f t="shared" si="711"/>
        <v>14235.119999999999</v>
      </c>
      <c r="BM266" s="801">
        <f t="shared" si="711"/>
        <v>14235.119999999999</v>
      </c>
      <c r="BN266" s="801">
        <f t="shared" si="711"/>
        <v>14235.119999999999</v>
      </c>
      <c r="BO266" s="801">
        <f t="shared" si="711"/>
        <v>14235.119999999999</v>
      </c>
      <c r="BP266" s="801">
        <f t="shared" si="711"/>
        <v>14235.119999999999</v>
      </c>
      <c r="BQ266" s="801">
        <f t="shared" si="711"/>
        <v>14235.119999999999</v>
      </c>
      <c r="BR266" s="801">
        <f t="shared" si="711"/>
        <v>14235.119999999999</v>
      </c>
      <c r="BS266" s="801">
        <f t="shared" si="711"/>
        <v>14235.119999999999</v>
      </c>
      <c r="BT266" s="801">
        <f t="shared" si="711"/>
        <v>14235.119999999999</v>
      </c>
      <c r="BU266" s="801">
        <f t="shared" si="711"/>
        <v>14235.119999999999</v>
      </c>
      <c r="BV266" s="801">
        <f t="shared" si="711"/>
        <v>14235.119999999999</v>
      </c>
      <c r="BW266" s="801">
        <f t="shared" si="711"/>
        <v>14235.119999999999</v>
      </c>
      <c r="BX266" s="801">
        <f t="shared" si="711"/>
        <v>14235.119999999999</v>
      </c>
      <c r="BY266" s="747"/>
      <c r="BZ266" s="801">
        <f>3400*4.1868</f>
        <v>14235.119999999999</v>
      </c>
      <c r="CA266" s="801">
        <f>3400*4.1868</f>
        <v>14235.119999999999</v>
      </c>
      <c r="CB266" s="801">
        <f>3400*4.1868</f>
        <v>14235.119999999999</v>
      </c>
      <c r="CC266" s="801">
        <f>3400*4.1868</f>
        <v>14235.119999999999</v>
      </c>
      <c r="CD266" s="698">
        <f t="shared" si="596"/>
        <v>14235.119999999997</v>
      </c>
      <c r="CE266" s="698">
        <f t="shared" si="597"/>
        <v>14235.119999999997</v>
      </c>
      <c r="CF266" s="698">
        <f t="shared" si="598"/>
        <v>14235.119999999997</v>
      </c>
      <c r="CG266" s="787">
        <f t="shared" si="599"/>
        <v>14235.119999999997</v>
      </c>
      <c r="CH266" s="1370">
        <f t="shared" si="608"/>
        <v>14235.119999999999</v>
      </c>
      <c r="CI266" s="1371">
        <f t="shared" si="609"/>
        <v>14235.119999999999</v>
      </c>
      <c r="CJ266" s="1372">
        <f t="shared" si="610"/>
        <v>14235.119999999999</v>
      </c>
      <c r="CK266" s="1372">
        <f t="shared" si="611"/>
        <v>14235.119999999999</v>
      </c>
      <c r="CL266" s="1372">
        <f t="shared" si="612"/>
        <v>14235.119999999999</v>
      </c>
      <c r="CM266" s="1372">
        <f t="shared" si="613"/>
        <v>14235.119999999999</v>
      </c>
      <c r="CN266" s="1372">
        <f t="shared" si="614"/>
        <v>14235.119999999999</v>
      </c>
      <c r="CO266" s="1373">
        <f t="shared" si="615"/>
        <v>14235.119999999999</v>
      </c>
      <c r="CP266" s="1373">
        <f t="shared" si="616"/>
        <v>14235.119999999999</v>
      </c>
      <c r="CQ266" s="1373">
        <f t="shared" si="617"/>
        <v>14235.119999999999</v>
      </c>
      <c r="CR266" s="1373">
        <f t="shared" si="618"/>
        <v>14235.119999999999</v>
      </c>
      <c r="CS266" s="1372">
        <f t="shared" si="619"/>
        <v>14235.119999999999</v>
      </c>
      <c r="CT266" s="1372">
        <f t="shared" si="620"/>
        <v>14235.119999999999</v>
      </c>
      <c r="CU266" s="1372">
        <f t="shared" si="621"/>
        <v>14235.119999999999</v>
      </c>
      <c r="CV266" s="1372">
        <f t="shared" si="622"/>
        <v>14235.119999999999</v>
      </c>
      <c r="CW266" s="1372">
        <f t="shared" si="623"/>
        <v>14235.119999999999</v>
      </c>
      <c r="CX266" s="1371">
        <f t="shared" si="624"/>
        <v>14235.119999999999</v>
      </c>
      <c r="CY266" s="1374">
        <f t="shared" si="625"/>
        <v>14235.119999999999</v>
      </c>
      <c r="CZ266" s="532">
        <f t="shared" si="626"/>
        <v>14235.119999999999</v>
      </c>
      <c r="DA266" s="533">
        <f t="shared" si="627"/>
        <v>14235.119999999999</v>
      </c>
      <c r="DB266" s="534">
        <f t="shared" si="628"/>
        <v>14235.119999999999</v>
      </c>
      <c r="DC266" s="534">
        <f t="shared" si="629"/>
        <v>14235.119999999999</v>
      </c>
      <c r="DD266" s="534">
        <f t="shared" si="630"/>
        <v>14235.119999999999</v>
      </c>
      <c r="DE266" s="534">
        <f t="shared" si="631"/>
        <v>14235.119999999999</v>
      </c>
      <c r="DF266" s="534">
        <f t="shared" si="632"/>
        <v>14235.119999999999</v>
      </c>
      <c r="DG266" s="535">
        <f t="shared" si="633"/>
        <v>14235.119999999999</v>
      </c>
      <c r="DH266" s="535">
        <f t="shared" si="634"/>
        <v>14235.119999999999</v>
      </c>
      <c r="DI266" s="535">
        <f t="shared" si="635"/>
        <v>14235.119999999999</v>
      </c>
      <c r="DJ266" s="535">
        <f t="shared" si="636"/>
        <v>14235.119999999999</v>
      </c>
      <c r="DK266" s="534">
        <f t="shared" si="637"/>
        <v>14235.119999999999</v>
      </c>
      <c r="DL266" s="534">
        <f t="shared" si="638"/>
        <v>14235.119999999999</v>
      </c>
      <c r="DM266" s="534">
        <f t="shared" si="639"/>
        <v>14235.119999999999</v>
      </c>
      <c r="DN266" s="534">
        <f t="shared" si="640"/>
        <v>14235.119999999999</v>
      </c>
      <c r="DO266" s="534">
        <f t="shared" si="641"/>
        <v>14235.119999999999</v>
      </c>
      <c r="DP266" s="533">
        <f t="shared" si="642"/>
        <v>14235.119999999999</v>
      </c>
      <c r="DQ266" s="532">
        <f t="shared" si="643"/>
        <v>14235.119999999999</v>
      </c>
      <c r="DR266" s="753">
        <f t="shared" si="644"/>
        <v>18</v>
      </c>
      <c r="DS266" s="111">
        <f t="shared" si="645"/>
        <v>18</v>
      </c>
      <c r="DT266" s="111">
        <f t="shared" si="646"/>
        <v>18</v>
      </c>
      <c r="DU266" s="111">
        <f t="shared" si="647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596"/>
        <v/>
      </c>
      <c r="CE267" s="698" t="str">
        <f t="shared" si="597"/>
        <v/>
      </c>
      <c r="CF267" s="698">
        <f t="shared" si="598"/>
        <v>0</v>
      </c>
      <c r="CG267" s="787">
        <f t="shared" si="599"/>
        <v>15</v>
      </c>
      <c r="CH267" s="1370" t="str">
        <f t="shared" si="608"/>
        <v/>
      </c>
      <c r="CI267" s="1371" t="str">
        <f t="shared" si="609"/>
        <v/>
      </c>
      <c r="CJ267" s="1372" t="str">
        <f t="shared" si="610"/>
        <v/>
      </c>
      <c r="CK267" s="1372" t="str">
        <f t="shared" si="611"/>
        <v/>
      </c>
      <c r="CL267" s="1372" t="str">
        <f t="shared" si="612"/>
        <v/>
      </c>
      <c r="CM267" s="1372" t="str">
        <f t="shared" si="613"/>
        <v/>
      </c>
      <c r="CN267" s="1372" t="str">
        <f t="shared" si="614"/>
        <v/>
      </c>
      <c r="CO267" s="1373" t="str">
        <f t="shared" si="615"/>
        <v/>
      </c>
      <c r="CP267" s="1373" t="str">
        <f t="shared" si="616"/>
        <v/>
      </c>
      <c r="CQ267" s="1373">
        <f t="shared" si="617"/>
        <v>20</v>
      </c>
      <c r="CR267" s="1373" t="str">
        <f t="shared" si="618"/>
        <v/>
      </c>
      <c r="CS267" s="1372" t="str">
        <f t="shared" si="619"/>
        <v/>
      </c>
      <c r="CT267" s="1372" t="str">
        <f t="shared" si="620"/>
        <v/>
      </c>
      <c r="CU267" s="1372" t="str">
        <f t="shared" si="621"/>
        <v/>
      </c>
      <c r="CV267" s="1372" t="str">
        <f t="shared" si="622"/>
        <v/>
      </c>
      <c r="CW267" s="1372" t="str">
        <f t="shared" si="623"/>
        <v/>
      </c>
      <c r="CX267" s="1371" t="str">
        <f t="shared" si="624"/>
        <v/>
      </c>
      <c r="CY267" s="1374" t="str">
        <f t="shared" si="625"/>
        <v/>
      </c>
      <c r="CZ267" s="532" t="str">
        <f t="shared" si="626"/>
        <v/>
      </c>
      <c r="DA267" s="533" t="str">
        <f t="shared" si="627"/>
        <v/>
      </c>
      <c r="DB267" s="534" t="str">
        <f t="shared" si="628"/>
        <v/>
      </c>
      <c r="DC267" s="534" t="str">
        <f t="shared" si="629"/>
        <v/>
      </c>
      <c r="DD267" s="534" t="str">
        <f t="shared" si="630"/>
        <v/>
      </c>
      <c r="DE267" s="534" t="str">
        <f t="shared" si="631"/>
        <v/>
      </c>
      <c r="DF267" s="534" t="str">
        <f t="shared" si="632"/>
        <v/>
      </c>
      <c r="DG267" s="535" t="str">
        <f t="shared" si="633"/>
        <v/>
      </c>
      <c r="DH267" s="535" t="str">
        <f t="shared" si="634"/>
        <v/>
      </c>
      <c r="DI267" s="535">
        <f t="shared" si="635"/>
        <v>50</v>
      </c>
      <c r="DJ267" s="535" t="str">
        <f t="shared" si="636"/>
        <v/>
      </c>
      <c r="DK267" s="534" t="str">
        <f t="shared" si="637"/>
        <v/>
      </c>
      <c r="DL267" s="534" t="str">
        <f t="shared" si="638"/>
        <v/>
      </c>
      <c r="DM267" s="534" t="str">
        <f t="shared" si="639"/>
        <v/>
      </c>
      <c r="DN267" s="534" t="str">
        <f t="shared" si="640"/>
        <v/>
      </c>
      <c r="DO267" s="534" t="str">
        <f t="shared" si="641"/>
        <v/>
      </c>
      <c r="DP267" s="533" t="str">
        <f t="shared" si="642"/>
        <v/>
      </c>
      <c r="DQ267" s="532" t="str">
        <f t="shared" si="643"/>
        <v/>
      </c>
      <c r="DR267" s="753">
        <f t="shared" si="644"/>
        <v>1</v>
      </c>
      <c r="DS267" s="111">
        <f t="shared" si="645"/>
        <v>1</v>
      </c>
      <c r="DT267" s="111">
        <f t="shared" si="646"/>
        <v>3</v>
      </c>
      <c r="DU267" s="111">
        <f t="shared" si="647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356" t="str">
        <f t="shared" si="596"/>
        <v/>
      </c>
      <c r="CE268" s="1356" t="str">
        <f t="shared" si="597"/>
        <v/>
      </c>
      <c r="CF268" s="1356" t="str">
        <f t="shared" si="598"/>
        <v/>
      </c>
      <c r="CG268" s="1357">
        <f t="shared" si="599"/>
        <v>10</v>
      </c>
      <c r="CH268" s="1402" t="str">
        <f t="shared" si="608"/>
        <v/>
      </c>
      <c r="CI268" s="1403" t="str">
        <f t="shared" si="609"/>
        <v/>
      </c>
      <c r="CJ268" s="1404" t="str">
        <f t="shared" si="610"/>
        <v/>
      </c>
      <c r="CK268" s="1404" t="str">
        <f t="shared" si="611"/>
        <v/>
      </c>
      <c r="CL268" s="1404" t="str">
        <f t="shared" si="612"/>
        <v/>
      </c>
      <c r="CM268" s="1404" t="str">
        <f t="shared" si="613"/>
        <v/>
      </c>
      <c r="CN268" s="1404" t="str">
        <f t="shared" si="614"/>
        <v/>
      </c>
      <c r="CO268" s="1405" t="str">
        <f t="shared" si="615"/>
        <v/>
      </c>
      <c r="CP268" s="1405" t="str">
        <f t="shared" si="616"/>
        <v/>
      </c>
      <c r="CQ268" s="1405">
        <f t="shared" si="617"/>
        <v>9</v>
      </c>
      <c r="CR268" s="1405" t="str">
        <f t="shared" si="618"/>
        <v/>
      </c>
      <c r="CS268" s="1404" t="str">
        <f t="shared" si="619"/>
        <v/>
      </c>
      <c r="CT268" s="1404" t="str">
        <f t="shared" si="620"/>
        <v/>
      </c>
      <c r="CU268" s="1404" t="str">
        <f t="shared" si="621"/>
        <v/>
      </c>
      <c r="CV268" s="1404" t="str">
        <f t="shared" si="622"/>
        <v/>
      </c>
      <c r="CW268" s="1404" t="str">
        <f t="shared" si="623"/>
        <v/>
      </c>
      <c r="CX268" s="1403" t="str">
        <f t="shared" si="624"/>
        <v/>
      </c>
      <c r="CY268" s="1406" t="str">
        <f t="shared" si="625"/>
        <v/>
      </c>
      <c r="CZ268" s="1352" t="str">
        <f t="shared" si="626"/>
        <v/>
      </c>
      <c r="DA268" s="1353" t="str">
        <f t="shared" si="627"/>
        <v/>
      </c>
      <c r="DB268" s="1354" t="str">
        <f t="shared" si="628"/>
        <v/>
      </c>
      <c r="DC268" s="1354" t="str">
        <f t="shared" si="629"/>
        <v/>
      </c>
      <c r="DD268" s="1354" t="str">
        <f t="shared" si="630"/>
        <v/>
      </c>
      <c r="DE268" s="1354" t="str">
        <f t="shared" si="631"/>
        <v/>
      </c>
      <c r="DF268" s="1354" t="str">
        <f t="shared" si="632"/>
        <v/>
      </c>
      <c r="DG268" s="1355" t="str">
        <f t="shared" si="633"/>
        <v/>
      </c>
      <c r="DH268" s="1355" t="str">
        <f t="shared" si="634"/>
        <v/>
      </c>
      <c r="DI268" s="1355">
        <f t="shared" si="635"/>
        <v>8</v>
      </c>
      <c r="DJ268" s="1355" t="str">
        <f t="shared" si="636"/>
        <v/>
      </c>
      <c r="DK268" s="1354" t="str">
        <f t="shared" si="637"/>
        <v/>
      </c>
      <c r="DL268" s="1354" t="str">
        <f t="shared" si="638"/>
        <v/>
      </c>
      <c r="DM268" s="1354" t="str">
        <f t="shared" si="639"/>
        <v/>
      </c>
      <c r="DN268" s="1354" t="str">
        <f t="shared" si="640"/>
        <v/>
      </c>
      <c r="DO268" s="1354" t="str">
        <f t="shared" si="641"/>
        <v/>
      </c>
      <c r="DP268" s="1353" t="str">
        <f t="shared" si="642"/>
        <v/>
      </c>
      <c r="DQ268" s="1352" t="str">
        <f t="shared" si="643"/>
        <v/>
      </c>
      <c r="DR268" s="753">
        <f t="shared" si="644"/>
        <v>1</v>
      </c>
      <c r="DS268" s="111">
        <f t="shared" si="645"/>
        <v>1</v>
      </c>
      <c r="DT268" s="111">
        <f t="shared" si="646"/>
        <v>2</v>
      </c>
      <c r="DU268" s="111">
        <f t="shared" si="647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12">IF(B267="","",B267*B268)</f>
        <v/>
      </c>
      <c r="C269" s="730" t="str">
        <f t="shared" si="712"/>
        <v/>
      </c>
      <c r="D269" s="730">
        <f t="shared" si="712"/>
        <v>180</v>
      </c>
      <c r="E269" s="730" t="str">
        <f t="shared" si="712"/>
        <v/>
      </c>
      <c r="F269" s="730" t="str">
        <f t="shared" si="712"/>
        <v/>
      </c>
      <c r="G269" s="730" t="str">
        <f t="shared" si="712"/>
        <v/>
      </c>
      <c r="H269" s="730" t="str">
        <f t="shared" si="712"/>
        <v/>
      </c>
      <c r="I269" s="730" t="str">
        <f t="shared" si="712"/>
        <v/>
      </c>
      <c r="J269" s="730" t="str">
        <f t="shared" si="712"/>
        <v/>
      </c>
      <c r="K269" s="730" t="str">
        <f t="shared" si="712"/>
        <v/>
      </c>
      <c r="L269" s="730" t="str">
        <f t="shared" si="712"/>
        <v/>
      </c>
      <c r="M269" s="730" t="str">
        <f t="shared" ref="M269:S269" si="713">IF(M267="","",M267*M268)</f>
        <v/>
      </c>
      <c r="N269" s="730" t="str">
        <f t="shared" si="713"/>
        <v/>
      </c>
      <c r="O269" s="730" t="str">
        <f t="shared" si="713"/>
        <v/>
      </c>
      <c r="P269" s="730" t="str">
        <f t="shared" si="713"/>
        <v/>
      </c>
      <c r="Q269" s="730" t="str">
        <f t="shared" si="713"/>
        <v/>
      </c>
      <c r="R269" s="730" t="str">
        <f t="shared" si="713"/>
        <v/>
      </c>
      <c r="S269" s="730" t="str">
        <f t="shared" si="713"/>
        <v/>
      </c>
      <c r="T269" s="762"/>
      <c r="U269" s="730" t="str">
        <f t="shared" ref="U269:AL269" si="714">IF(U267="","",U267*U268)</f>
        <v/>
      </c>
      <c r="V269" s="730" t="str">
        <f t="shared" si="714"/>
        <v/>
      </c>
      <c r="W269" s="730" t="str">
        <f t="shared" si="714"/>
        <v/>
      </c>
      <c r="X269" s="730" t="str">
        <f t="shared" si="714"/>
        <v/>
      </c>
      <c r="Y269" s="730">
        <f t="shared" si="714"/>
        <v>400</v>
      </c>
      <c r="Z269" s="730" t="str">
        <f t="shared" si="714"/>
        <v/>
      </c>
      <c r="AA269" s="730" t="str">
        <f t="shared" si="714"/>
        <v/>
      </c>
      <c r="AB269" s="730" t="str">
        <f t="shared" si="714"/>
        <v/>
      </c>
      <c r="AC269" s="730" t="str">
        <f t="shared" si="714"/>
        <v/>
      </c>
      <c r="AD269" s="730" t="str">
        <f t="shared" si="714"/>
        <v/>
      </c>
      <c r="AE269" s="730" t="str">
        <f t="shared" si="714"/>
        <v/>
      </c>
      <c r="AF269" s="730" t="str">
        <f t="shared" si="714"/>
        <v/>
      </c>
      <c r="AG269" s="730" t="str">
        <f t="shared" si="714"/>
        <v/>
      </c>
      <c r="AH269" s="730" t="str">
        <f t="shared" si="714"/>
        <v/>
      </c>
      <c r="AI269" s="730" t="str">
        <f t="shared" si="714"/>
        <v/>
      </c>
      <c r="AJ269" s="730" t="str">
        <f t="shared" si="714"/>
        <v/>
      </c>
      <c r="AK269" s="730" t="str">
        <f t="shared" si="714"/>
        <v/>
      </c>
      <c r="AL269" s="730" t="str">
        <f t="shared" si="714"/>
        <v/>
      </c>
      <c r="AM269" s="762"/>
      <c r="AN269" s="730" t="str">
        <f t="shared" ref="AN269:BE269" si="715">IF(AN267="","",AN267*AN268)</f>
        <v/>
      </c>
      <c r="AO269" s="730" t="str">
        <f t="shared" si="715"/>
        <v/>
      </c>
      <c r="AP269" s="730" t="str">
        <f t="shared" si="715"/>
        <v/>
      </c>
      <c r="AQ269" s="730" t="str">
        <f t="shared" si="715"/>
        <v/>
      </c>
      <c r="AR269" s="730">
        <f t="shared" si="715"/>
        <v>3600</v>
      </c>
      <c r="AS269" s="730">
        <f t="shared" si="715"/>
        <v>0</v>
      </c>
      <c r="AT269" s="730">
        <f t="shared" si="715"/>
        <v>0</v>
      </c>
      <c r="AU269" s="730" t="str">
        <f t="shared" si="715"/>
        <v/>
      </c>
      <c r="AV269" s="730" t="str">
        <f t="shared" si="715"/>
        <v/>
      </c>
      <c r="AW269" s="730" t="str">
        <f t="shared" si="715"/>
        <v/>
      </c>
      <c r="AX269" s="730" t="str">
        <f t="shared" si="715"/>
        <v/>
      </c>
      <c r="AY269" s="730" t="str">
        <f t="shared" si="715"/>
        <v/>
      </c>
      <c r="AZ269" s="730" t="str">
        <f t="shared" si="715"/>
        <v/>
      </c>
      <c r="BA269" s="730" t="str">
        <f t="shared" si="715"/>
        <v/>
      </c>
      <c r="BB269" s="730" t="str">
        <f t="shared" si="715"/>
        <v/>
      </c>
      <c r="BC269" s="730" t="str">
        <f t="shared" si="715"/>
        <v/>
      </c>
      <c r="BD269" s="730" t="str">
        <f t="shared" si="715"/>
        <v/>
      </c>
      <c r="BE269" s="730" t="str">
        <f t="shared" si="715"/>
        <v/>
      </c>
      <c r="BF269" s="762"/>
      <c r="BG269" s="730" t="str">
        <f t="shared" ref="BG269:BX269" si="716">IF(BG267="","",BG267*BG268)</f>
        <v/>
      </c>
      <c r="BH269" s="730">
        <f t="shared" si="716"/>
        <v>225</v>
      </c>
      <c r="BI269" s="730" t="str">
        <f t="shared" si="716"/>
        <v/>
      </c>
      <c r="BJ269" s="730" t="str">
        <f t="shared" si="716"/>
        <v/>
      </c>
      <c r="BK269" s="730" t="str">
        <f t="shared" si="716"/>
        <v/>
      </c>
      <c r="BL269" s="730" t="str">
        <f t="shared" si="716"/>
        <v/>
      </c>
      <c r="BM269" s="730">
        <f t="shared" si="716"/>
        <v>150</v>
      </c>
      <c r="BN269" s="730">
        <f t="shared" si="716"/>
        <v>0</v>
      </c>
      <c r="BO269" s="730" t="str">
        <f t="shared" si="716"/>
        <v/>
      </c>
      <c r="BP269" s="730">
        <f t="shared" si="716"/>
        <v>3200</v>
      </c>
      <c r="BQ269" s="730">
        <f t="shared" si="716"/>
        <v>250</v>
      </c>
      <c r="BR269" s="730" t="str">
        <f t="shared" si="716"/>
        <v/>
      </c>
      <c r="BS269" s="730" t="str">
        <f t="shared" si="716"/>
        <v/>
      </c>
      <c r="BT269" s="730" t="str">
        <f t="shared" si="716"/>
        <v/>
      </c>
      <c r="BU269" s="730" t="str">
        <f t="shared" si="716"/>
        <v/>
      </c>
      <c r="BV269" s="730" t="str">
        <f t="shared" si="716"/>
        <v/>
      </c>
      <c r="BW269" s="730" t="str">
        <f t="shared" si="716"/>
        <v/>
      </c>
      <c r="BX269" s="730" t="str">
        <f t="shared" si="716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596"/>
        <v/>
      </c>
      <c r="CE269" s="698" t="str">
        <f t="shared" si="597"/>
        <v/>
      </c>
      <c r="CF269" s="698">
        <f t="shared" si="598"/>
        <v>0</v>
      </c>
      <c r="CG269" s="787">
        <f t="shared" si="599"/>
        <v>208.33333333333334</v>
      </c>
      <c r="CH269" s="1370" t="str">
        <f t="shared" si="608"/>
        <v/>
      </c>
      <c r="CI269" s="1371" t="str">
        <f t="shared" si="609"/>
        <v/>
      </c>
      <c r="CJ269" s="1372" t="str">
        <f t="shared" si="610"/>
        <v/>
      </c>
      <c r="CK269" s="1372" t="str">
        <f t="shared" si="611"/>
        <v/>
      </c>
      <c r="CL269" s="1372" t="str">
        <f t="shared" si="612"/>
        <v/>
      </c>
      <c r="CM269" s="1372" t="str">
        <f t="shared" si="613"/>
        <v/>
      </c>
      <c r="CN269" s="1372" t="str">
        <f t="shared" si="614"/>
        <v/>
      </c>
      <c r="CO269" s="1373" t="str">
        <f t="shared" si="615"/>
        <v/>
      </c>
      <c r="CP269" s="1373" t="str">
        <f t="shared" si="616"/>
        <v/>
      </c>
      <c r="CQ269" s="1373">
        <f t="shared" si="617"/>
        <v>180</v>
      </c>
      <c r="CR269" s="1373" t="str">
        <f t="shared" si="618"/>
        <v/>
      </c>
      <c r="CS269" s="1372" t="str">
        <f t="shared" si="619"/>
        <v/>
      </c>
      <c r="CT269" s="1372" t="str">
        <f t="shared" si="620"/>
        <v/>
      </c>
      <c r="CU269" s="1372" t="str">
        <f t="shared" si="621"/>
        <v/>
      </c>
      <c r="CV269" s="1372" t="str">
        <f t="shared" si="622"/>
        <v/>
      </c>
      <c r="CW269" s="1372" t="str">
        <f t="shared" si="623"/>
        <v/>
      </c>
      <c r="CX269" s="1371" t="str">
        <f t="shared" si="624"/>
        <v/>
      </c>
      <c r="CY269" s="1374" t="str">
        <f t="shared" si="625"/>
        <v/>
      </c>
      <c r="CZ269" s="532" t="str">
        <f t="shared" si="626"/>
        <v/>
      </c>
      <c r="DA269" s="533" t="str">
        <f t="shared" si="627"/>
        <v/>
      </c>
      <c r="DB269" s="534" t="str">
        <f t="shared" si="628"/>
        <v/>
      </c>
      <c r="DC269" s="534" t="str">
        <f t="shared" si="629"/>
        <v/>
      </c>
      <c r="DD269" s="534" t="str">
        <f t="shared" si="630"/>
        <v/>
      </c>
      <c r="DE269" s="534" t="str">
        <f t="shared" si="631"/>
        <v/>
      </c>
      <c r="DF269" s="534" t="str">
        <f t="shared" si="632"/>
        <v/>
      </c>
      <c r="DG269" s="535" t="str">
        <f t="shared" si="633"/>
        <v/>
      </c>
      <c r="DH269" s="535" t="str">
        <f t="shared" si="634"/>
        <v/>
      </c>
      <c r="DI269" s="535">
        <f t="shared" si="635"/>
        <v>400</v>
      </c>
      <c r="DJ269" s="535" t="str">
        <f t="shared" si="636"/>
        <v/>
      </c>
      <c r="DK269" s="534" t="str">
        <f t="shared" si="637"/>
        <v/>
      </c>
      <c r="DL269" s="534" t="str">
        <f t="shared" si="638"/>
        <v/>
      </c>
      <c r="DM269" s="534" t="str">
        <f t="shared" si="639"/>
        <v/>
      </c>
      <c r="DN269" s="534" t="str">
        <f t="shared" si="640"/>
        <v/>
      </c>
      <c r="DO269" s="534" t="str">
        <f t="shared" si="641"/>
        <v/>
      </c>
      <c r="DP269" s="533" t="str">
        <f t="shared" si="642"/>
        <v/>
      </c>
      <c r="DQ269" s="532" t="str">
        <f t="shared" si="643"/>
        <v/>
      </c>
      <c r="DR269" s="753">
        <f t="shared" si="644"/>
        <v>1</v>
      </c>
      <c r="DS269" s="111">
        <f t="shared" si="645"/>
        <v>1</v>
      </c>
      <c r="DT269" s="111">
        <f t="shared" si="646"/>
        <v>3</v>
      </c>
      <c r="DU269" s="111">
        <f t="shared" si="647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596"/>
        <v>0</v>
      </c>
      <c r="CE270" s="698">
        <f t="shared" si="597"/>
        <v>4</v>
      </c>
      <c r="CF270" s="698">
        <f t="shared" si="598"/>
        <v>1.3333333333333333</v>
      </c>
      <c r="CG270" s="787" t="str">
        <f t="shared" si="599"/>
        <v/>
      </c>
      <c r="CH270" s="1370" t="str">
        <f t="shared" si="608"/>
        <v/>
      </c>
      <c r="CI270" s="1371" t="str">
        <f t="shared" si="609"/>
        <v/>
      </c>
      <c r="CJ270" s="1372" t="str">
        <f t="shared" si="610"/>
        <v/>
      </c>
      <c r="CK270" s="1372" t="str">
        <f t="shared" si="611"/>
        <v/>
      </c>
      <c r="CL270" s="1372" t="str">
        <f t="shared" si="612"/>
        <v/>
      </c>
      <c r="CM270" s="1372" t="str">
        <f t="shared" si="613"/>
        <v/>
      </c>
      <c r="CN270" s="1372" t="str">
        <f t="shared" si="614"/>
        <v/>
      </c>
      <c r="CO270" s="1373">
        <f t="shared" si="615"/>
        <v>0</v>
      </c>
      <c r="CP270" s="1373">
        <f t="shared" si="616"/>
        <v>0</v>
      </c>
      <c r="CQ270" s="1373">
        <f t="shared" si="617"/>
        <v>0</v>
      </c>
      <c r="CR270" s="1373">
        <f t="shared" si="618"/>
        <v>5</v>
      </c>
      <c r="CS270" s="1372" t="str">
        <f t="shared" si="619"/>
        <v/>
      </c>
      <c r="CT270" s="1372" t="str">
        <f t="shared" si="620"/>
        <v/>
      </c>
      <c r="CU270" s="1372" t="str">
        <f t="shared" si="621"/>
        <v/>
      </c>
      <c r="CV270" s="1372" t="str">
        <f t="shared" si="622"/>
        <v/>
      </c>
      <c r="CW270" s="1372" t="str">
        <f t="shared" si="623"/>
        <v/>
      </c>
      <c r="CX270" s="1371" t="str">
        <f t="shared" si="624"/>
        <v/>
      </c>
      <c r="CY270" s="1374" t="str">
        <f t="shared" si="625"/>
        <v/>
      </c>
      <c r="CZ270" s="532" t="str">
        <f t="shared" si="626"/>
        <v/>
      </c>
      <c r="DA270" s="533" t="str">
        <f t="shared" si="627"/>
        <v/>
      </c>
      <c r="DB270" s="534" t="str">
        <f t="shared" si="628"/>
        <v/>
      </c>
      <c r="DC270" s="534" t="str">
        <f t="shared" si="629"/>
        <v/>
      </c>
      <c r="DD270" s="534" t="str">
        <f t="shared" si="630"/>
        <v/>
      </c>
      <c r="DE270" s="534" t="str">
        <f t="shared" si="631"/>
        <v/>
      </c>
      <c r="DF270" s="534" t="str">
        <f t="shared" si="632"/>
        <v/>
      </c>
      <c r="DG270" s="535" t="str">
        <f t="shared" si="633"/>
        <v/>
      </c>
      <c r="DH270" s="535">
        <f t="shared" si="634"/>
        <v>2</v>
      </c>
      <c r="DI270" s="535">
        <f t="shared" si="635"/>
        <v>4</v>
      </c>
      <c r="DJ270" s="535">
        <f t="shared" si="636"/>
        <v>9</v>
      </c>
      <c r="DK270" s="534" t="str">
        <f t="shared" si="637"/>
        <v/>
      </c>
      <c r="DL270" s="534" t="str">
        <f t="shared" si="638"/>
        <v/>
      </c>
      <c r="DM270" s="534" t="str">
        <f t="shared" si="639"/>
        <v/>
      </c>
      <c r="DN270" s="534" t="str">
        <f t="shared" si="640"/>
        <v/>
      </c>
      <c r="DO270" s="534" t="str">
        <f t="shared" si="641"/>
        <v/>
      </c>
      <c r="DP270" s="533" t="str">
        <f t="shared" si="642"/>
        <v/>
      </c>
      <c r="DQ270" s="532" t="str">
        <f t="shared" si="643"/>
        <v/>
      </c>
      <c r="DR270" s="753">
        <f t="shared" si="644"/>
        <v>4</v>
      </c>
      <c r="DS270" s="111">
        <f t="shared" si="645"/>
        <v>3</v>
      </c>
      <c r="DT270" s="111">
        <f t="shared" si="646"/>
        <v>5</v>
      </c>
      <c r="DU270" s="111">
        <f t="shared" si="647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17">IF(B265="","",(B265-B267-B270)*B266/B$46/365/$G$1)</f>
        <v/>
      </c>
      <c r="C271" s="733" t="str">
        <f t="shared" si="717"/>
        <v/>
      </c>
      <c r="D271" s="733">
        <f t="shared" si="717"/>
        <v>8.8637110834371095E-3</v>
      </c>
      <c r="E271" s="733" t="str">
        <f t="shared" si="717"/>
        <v/>
      </c>
      <c r="F271" s="733">
        <f t="shared" si="717"/>
        <v>1.2086878750141514E-2</v>
      </c>
      <c r="G271" s="733">
        <f t="shared" si="717"/>
        <v>2.769909713574097E-3</v>
      </c>
      <c r="H271" s="733" t="str">
        <f t="shared" si="717"/>
        <v/>
      </c>
      <c r="I271" s="733" t="str">
        <f t="shared" si="717"/>
        <v/>
      </c>
      <c r="J271" s="733" t="str">
        <f t="shared" si="717"/>
        <v/>
      </c>
      <c r="K271" s="733" t="str">
        <f t="shared" si="717"/>
        <v/>
      </c>
      <c r="L271" s="733">
        <f t="shared" si="717"/>
        <v>6.9247742839352424E-3</v>
      </c>
      <c r="M271" s="733" t="str">
        <f t="shared" si="717"/>
        <v/>
      </c>
      <c r="N271" s="733" t="str">
        <f t="shared" si="717"/>
        <v/>
      </c>
      <c r="O271" s="733" t="str">
        <f t="shared" si="717"/>
        <v/>
      </c>
      <c r="P271" s="733" t="str">
        <f t="shared" si="717"/>
        <v/>
      </c>
      <c r="Q271" s="733">
        <f t="shared" si="717"/>
        <v>5.5398194271481941E-3</v>
      </c>
      <c r="R271" s="733" t="str">
        <f t="shared" si="717"/>
        <v/>
      </c>
      <c r="S271" s="733">
        <f t="shared" si="717"/>
        <v>3.6932129514321295E-2</v>
      </c>
      <c r="T271" s="752"/>
      <c r="U271" s="733" t="str">
        <f t="shared" ref="U271:AL271" si="718">IF(U265="","",(U265-U267-U270)*U266/U$46/365/$G$1)</f>
        <v/>
      </c>
      <c r="V271" s="733" t="str">
        <f t="shared" si="718"/>
        <v/>
      </c>
      <c r="W271" s="733" t="str">
        <f t="shared" si="718"/>
        <v/>
      </c>
      <c r="X271" s="733" t="str">
        <f t="shared" si="718"/>
        <v/>
      </c>
      <c r="Y271" s="733">
        <f t="shared" si="718"/>
        <v>0</v>
      </c>
      <c r="Z271" s="733" t="str">
        <f t="shared" si="718"/>
        <v/>
      </c>
      <c r="AA271" s="733" t="str">
        <f t="shared" si="718"/>
        <v/>
      </c>
      <c r="AB271" s="733" t="str">
        <f t="shared" si="718"/>
        <v/>
      </c>
      <c r="AC271" s="733" t="str">
        <f t="shared" si="718"/>
        <v/>
      </c>
      <c r="AD271" s="733" t="str">
        <f t="shared" si="718"/>
        <v/>
      </c>
      <c r="AE271" s="733" t="str">
        <f t="shared" si="718"/>
        <v/>
      </c>
      <c r="AF271" s="733" t="str">
        <f t="shared" si="718"/>
        <v/>
      </c>
      <c r="AG271" s="733" t="str">
        <f t="shared" si="718"/>
        <v/>
      </c>
      <c r="AH271" s="733" t="str">
        <f t="shared" si="718"/>
        <v/>
      </c>
      <c r="AI271" s="733">
        <f t="shared" si="718"/>
        <v>2.2713259651307594E-2</v>
      </c>
      <c r="AJ271" s="733" t="str">
        <f t="shared" si="718"/>
        <v/>
      </c>
      <c r="AK271" s="733">
        <f t="shared" si="718"/>
        <v>2.1272906600249067E-2</v>
      </c>
      <c r="AL271" s="733">
        <f t="shared" si="718"/>
        <v>3.4962415940224152E-2</v>
      </c>
      <c r="AM271" s="752"/>
      <c r="AN271" s="733" t="str">
        <f t="shared" ref="AN271:BE271" si="719">IF(AN265="","",(AN265-AN267-AN270)*AN266/AN$46/365/$G$1)</f>
        <v/>
      </c>
      <c r="AO271" s="733" t="str">
        <f t="shared" si="719"/>
        <v/>
      </c>
      <c r="AP271" s="733">
        <f t="shared" si="719"/>
        <v>1.3295566625155665E-2</v>
      </c>
      <c r="AQ271" s="733">
        <f t="shared" si="719"/>
        <v>1.8466064757160647E-2</v>
      </c>
      <c r="AR271" s="733">
        <f t="shared" si="719"/>
        <v>5.0649777619640624E-2</v>
      </c>
      <c r="AS271" s="733">
        <f t="shared" si="719"/>
        <v>4.4318555417185547E-3</v>
      </c>
      <c r="AT271" s="733">
        <f t="shared" si="719"/>
        <v>6.3311688311688315E-3</v>
      </c>
      <c r="AU271" s="733" t="str">
        <f t="shared" si="719"/>
        <v/>
      </c>
      <c r="AV271" s="733">
        <f t="shared" si="719"/>
        <v>1.5828055506137698E-2</v>
      </c>
      <c r="AW271" s="733" t="str">
        <f t="shared" si="719"/>
        <v/>
      </c>
      <c r="AX271" s="733" t="str">
        <f t="shared" si="719"/>
        <v/>
      </c>
      <c r="AY271" s="733" t="str">
        <f t="shared" si="719"/>
        <v/>
      </c>
      <c r="AZ271" s="733" t="str">
        <f t="shared" si="719"/>
        <v/>
      </c>
      <c r="BA271" s="733" t="str">
        <f t="shared" si="719"/>
        <v/>
      </c>
      <c r="BB271" s="733" t="str">
        <f t="shared" si="719"/>
        <v/>
      </c>
      <c r="BC271" s="733">
        <f t="shared" si="719"/>
        <v>1.2662444404910156E-2</v>
      </c>
      <c r="BD271" s="733">
        <f t="shared" si="719"/>
        <v>0.16397865504358652</v>
      </c>
      <c r="BE271" s="733" t="str">
        <f t="shared" si="719"/>
        <v/>
      </c>
      <c r="BF271" s="752"/>
      <c r="BG271" s="733" t="str">
        <f t="shared" ref="BG271:BX271" si="720">IF(BG265="","",(BG265-BG267-BG270)*BG266/BG$46/365/$G$1)</f>
        <v/>
      </c>
      <c r="BH271" s="733">
        <f t="shared" si="720"/>
        <v>0</v>
      </c>
      <c r="BI271" s="733" t="str">
        <f t="shared" si="720"/>
        <v/>
      </c>
      <c r="BJ271" s="733">
        <f t="shared" si="720"/>
        <v>2.215927770859278E-2</v>
      </c>
      <c r="BK271" s="733">
        <f t="shared" si="720"/>
        <v>7.0909688667496876E-2</v>
      </c>
      <c r="BL271" s="733" t="str">
        <f t="shared" si="720"/>
        <v/>
      </c>
      <c r="BM271" s="733">
        <f t="shared" si="720"/>
        <v>1.8993666607365236E-3</v>
      </c>
      <c r="BN271" s="733">
        <f t="shared" si="720"/>
        <v>1.7727422166874219E-2</v>
      </c>
      <c r="BO271" s="733" t="str">
        <f t="shared" si="720"/>
        <v/>
      </c>
      <c r="BP271" s="733">
        <f t="shared" si="720"/>
        <v>5.0649777619640624E-2</v>
      </c>
      <c r="BQ271" s="733">
        <f t="shared" si="720"/>
        <v>1.5828055506137698E-2</v>
      </c>
      <c r="BR271" s="733" t="str">
        <f t="shared" si="720"/>
        <v/>
      </c>
      <c r="BS271" s="733" t="str">
        <f t="shared" si="720"/>
        <v/>
      </c>
      <c r="BT271" s="733" t="str">
        <f t="shared" si="720"/>
        <v/>
      </c>
      <c r="BU271" s="733" t="str">
        <f t="shared" si="720"/>
        <v/>
      </c>
      <c r="BV271" s="733" t="str">
        <f t="shared" si="720"/>
        <v/>
      </c>
      <c r="BW271" s="733" t="str">
        <f t="shared" si="720"/>
        <v/>
      </c>
      <c r="BX271" s="733" t="str">
        <f t="shared" si="720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596"/>
        <v>8.3537958861655114E-3</v>
      </c>
      <c r="CE271" s="723">
        <f t="shared" si="597"/>
        <v>2.1993083125778325E-2</v>
      </c>
      <c r="CF271" s="723">
        <f t="shared" si="598"/>
        <v>1.9538846290695602E-2</v>
      </c>
      <c r="CG271" s="790">
        <f t="shared" si="599"/>
        <v>2.1652779932396369E-2</v>
      </c>
      <c r="CH271" s="1375" t="str">
        <f t="shared" si="608"/>
        <v/>
      </c>
      <c r="CI271" s="1376" t="str">
        <f t="shared" si="609"/>
        <v/>
      </c>
      <c r="CJ271" s="1377" t="str">
        <f t="shared" si="610"/>
        <v/>
      </c>
      <c r="CK271" s="1377" t="str">
        <f t="shared" si="611"/>
        <v/>
      </c>
      <c r="CL271" s="1377" t="str">
        <f t="shared" si="612"/>
        <v/>
      </c>
      <c r="CM271" s="1377" t="str">
        <f t="shared" si="613"/>
        <v/>
      </c>
      <c r="CN271" s="1377">
        <f t="shared" si="614"/>
        <v>2.769909713574097E-3</v>
      </c>
      <c r="CO271" s="1378">
        <f t="shared" si="615"/>
        <v>5.5398194271481941E-3</v>
      </c>
      <c r="CP271" s="1378">
        <f t="shared" si="616"/>
        <v>6.9247742839352424E-3</v>
      </c>
      <c r="CQ271" s="1378">
        <f t="shared" si="617"/>
        <v>8.8637110834371095E-3</v>
      </c>
      <c r="CR271" s="1378">
        <f t="shared" si="618"/>
        <v>1.2086878750141514E-2</v>
      </c>
      <c r="CS271" s="1377">
        <f t="shared" si="619"/>
        <v>3.6932129514321295E-2</v>
      </c>
      <c r="CT271" s="1377" t="str">
        <f t="shared" si="620"/>
        <v/>
      </c>
      <c r="CU271" s="1377" t="str">
        <f t="shared" si="621"/>
        <v/>
      </c>
      <c r="CV271" s="1377" t="str">
        <f t="shared" si="622"/>
        <v/>
      </c>
      <c r="CW271" s="1377" t="str">
        <f t="shared" si="623"/>
        <v/>
      </c>
      <c r="CX271" s="1376" t="str">
        <f t="shared" si="624"/>
        <v/>
      </c>
      <c r="CY271" s="1379" t="str">
        <f t="shared" si="625"/>
        <v/>
      </c>
      <c r="CZ271" s="638" t="str">
        <f t="shared" si="626"/>
        <v/>
      </c>
      <c r="DA271" s="639" t="str">
        <f t="shared" si="627"/>
        <v/>
      </c>
      <c r="DB271" s="640" t="str">
        <f t="shared" si="628"/>
        <v/>
      </c>
      <c r="DC271" s="640" t="str">
        <f t="shared" si="629"/>
        <v/>
      </c>
      <c r="DD271" s="640" t="str">
        <f t="shared" si="630"/>
        <v/>
      </c>
      <c r="DE271" s="640" t="str">
        <f t="shared" si="631"/>
        <v/>
      </c>
      <c r="DF271" s="640" t="str">
        <f t="shared" si="632"/>
        <v/>
      </c>
      <c r="DG271" s="641">
        <f t="shared" si="633"/>
        <v>0</v>
      </c>
      <c r="DH271" s="641">
        <f t="shared" si="634"/>
        <v>2.1272906600249067E-2</v>
      </c>
      <c r="DI271" s="641">
        <f t="shared" si="635"/>
        <v>2.2713259651307594E-2</v>
      </c>
      <c r="DJ271" s="641">
        <f t="shared" si="636"/>
        <v>3.4962415940224152E-2</v>
      </c>
      <c r="DK271" s="640" t="str">
        <f t="shared" si="637"/>
        <v/>
      </c>
      <c r="DL271" s="640" t="str">
        <f t="shared" si="638"/>
        <v/>
      </c>
      <c r="DM271" s="640" t="str">
        <f t="shared" si="639"/>
        <v/>
      </c>
      <c r="DN271" s="640" t="str">
        <f t="shared" si="640"/>
        <v/>
      </c>
      <c r="DO271" s="640" t="str">
        <f t="shared" si="641"/>
        <v/>
      </c>
      <c r="DP271" s="639" t="str">
        <f t="shared" si="642"/>
        <v/>
      </c>
      <c r="DQ271" s="638" t="str">
        <f t="shared" si="643"/>
        <v/>
      </c>
      <c r="DR271" s="753">
        <f t="shared" si="644"/>
        <v>6</v>
      </c>
      <c r="DS271" s="111">
        <f t="shared" si="645"/>
        <v>4</v>
      </c>
      <c r="DT271" s="111">
        <f t="shared" si="646"/>
        <v>8</v>
      </c>
      <c r="DU271" s="111">
        <f t="shared" si="647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596"/>
        <v>36.25</v>
      </c>
      <c r="CE272" s="698">
        <f t="shared" si="597"/>
        <v>100</v>
      </c>
      <c r="CF272" s="698">
        <f t="shared" si="598"/>
        <v>37.4</v>
      </c>
      <c r="CG272" s="787">
        <f t="shared" si="599"/>
        <v>25</v>
      </c>
      <c r="CH272" s="1370" t="str">
        <f t="shared" si="608"/>
        <v/>
      </c>
      <c r="CI272" s="1371" t="str">
        <f t="shared" si="609"/>
        <v/>
      </c>
      <c r="CJ272" s="1372" t="str">
        <f t="shared" si="610"/>
        <v/>
      </c>
      <c r="CK272" s="1372" t="str">
        <f t="shared" si="611"/>
        <v/>
      </c>
      <c r="CL272" s="1372" t="str">
        <f t="shared" si="612"/>
        <v/>
      </c>
      <c r="CM272" s="1372" t="str">
        <f t="shared" si="613"/>
        <v/>
      </c>
      <c r="CN272" s="1372">
        <f t="shared" si="614"/>
        <v>4</v>
      </c>
      <c r="CO272" s="1373">
        <f t="shared" si="615"/>
        <v>5</v>
      </c>
      <c r="CP272" s="1373">
        <f t="shared" si="616"/>
        <v>40</v>
      </c>
      <c r="CQ272" s="1373">
        <f t="shared" si="617"/>
        <v>50</v>
      </c>
      <c r="CR272" s="1373">
        <f t="shared" si="618"/>
        <v>50</v>
      </c>
      <c r="CS272" s="1372">
        <f t="shared" si="619"/>
        <v>100</v>
      </c>
      <c r="CT272" s="1372" t="str">
        <f t="shared" si="620"/>
        <v/>
      </c>
      <c r="CU272" s="1372" t="str">
        <f t="shared" si="621"/>
        <v/>
      </c>
      <c r="CV272" s="1372" t="str">
        <f t="shared" si="622"/>
        <v/>
      </c>
      <c r="CW272" s="1372" t="str">
        <f t="shared" si="623"/>
        <v/>
      </c>
      <c r="CX272" s="1371" t="str">
        <f t="shared" si="624"/>
        <v/>
      </c>
      <c r="CY272" s="1374" t="str">
        <f t="shared" si="625"/>
        <v/>
      </c>
      <c r="CZ272" s="532" t="str">
        <f t="shared" si="626"/>
        <v/>
      </c>
      <c r="DA272" s="533" t="str">
        <f t="shared" si="627"/>
        <v/>
      </c>
      <c r="DB272" s="534" t="str">
        <f t="shared" si="628"/>
        <v/>
      </c>
      <c r="DC272" s="534" t="str">
        <f t="shared" si="629"/>
        <v/>
      </c>
      <c r="DD272" s="534" t="str">
        <f t="shared" si="630"/>
        <v/>
      </c>
      <c r="DE272" s="534" t="str">
        <f t="shared" si="631"/>
        <v/>
      </c>
      <c r="DF272" s="534" t="str">
        <f t="shared" si="632"/>
        <v/>
      </c>
      <c r="DG272" s="535" t="str">
        <f t="shared" si="633"/>
        <v/>
      </c>
      <c r="DH272" s="535">
        <f t="shared" si="634"/>
        <v>66.5</v>
      </c>
      <c r="DI272" s="535">
        <f t="shared" si="635"/>
        <v>100</v>
      </c>
      <c r="DJ272" s="535">
        <f t="shared" si="636"/>
        <v>125</v>
      </c>
      <c r="DK272" s="534" t="str">
        <f t="shared" si="637"/>
        <v/>
      </c>
      <c r="DL272" s="534" t="str">
        <f t="shared" si="638"/>
        <v/>
      </c>
      <c r="DM272" s="534" t="str">
        <f t="shared" si="639"/>
        <v/>
      </c>
      <c r="DN272" s="534" t="str">
        <f t="shared" si="640"/>
        <v/>
      </c>
      <c r="DO272" s="534" t="str">
        <f t="shared" si="641"/>
        <v/>
      </c>
      <c r="DP272" s="533" t="str">
        <f t="shared" si="642"/>
        <v/>
      </c>
      <c r="DQ272" s="532" t="str">
        <f t="shared" si="643"/>
        <v/>
      </c>
      <c r="DR272" s="753">
        <f t="shared" si="644"/>
        <v>6</v>
      </c>
      <c r="DS272" s="111">
        <f t="shared" si="645"/>
        <v>3</v>
      </c>
      <c r="DT272" s="111">
        <f t="shared" si="646"/>
        <v>7</v>
      </c>
      <c r="DU272" s="111">
        <f t="shared" si="647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21">3390*4.1868</f>
        <v>14193.252</v>
      </c>
      <c r="C273" s="801">
        <f t="shared" si="721"/>
        <v>14193.252</v>
      </c>
      <c r="D273" s="801">
        <f t="shared" si="721"/>
        <v>14193.252</v>
      </c>
      <c r="E273" s="801">
        <f t="shared" si="721"/>
        <v>14193.252</v>
      </c>
      <c r="F273" s="801">
        <f t="shared" si="721"/>
        <v>14193.252</v>
      </c>
      <c r="G273" s="801">
        <f t="shared" si="721"/>
        <v>14193.252</v>
      </c>
      <c r="H273" s="801">
        <f t="shared" si="721"/>
        <v>14193.252</v>
      </c>
      <c r="I273" s="801">
        <f t="shared" si="721"/>
        <v>14193.252</v>
      </c>
      <c r="J273" s="801">
        <f t="shared" si="721"/>
        <v>14193.252</v>
      </c>
      <c r="K273" s="801">
        <f t="shared" si="721"/>
        <v>14193.252</v>
      </c>
      <c r="L273" s="801">
        <f t="shared" si="721"/>
        <v>14193.252</v>
      </c>
      <c r="M273" s="801">
        <f t="shared" si="721"/>
        <v>14193.252</v>
      </c>
      <c r="N273" s="801">
        <f t="shared" si="721"/>
        <v>14193.252</v>
      </c>
      <c r="O273" s="801">
        <f t="shared" si="721"/>
        <v>14193.252</v>
      </c>
      <c r="P273" s="801">
        <f t="shared" si="721"/>
        <v>14193.252</v>
      </c>
      <c r="Q273" s="801">
        <f t="shared" si="721"/>
        <v>14193.252</v>
      </c>
      <c r="R273" s="801">
        <f t="shared" si="721"/>
        <v>14193.252</v>
      </c>
      <c r="S273" s="801">
        <f t="shared" si="721"/>
        <v>14193.252</v>
      </c>
      <c r="T273" s="809"/>
      <c r="U273" s="801">
        <f t="shared" ref="U273:AL273" si="722">3390*4.1868</f>
        <v>14193.252</v>
      </c>
      <c r="V273" s="801">
        <f t="shared" si="722"/>
        <v>14193.252</v>
      </c>
      <c r="W273" s="801">
        <f t="shared" si="722"/>
        <v>14193.252</v>
      </c>
      <c r="X273" s="801">
        <f t="shared" si="722"/>
        <v>14193.252</v>
      </c>
      <c r="Y273" s="801">
        <f t="shared" si="722"/>
        <v>14193.252</v>
      </c>
      <c r="Z273" s="801">
        <f t="shared" si="722"/>
        <v>14193.252</v>
      </c>
      <c r="AA273" s="801">
        <f t="shared" si="722"/>
        <v>14193.252</v>
      </c>
      <c r="AB273" s="801">
        <f t="shared" si="722"/>
        <v>14193.252</v>
      </c>
      <c r="AC273" s="801">
        <f t="shared" si="722"/>
        <v>14193.252</v>
      </c>
      <c r="AD273" s="801">
        <f t="shared" si="722"/>
        <v>14193.252</v>
      </c>
      <c r="AE273" s="801">
        <f t="shared" si="722"/>
        <v>14193.252</v>
      </c>
      <c r="AF273" s="801">
        <f t="shared" si="722"/>
        <v>14193.252</v>
      </c>
      <c r="AG273" s="801">
        <f t="shared" si="722"/>
        <v>14193.252</v>
      </c>
      <c r="AH273" s="801">
        <f t="shared" si="722"/>
        <v>14193.252</v>
      </c>
      <c r="AI273" s="801">
        <f t="shared" si="722"/>
        <v>14193.252</v>
      </c>
      <c r="AJ273" s="801">
        <f t="shared" si="722"/>
        <v>14193.252</v>
      </c>
      <c r="AK273" s="801">
        <f t="shared" si="722"/>
        <v>14193.252</v>
      </c>
      <c r="AL273" s="801">
        <f t="shared" si="722"/>
        <v>14193.252</v>
      </c>
      <c r="AM273" s="809"/>
      <c r="AN273" s="801">
        <f t="shared" ref="AN273:BE273" si="723">3390*4.1868</f>
        <v>14193.252</v>
      </c>
      <c r="AO273" s="801">
        <f t="shared" si="723"/>
        <v>14193.252</v>
      </c>
      <c r="AP273" s="801">
        <f t="shared" si="723"/>
        <v>14193.252</v>
      </c>
      <c r="AQ273" s="801">
        <f t="shared" si="723"/>
        <v>14193.252</v>
      </c>
      <c r="AR273" s="801">
        <f t="shared" si="723"/>
        <v>14193.252</v>
      </c>
      <c r="AS273" s="801">
        <f t="shared" si="723"/>
        <v>14193.252</v>
      </c>
      <c r="AT273" s="801">
        <f t="shared" si="723"/>
        <v>14193.252</v>
      </c>
      <c r="AU273" s="801">
        <f t="shared" si="723"/>
        <v>14193.252</v>
      </c>
      <c r="AV273" s="801">
        <f t="shared" si="723"/>
        <v>14193.252</v>
      </c>
      <c r="AW273" s="801">
        <f t="shared" si="723"/>
        <v>14193.252</v>
      </c>
      <c r="AX273" s="801">
        <f t="shared" si="723"/>
        <v>14193.252</v>
      </c>
      <c r="AY273" s="801">
        <f t="shared" si="723"/>
        <v>14193.252</v>
      </c>
      <c r="AZ273" s="801">
        <f t="shared" si="723"/>
        <v>14193.252</v>
      </c>
      <c r="BA273" s="801">
        <f t="shared" si="723"/>
        <v>14193.252</v>
      </c>
      <c r="BB273" s="801">
        <f t="shared" si="723"/>
        <v>14193.252</v>
      </c>
      <c r="BC273" s="801">
        <f t="shared" si="723"/>
        <v>14193.252</v>
      </c>
      <c r="BD273" s="801">
        <f t="shared" si="723"/>
        <v>14193.252</v>
      </c>
      <c r="BE273" s="801">
        <f t="shared" si="723"/>
        <v>14193.252</v>
      </c>
      <c r="BF273" s="809"/>
      <c r="BG273" s="801">
        <f t="shared" ref="BG273:BX273" si="724">3390*4.1868</f>
        <v>14193.252</v>
      </c>
      <c r="BH273" s="801">
        <f t="shared" si="724"/>
        <v>14193.252</v>
      </c>
      <c r="BI273" s="801">
        <f t="shared" si="724"/>
        <v>14193.252</v>
      </c>
      <c r="BJ273" s="801">
        <f t="shared" si="724"/>
        <v>14193.252</v>
      </c>
      <c r="BK273" s="801">
        <f t="shared" si="724"/>
        <v>14193.252</v>
      </c>
      <c r="BL273" s="801">
        <f t="shared" si="724"/>
        <v>14193.252</v>
      </c>
      <c r="BM273" s="801">
        <f t="shared" si="724"/>
        <v>14193.252</v>
      </c>
      <c r="BN273" s="801">
        <f t="shared" si="724"/>
        <v>14193.252</v>
      </c>
      <c r="BO273" s="801">
        <f t="shared" si="724"/>
        <v>14193.252</v>
      </c>
      <c r="BP273" s="801">
        <f t="shared" si="724"/>
        <v>14193.252</v>
      </c>
      <c r="BQ273" s="801">
        <f t="shared" si="724"/>
        <v>14193.252</v>
      </c>
      <c r="BR273" s="801">
        <f t="shared" si="724"/>
        <v>14193.252</v>
      </c>
      <c r="BS273" s="801">
        <f t="shared" si="724"/>
        <v>14193.252</v>
      </c>
      <c r="BT273" s="801">
        <f t="shared" si="724"/>
        <v>14193.252</v>
      </c>
      <c r="BU273" s="801">
        <f t="shared" si="724"/>
        <v>14193.252</v>
      </c>
      <c r="BV273" s="801">
        <f t="shared" si="724"/>
        <v>14193.252</v>
      </c>
      <c r="BW273" s="801">
        <f t="shared" si="724"/>
        <v>14193.252</v>
      </c>
      <c r="BX273" s="801">
        <f t="shared" si="724"/>
        <v>14193.252</v>
      </c>
      <c r="BY273" s="722"/>
      <c r="BZ273" s="801">
        <f>3390*4.1868</f>
        <v>14193.252</v>
      </c>
      <c r="CA273" s="801">
        <f>3390*4.1868</f>
        <v>14193.252</v>
      </c>
      <c r="CB273" s="801">
        <f>3390*4.1868</f>
        <v>14193.252</v>
      </c>
      <c r="CC273" s="801">
        <f>3390*4.1868</f>
        <v>14193.252</v>
      </c>
      <c r="CD273" s="698">
        <f t="shared" si="596"/>
        <v>14193.252000000006</v>
      </c>
      <c r="CE273" s="698">
        <f t="shared" si="597"/>
        <v>14193.252000000006</v>
      </c>
      <c r="CF273" s="698">
        <f t="shared" si="598"/>
        <v>14193.252000000006</v>
      </c>
      <c r="CG273" s="787">
        <f t="shared" si="599"/>
        <v>14193.252000000006</v>
      </c>
      <c r="CH273" s="1370">
        <f t="shared" si="608"/>
        <v>14193.252</v>
      </c>
      <c r="CI273" s="1371">
        <f t="shared" si="609"/>
        <v>14193.252</v>
      </c>
      <c r="CJ273" s="1372">
        <f t="shared" si="610"/>
        <v>14193.252</v>
      </c>
      <c r="CK273" s="1372">
        <f t="shared" si="611"/>
        <v>14193.252</v>
      </c>
      <c r="CL273" s="1372">
        <f t="shared" si="612"/>
        <v>14193.252</v>
      </c>
      <c r="CM273" s="1372">
        <f t="shared" si="613"/>
        <v>14193.252</v>
      </c>
      <c r="CN273" s="1372">
        <f t="shared" si="614"/>
        <v>14193.252</v>
      </c>
      <c r="CO273" s="1373">
        <f t="shared" si="615"/>
        <v>14193.252</v>
      </c>
      <c r="CP273" s="1373">
        <f t="shared" si="616"/>
        <v>14193.252</v>
      </c>
      <c r="CQ273" s="1373">
        <f t="shared" si="617"/>
        <v>14193.252</v>
      </c>
      <c r="CR273" s="1373">
        <f t="shared" si="618"/>
        <v>14193.252</v>
      </c>
      <c r="CS273" s="1372">
        <f t="shared" si="619"/>
        <v>14193.252</v>
      </c>
      <c r="CT273" s="1372">
        <f t="shared" si="620"/>
        <v>14193.252</v>
      </c>
      <c r="CU273" s="1372">
        <f t="shared" si="621"/>
        <v>14193.252</v>
      </c>
      <c r="CV273" s="1372">
        <f t="shared" si="622"/>
        <v>14193.252</v>
      </c>
      <c r="CW273" s="1372">
        <f t="shared" si="623"/>
        <v>14193.252</v>
      </c>
      <c r="CX273" s="1371">
        <f t="shared" si="624"/>
        <v>14193.252</v>
      </c>
      <c r="CY273" s="1374">
        <f t="shared" si="625"/>
        <v>14193.252</v>
      </c>
      <c r="CZ273" s="532">
        <f t="shared" si="626"/>
        <v>14193.252</v>
      </c>
      <c r="DA273" s="533">
        <f t="shared" si="627"/>
        <v>14193.252</v>
      </c>
      <c r="DB273" s="534">
        <f t="shared" si="628"/>
        <v>14193.252</v>
      </c>
      <c r="DC273" s="534">
        <f t="shared" si="629"/>
        <v>14193.252</v>
      </c>
      <c r="DD273" s="534">
        <f t="shared" si="630"/>
        <v>14193.252</v>
      </c>
      <c r="DE273" s="534">
        <f t="shared" si="631"/>
        <v>14193.252</v>
      </c>
      <c r="DF273" s="534">
        <f t="shared" si="632"/>
        <v>14193.252</v>
      </c>
      <c r="DG273" s="535">
        <f t="shared" si="633"/>
        <v>14193.252</v>
      </c>
      <c r="DH273" s="535">
        <f t="shared" si="634"/>
        <v>14193.252</v>
      </c>
      <c r="DI273" s="535">
        <f t="shared" si="635"/>
        <v>14193.252</v>
      </c>
      <c r="DJ273" s="535">
        <f t="shared" si="636"/>
        <v>14193.252</v>
      </c>
      <c r="DK273" s="534">
        <f t="shared" si="637"/>
        <v>14193.252</v>
      </c>
      <c r="DL273" s="534">
        <f t="shared" si="638"/>
        <v>14193.252</v>
      </c>
      <c r="DM273" s="534">
        <f t="shared" si="639"/>
        <v>14193.252</v>
      </c>
      <c r="DN273" s="534">
        <f t="shared" si="640"/>
        <v>14193.252</v>
      </c>
      <c r="DO273" s="534">
        <f t="shared" si="641"/>
        <v>14193.252</v>
      </c>
      <c r="DP273" s="533">
        <f t="shared" si="642"/>
        <v>14193.252</v>
      </c>
      <c r="DQ273" s="532">
        <f t="shared" si="643"/>
        <v>14193.252</v>
      </c>
      <c r="DR273" s="753">
        <f t="shared" si="644"/>
        <v>18</v>
      </c>
      <c r="DS273" s="111">
        <f t="shared" si="645"/>
        <v>18</v>
      </c>
      <c r="DT273" s="111">
        <f t="shared" si="646"/>
        <v>18</v>
      </c>
      <c r="DU273" s="111">
        <f t="shared" si="647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596"/>
        <v/>
      </c>
      <c r="CE274" s="698" t="str">
        <f t="shared" si="597"/>
        <v/>
      </c>
      <c r="CF274" s="698">
        <f t="shared" si="598"/>
        <v>0</v>
      </c>
      <c r="CG274" s="787" t="str">
        <f t="shared" si="599"/>
        <v/>
      </c>
      <c r="CH274" s="1370" t="str">
        <f t="shared" si="608"/>
        <v/>
      </c>
      <c r="CI274" s="1371" t="str">
        <f t="shared" si="609"/>
        <v/>
      </c>
      <c r="CJ274" s="1372" t="str">
        <f t="shared" si="610"/>
        <v/>
      </c>
      <c r="CK274" s="1372" t="str">
        <f t="shared" si="611"/>
        <v/>
      </c>
      <c r="CL274" s="1372" t="str">
        <f t="shared" si="612"/>
        <v/>
      </c>
      <c r="CM274" s="1372" t="str">
        <f t="shared" si="613"/>
        <v/>
      </c>
      <c r="CN274" s="1372" t="str">
        <f t="shared" si="614"/>
        <v/>
      </c>
      <c r="CO274" s="1373" t="str">
        <f t="shared" si="615"/>
        <v/>
      </c>
      <c r="CP274" s="1373" t="str">
        <f t="shared" si="616"/>
        <v/>
      </c>
      <c r="CQ274" s="1373">
        <f t="shared" si="617"/>
        <v>60</v>
      </c>
      <c r="CR274" s="1373" t="str">
        <f t="shared" si="618"/>
        <v/>
      </c>
      <c r="CS274" s="1372" t="str">
        <f t="shared" si="619"/>
        <v/>
      </c>
      <c r="CT274" s="1372" t="str">
        <f t="shared" si="620"/>
        <v/>
      </c>
      <c r="CU274" s="1372" t="str">
        <f t="shared" si="621"/>
        <v/>
      </c>
      <c r="CV274" s="1372" t="str">
        <f t="shared" si="622"/>
        <v/>
      </c>
      <c r="CW274" s="1372" t="str">
        <f t="shared" si="623"/>
        <v/>
      </c>
      <c r="CX274" s="1371" t="str">
        <f t="shared" si="624"/>
        <v/>
      </c>
      <c r="CY274" s="1374" t="str">
        <f t="shared" si="625"/>
        <v/>
      </c>
      <c r="CZ274" s="532" t="str">
        <f t="shared" si="626"/>
        <v/>
      </c>
      <c r="DA274" s="533" t="str">
        <f t="shared" si="627"/>
        <v/>
      </c>
      <c r="DB274" s="534" t="str">
        <f t="shared" si="628"/>
        <v/>
      </c>
      <c r="DC274" s="534" t="str">
        <f t="shared" si="629"/>
        <v/>
      </c>
      <c r="DD274" s="534" t="str">
        <f t="shared" si="630"/>
        <v/>
      </c>
      <c r="DE274" s="534" t="str">
        <f t="shared" si="631"/>
        <v/>
      </c>
      <c r="DF274" s="534" t="str">
        <f t="shared" si="632"/>
        <v/>
      </c>
      <c r="DG274" s="535" t="str">
        <f t="shared" si="633"/>
        <v/>
      </c>
      <c r="DH274" s="535">
        <f t="shared" si="634"/>
        <v>0</v>
      </c>
      <c r="DI274" s="535">
        <f t="shared" si="635"/>
        <v>5</v>
      </c>
      <c r="DJ274" s="535" t="str">
        <f t="shared" si="636"/>
        <v/>
      </c>
      <c r="DK274" s="534" t="str">
        <f t="shared" si="637"/>
        <v/>
      </c>
      <c r="DL274" s="534" t="str">
        <f t="shared" si="638"/>
        <v/>
      </c>
      <c r="DM274" s="534" t="str">
        <f t="shared" si="639"/>
        <v/>
      </c>
      <c r="DN274" s="534" t="str">
        <f t="shared" si="640"/>
        <v/>
      </c>
      <c r="DO274" s="534" t="str">
        <f t="shared" si="641"/>
        <v/>
      </c>
      <c r="DP274" s="533" t="str">
        <f t="shared" si="642"/>
        <v/>
      </c>
      <c r="DQ274" s="532" t="str">
        <f t="shared" si="643"/>
        <v/>
      </c>
      <c r="DR274" s="753">
        <f t="shared" si="644"/>
        <v>1</v>
      </c>
      <c r="DS274" s="111">
        <f t="shared" si="645"/>
        <v>2</v>
      </c>
      <c r="DT274" s="111">
        <f t="shared" si="646"/>
        <v>3</v>
      </c>
      <c r="DU274" s="111">
        <f t="shared" si="647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596"/>
        <v/>
      </c>
      <c r="CE275" s="698" t="str">
        <f t="shared" si="597"/>
        <v/>
      </c>
      <c r="CF275" s="698">
        <f t="shared" si="598"/>
        <v>0</v>
      </c>
      <c r="CG275" s="787" t="str">
        <f t="shared" si="599"/>
        <v/>
      </c>
      <c r="CH275" s="1370" t="str">
        <f t="shared" si="608"/>
        <v/>
      </c>
      <c r="CI275" s="1371" t="str">
        <f t="shared" si="609"/>
        <v/>
      </c>
      <c r="CJ275" s="1372" t="str">
        <f t="shared" si="610"/>
        <v/>
      </c>
      <c r="CK275" s="1372" t="str">
        <f t="shared" si="611"/>
        <v/>
      </c>
      <c r="CL275" s="1372" t="str">
        <f t="shared" si="612"/>
        <v/>
      </c>
      <c r="CM275" s="1372" t="str">
        <f t="shared" si="613"/>
        <v/>
      </c>
      <c r="CN275" s="1372" t="str">
        <f t="shared" si="614"/>
        <v/>
      </c>
      <c r="CO275" s="1373" t="str">
        <f t="shared" si="615"/>
        <v/>
      </c>
      <c r="CP275" s="1373" t="str">
        <f t="shared" si="616"/>
        <v/>
      </c>
      <c r="CQ275" s="1373">
        <f t="shared" si="617"/>
        <v>40</v>
      </c>
      <c r="CR275" s="1373" t="str">
        <f t="shared" si="618"/>
        <v/>
      </c>
      <c r="CS275" s="1372" t="str">
        <f t="shared" si="619"/>
        <v/>
      </c>
      <c r="CT275" s="1372" t="str">
        <f t="shared" si="620"/>
        <v/>
      </c>
      <c r="CU275" s="1372" t="str">
        <f t="shared" si="621"/>
        <v/>
      </c>
      <c r="CV275" s="1372" t="str">
        <f t="shared" si="622"/>
        <v/>
      </c>
      <c r="CW275" s="1372" t="str">
        <f t="shared" si="623"/>
        <v/>
      </c>
      <c r="CX275" s="1371" t="str">
        <f t="shared" si="624"/>
        <v/>
      </c>
      <c r="CY275" s="1374" t="str">
        <f t="shared" si="625"/>
        <v/>
      </c>
      <c r="CZ275" s="532" t="str">
        <f t="shared" si="626"/>
        <v/>
      </c>
      <c r="DA275" s="533" t="str">
        <f t="shared" si="627"/>
        <v/>
      </c>
      <c r="DB275" s="534" t="str">
        <f t="shared" si="628"/>
        <v/>
      </c>
      <c r="DC275" s="534" t="str">
        <f t="shared" si="629"/>
        <v/>
      </c>
      <c r="DD275" s="534" t="str">
        <f t="shared" si="630"/>
        <v/>
      </c>
      <c r="DE275" s="534" t="str">
        <f t="shared" si="631"/>
        <v/>
      </c>
      <c r="DF275" s="534" t="str">
        <f t="shared" si="632"/>
        <v/>
      </c>
      <c r="DG275" s="535" t="str">
        <f t="shared" si="633"/>
        <v/>
      </c>
      <c r="DH275" s="535" t="str">
        <f t="shared" si="634"/>
        <v/>
      </c>
      <c r="DI275" s="535">
        <f t="shared" si="635"/>
        <v>25</v>
      </c>
      <c r="DJ275" s="535" t="str">
        <f t="shared" si="636"/>
        <v/>
      </c>
      <c r="DK275" s="534" t="str">
        <f t="shared" si="637"/>
        <v/>
      </c>
      <c r="DL275" s="534" t="str">
        <f t="shared" si="638"/>
        <v/>
      </c>
      <c r="DM275" s="534" t="str">
        <f t="shared" si="639"/>
        <v/>
      </c>
      <c r="DN275" s="534" t="str">
        <f t="shared" si="640"/>
        <v/>
      </c>
      <c r="DO275" s="534" t="str">
        <f t="shared" si="641"/>
        <v/>
      </c>
      <c r="DP275" s="533" t="str">
        <f t="shared" si="642"/>
        <v/>
      </c>
      <c r="DQ275" s="532" t="str">
        <f t="shared" si="643"/>
        <v/>
      </c>
      <c r="DR275" s="753">
        <f t="shared" si="644"/>
        <v>1</v>
      </c>
      <c r="DS275" s="111">
        <f t="shared" si="645"/>
        <v>1</v>
      </c>
      <c r="DT275" s="111">
        <f t="shared" si="646"/>
        <v>3</v>
      </c>
      <c r="DU275" s="111">
        <f t="shared" si="647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25">IF(B274="","",B274*B275)</f>
        <v/>
      </c>
      <c r="C276" s="730" t="str">
        <f t="shared" si="725"/>
        <v/>
      </c>
      <c r="D276" s="730">
        <f t="shared" si="725"/>
        <v>2400</v>
      </c>
      <c r="E276" s="730" t="str">
        <f t="shared" si="725"/>
        <v/>
      </c>
      <c r="F276" s="730" t="str">
        <f t="shared" si="725"/>
        <v/>
      </c>
      <c r="G276" s="730" t="str">
        <f t="shared" si="725"/>
        <v/>
      </c>
      <c r="H276" s="730" t="str">
        <f t="shared" si="725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26">IF(N274="","",N274*N275)</f>
        <v/>
      </c>
      <c r="O276" s="730" t="str">
        <f t="shared" si="726"/>
        <v/>
      </c>
      <c r="P276" s="730" t="str">
        <f t="shared" si="726"/>
        <v/>
      </c>
      <c r="Q276" s="730" t="str">
        <f t="shared" si="726"/>
        <v/>
      </c>
      <c r="R276" s="730" t="str">
        <f t="shared" si="726"/>
        <v/>
      </c>
      <c r="S276" s="730" t="str">
        <f t="shared" si="726"/>
        <v/>
      </c>
      <c r="T276" s="762"/>
      <c r="U276" s="730">
        <f t="shared" ref="U276:AL276" si="727">IF(U274="","",U274*U275)</f>
        <v>0</v>
      </c>
      <c r="V276" s="730" t="str">
        <f t="shared" si="727"/>
        <v/>
      </c>
      <c r="W276" s="730" t="str">
        <f t="shared" si="727"/>
        <v/>
      </c>
      <c r="X276" s="730" t="str">
        <f t="shared" si="727"/>
        <v/>
      </c>
      <c r="Y276" s="730" t="str">
        <f t="shared" si="727"/>
        <v/>
      </c>
      <c r="Z276" s="730" t="str">
        <f t="shared" si="727"/>
        <v/>
      </c>
      <c r="AA276" s="730" t="str">
        <f t="shared" si="727"/>
        <v/>
      </c>
      <c r="AB276" s="730" t="str">
        <f t="shared" si="727"/>
        <v/>
      </c>
      <c r="AC276" s="730" t="str">
        <f t="shared" si="727"/>
        <v/>
      </c>
      <c r="AD276" s="730" t="str">
        <f t="shared" si="727"/>
        <v/>
      </c>
      <c r="AE276" s="730" t="str">
        <f t="shared" si="727"/>
        <v/>
      </c>
      <c r="AF276" s="730" t="str">
        <f t="shared" si="727"/>
        <v/>
      </c>
      <c r="AG276" s="730" t="str">
        <f t="shared" si="727"/>
        <v/>
      </c>
      <c r="AH276" s="730" t="str">
        <f t="shared" si="727"/>
        <v/>
      </c>
      <c r="AI276" s="730" t="str">
        <f t="shared" si="727"/>
        <v/>
      </c>
      <c r="AJ276" s="730" t="str">
        <f t="shared" si="727"/>
        <v/>
      </c>
      <c r="AK276" s="730" t="str">
        <f t="shared" si="727"/>
        <v/>
      </c>
      <c r="AL276" s="730">
        <f t="shared" si="727"/>
        <v>125</v>
      </c>
      <c r="AM276" s="762"/>
      <c r="AN276" s="730" t="str">
        <f t="shared" ref="AN276:BE276" si="728">IF(AN274="","",AN274*AN275)</f>
        <v/>
      </c>
      <c r="AO276" s="730" t="str">
        <f t="shared" si="728"/>
        <v/>
      </c>
      <c r="AP276" s="730">
        <f t="shared" si="728"/>
        <v>290</v>
      </c>
      <c r="AQ276" s="730" t="str">
        <f t="shared" si="728"/>
        <v/>
      </c>
      <c r="AR276" s="730" t="str">
        <f t="shared" si="728"/>
        <v/>
      </c>
      <c r="AS276" s="730">
        <f t="shared" si="728"/>
        <v>0</v>
      </c>
      <c r="AT276" s="730" t="str">
        <f t="shared" si="728"/>
        <v/>
      </c>
      <c r="AU276" s="730">
        <f t="shared" si="728"/>
        <v>0</v>
      </c>
      <c r="AV276" s="730" t="str">
        <f t="shared" si="728"/>
        <v/>
      </c>
      <c r="AW276" s="730" t="str">
        <f t="shared" si="728"/>
        <v/>
      </c>
      <c r="AX276" s="730" t="str">
        <f t="shared" si="728"/>
        <v/>
      </c>
      <c r="AY276" s="730" t="str">
        <f t="shared" si="728"/>
        <v/>
      </c>
      <c r="AZ276" s="730" t="str">
        <f t="shared" si="728"/>
        <v/>
      </c>
      <c r="BA276" s="730" t="str">
        <f t="shared" si="728"/>
        <v/>
      </c>
      <c r="BB276" s="730" t="str">
        <f t="shared" si="728"/>
        <v/>
      </c>
      <c r="BC276" s="730" t="str">
        <f t="shared" si="728"/>
        <v/>
      </c>
      <c r="BD276" s="730" t="str">
        <f t="shared" si="728"/>
        <v/>
      </c>
      <c r="BE276" s="730" t="str">
        <f t="shared" si="728"/>
        <v/>
      </c>
      <c r="BF276" s="762"/>
      <c r="BG276" s="730" t="str">
        <f t="shared" ref="BG276:BX276" si="729">IF(BG274="","",BG274*BG275)</f>
        <v/>
      </c>
      <c r="BH276" s="730" t="str">
        <f t="shared" si="729"/>
        <v/>
      </c>
      <c r="BI276" s="730" t="str">
        <f t="shared" si="729"/>
        <v/>
      </c>
      <c r="BJ276" s="730" t="str">
        <f t="shared" si="729"/>
        <v/>
      </c>
      <c r="BK276" s="730" t="str">
        <f t="shared" si="729"/>
        <v/>
      </c>
      <c r="BL276" s="730" t="str">
        <f t="shared" si="729"/>
        <v/>
      </c>
      <c r="BM276" s="730" t="str">
        <f t="shared" si="729"/>
        <v/>
      </c>
      <c r="BN276" s="730" t="str">
        <f t="shared" si="729"/>
        <v/>
      </c>
      <c r="BO276" s="730" t="str">
        <f t="shared" si="729"/>
        <v/>
      </c>
      <c r="BP276" s="730" t="str">
        <f t="shared" si="729"/>
        <v/>
      </c>
      <c r="BQ276" s="730" t="str">
        <f t="shared" si="729"/>
        <v/>
      </c>
      <c r="BR276" s="730" t="str">
        <f t="shared" si="729"/>
        <v/>
      </c>
      <c r="BS276" s="730" t="str">
        <f t="shared" si="729"/>
        <v/>
      </c>
      <c r="BT276" s="730" t="str">
        <f t="shared" si="729"/>
        <v/>
      </c>
      <c r="BU276" s="730" t="str">
        <f t="shared" si="729"/>
        <v/>
      </c>
      <c r="BV276" s="730" t="str">
        <f t="shared" si="729"/>
        <v/>
      </c>
      <c r="BW276" s="730" t="str">
        <f t="shared" si="729"/>
        <v/>
      </c>
      <c r="BX276" s="730" t="str">
        <f t="shared" si="729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596"/>
        <v/>
      </c>
      <c r="CE276" s="698" t="str">
        <f t="shared" si="597"/>
        <v/>
      </c>
      <c r="CF276" s="698">
        <f t="shared" si="598"/>
        <v>0</v>
      </c>
      <c r="CG276" s="787" t="str">
        <f t="shared" si="599"/>
        <v/>
      </c>
      <c r="CH276" s="1370" t="str">
        <f t="shared" si="608"/>
        <v/>
      </c>
      <c r="CI276" s="1371" t="str">
        <f t="shared" si="609"/>
        <v/>
      </c>
      <c r="CJ276" s="1372" t="str">
        <f t="shared" si="610"/>
        <v/>
      </c>
      <c r="CK276" s="1372" t="str">
        <f t="shared" si="611"/>
        <v/>
      </c>
      <c r="CL276" s="1372" t="str">
        <f t="shared" si="612"/>
        <v/>
      </c>
      <c r="CM276" s="1372" t="str">
        <f t="shared" si="613"/>
        <v/>
      </c>
      <c r="CN276" s="1372" t="str">
        <f t="shared" si="614"/>
        <v/>
      </c>
      <c r="CO276" s="1373" t="str">
        <f t="shared" si="615"/>
        <v/>
      </c>
      <c r="CP276" s="1373" t="str">
        <f t="shared" si="616"/>
        <v/>
      </c>
      <c r="CQ276" s="1373">
        <f t="shared" si="617"/>
        <v>2400</v>
      </c>
      <c r="CR276" s="1373" t="str">
        <f t="shared" si="618"/>
        <v/>
      </c>
      <c r="CS276" s="1372" t="str">
        <f t="shared" si="619"/>
        <v/>
      </c>
      <c r="CT276" s="1372" t="str">
        <f t="shared" si="620"/>
        <v/>
      </c>
      <c r="CU276" s="1372" t="str">
        <f t="shared" si="621"/>
        <v/>
      </c>
      <c r="CV276" s="1372" t="str">
        <f t="shared" si="622"/>
        <v/>
      </c>
      <c r="CW276" s="1372" t="str">
        <f t="shared" si="623"/>
        <v/>
      </c>
      <c r="CX276" s="1371" t="str">
        <f t="shared" si="624"/>
        <v/>
      </c>
      <c r="CY276" s="1374" t="str">
        <f t="shared" si="625"/>
        <v/>
      </c>
      <c r="CZ276" s="532" t="str">
        <f t="shared" si="626"/>
        <v/>
      </c>
      <c r="DA276" s="533" t="str">
        <f t="shared" si="627"/>
        <v/>
      </c>
      <c r="DB276" s="534" t="str">
        <f t="shared" si="628"/>
        <v/>
      </c>
      <c r="DC276" s="534" t="str">
        <f t="shared" si="629"/>
        <v/>
      </c>
      <c r="DD276" s="534" t="str">
        <f t="shared" si="630"/>
        <v/>
      </c>
      <c r="DE276" s="534" t="str">
        <f t="shared" si="631"/>
        <v/>
      </c>
      <c r="DF276" s="534" t="str">
        <f t="shared" si="632"/>
        <v/>
      </c>
      <c r="DG276" s="535" t="str">
        <f t="shared" si="633"/>
        <v/>
      </c>
      <c r="DH276" s="535">
        <f t="shared" si="634"/>
        <v>0</v>
      </c>
      <c r="DI276" s="535">
        <f t="shared" si="635"/>
        <v>125</v>
      </c>
      <c r="DJ276" s="535" t="str">
        <f t="shared" si="636"/>
        <v/>
      </c>
      <c r="DK276" s="534" t="str">
        <f t="shared" si="637"/>
        <v/>
      </c>
      <c r="DL276" s="534" t="str">
        <f t="shared" si="638"/>
        <v/>
      </c>
      <c r="DM276" s="534" t="str">
        <f t="shared" si="639"/>
        <v/>
      </c>
      <c r="DN276" s="534" t="str">
        <f t="shared" si="640"/>
        <v/>
      </c>
      <c r="DO276" s="534" t="str">
        <f t="shared" si="641"/>
        <v/>
      </c>
      <c r="DP276" s="533" t="str">
        <f t="shared" si="642"/>
        <v/>
      </c>
      <c r="DQ276" s="532" t="str">
        <f t="shared" si="643"/>
        <v/>
      </c>
      <c r="DR276" s="753">
        <f t="shared" si="644"/>
        <v>1</v>
      </c>
      <c r="DS276" s="111">
        <f t="shared" si="645"/>
        <v>2</v>
      </c>
      <c r="DT276" s="111">
        <f t="shared" si="646"/>
        <v>3</v>
      </c>
      <c r="DU276" s="111">
        <f t="shared" si="647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596"/>
        <v>2.3333333333333335</v>
      </c>
      <c r="CE277" s="698">
        <f t="shared" si="597"/>
        <v>4</v>
      </c>
      <c r="CF277" s="698">
        <f t="shared" si="598"/>
        <v>5</v>
      </c>
      <c r="CG277" s="787" t="str">
        <f t="shared" si="599"/>
        <v/>
      </c>
      <c r="CH277" s="1370" t="str">
        <f t="shared" si="608"/>
        <v/>
      </c>
      <c r="CI277" s="1371" t="str">
        <f t="shared" si="609"/>
        <v/>
      </c>
      <c r="CJ277" s="1372" t="str">
        <f t="shared" si="610"/>
        <v/>
      </c>
      <c r="CK277" s="1372" t="str">
        <f t="shared" si="611"/>
        <v/>
      </c>
      <c r="CL277" s="1372" t="str">
        <f t="shared" si="612"/>
        <v/>
      </c>
      <c r="CM277" s="1372" t="str">
        <f t="shared" si="613"/>
        <v/>
      </c>
      <c r="CN277" s="1372" t="str">
        <f t="shared" si="614"/>
        <v/>
      </c>
      <c r="CO277" s="1373">
        <f t="shared" si="615"/>
        <v>0</v>
      </c>
      <c r="CP277" s="1373">
        <f t="shared" si="616"/>
        <v>0</v>
      </c>
      <c r="CQ277" s="1373">
        <f t="shared" si="617"/>
        <v>2</v>
      </c>
      <c r="CR277" s="1373">
        <f t="shared" si="618"/>
        <v>5</v>
      </c>
      <c r="CS277" s="1372">
        <f t="shared" si="619"/>
        <v>40</v>
      </c>
      <c r="CT277" s="1372" t="str">
        <f t="shared" si="620"/>
        <v/>
      </c>
      <c r="CU277" s="1372" t="str">
        <f t="shared" si="621"/>
        <v/>
      </c>
      <c r="CV277" s="1372" t="str">
        <f t="shared" si="622"/>
        <v/>
      </c>
      <c r="CW277" s="1372" t="str">
        <f t="shared" si="623"/>
        <v/>
      </c>
      <c r="CX277" s="1371" t="str">
        <f t="shared" si="624"/>
        <v/>
      </c>
      <c r="CY277" s="1374" t="str">
        <f t="shared" si="625"/>
        <v/>
      </c>
      <c r="CZ277" s="532" t="str">
        <f t="shared" si="626"/>
        <v/>
      </c>
      <c r="DA277" s="533" t="str">
        <f t="shared" si="627"/>
        <v/>
      </c>
      <c r="DB277" s="534" t="str">
        <f t="shared" si="628"/>
        <v/>
      </c>
      <c r="DC277" s="534" t="str">
        <f t="shared" si="629"/>
        <v/>
      </c>
      <c r="DD277" s="534" t="str">
        <f t="shared" si="630"/>
        <v/>
      </c>
      <c r="DE277" s="534" t="str">
        <f t="shared" si="631"/>
        <v/>
      </c>
      <c r="DF277" s="534" t="str">
        <f t="shared" si="632"/>
        <v/>
      </c>
      <c r="DG277" s="535" t="str">
        <f t="shared" si="633"/>
        <v/>
      </c>
      <c r="DH277" s="535">
        <f t="shared" si="634"/>
        <v>0</v>
      </c>
      <c r="DI277" s="535">
        <f t="shared" si="635"/>
        <v>4</v>
      </c>
      <c r="DJ277" s="535">
        <f t="shared" si="636"/>
        <v>25</v>
      </c>
      <c r="DK277" s="534" t="str">
        <f t="shared" si="637"/>
        <v/>
      </c>
      <c r="DL277" s="534" t="str">
        <f t="shared" si="638"/>
        <v/>
      </c>
      <c r="DM277" s="534" t="str">
        <f t="shared" si="639"/>
        <v/>
      </c>
      <c r="DN277" s="534" t="str">
        <f t="shared" si="640"/>
        <v/>
      </c>
      <c r="DO277" s="534" t="str">
        <f t="shared" si="641"/>
        <v/>
      </c>
      <c r="DP277" s="533" t="str">
        <f t="shared" si="642"/>
        <v/>
      </c>
      <c r="DQ277" s="532" t="str">
        <f t="shared" si="643"/>
        <v/>
      </c>
      <c r="DR277" s="753">
        <f t="shared" si="644"/>
        <v>5</v>
      </c>
      <c r="DS277" s="111">
        <f t="shared" si="645"/>
        <v>3</v>
      </c>
      <c r="DT277" s="111">
        <f t="shared" si="646"/>
        <v>3</v>
      </c>
      <c r="DU277" s="111">
        <f t="shared" si="647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30">IF(B272="","",(B272-B274-B277)*B273/B$46/365/$G$1)</f>
        <v/>
      </c>
      <c r="C278" s="733" t="str">
        <f t="shared" si="730"/>
        <v/>
      </c>
      <c r="D278" s="733">
        <f t="shared" si="730"/>
        <v>0</v>
      </c>
      <c r="E278" s="733" t="str">
        <f t="shared" si="730"/>
        <v/>
      </c>
      <c r="F278" s="733">
        <f t="shared" si="730"/>
        <v>1.6068438809011662E-3</v>
      </c>
      <c r="G278" s="733">
        <f t="shared" si="730"/>
        <v>2.7617629202988797E-3</v>
      </c>
      <c r="H278" s="733">
        <f t="shared" si="730"/>
        <v>2.761762920298879E-2</v>
      </c>
      <c r="I278" s="733" t="str">
        <f t="shared" si="730"/>
        <v/>
      </c>
      <c r="J278" s="733" t="str">
        <f t="shared" si="730"/>
        <v/>
      </c>
      <c r="K278" s="733" t="str">
        <f t="shared" si="730"/>
        <v/>
      </c>
      <c r="L278" s="733" t="str">
        <f t="shared" si="730"/>
        <v/>
      </c>
      <c r="M278" s="733" t="str">
        <f t="shared" si="730"/>
        <v/>
      </c>
      <c r="N278" s="733" t="str">
        <f t="shared" si="730"/>
        <v/>
      </c>
      <c r="O278" s="733" t="str">
        <f t="shared" si="730"/>
        <v/>
      </c>
      <c r="P278" s="733">
        <f t="shared" si="730"/>
        <v>2.2094103362391031E-2</v>
      </c>
      <c r="Q278" s="733" t="str">
        <f t="shared" si="730"/>
        <v/>
      </c>
      <c r="R278" s="733" t="str">
        <f t="shared" si="730"/>
        <v/>
      </c>
      <c r="S278" s="733">
        <f t="shared" si="730"/>
        <v>2.3567043586550433E-2</v>
      </c>
      <c r="T278" s="752"/>
      <c r="U278" s="733">
        <f t="shared" ref="U278:AL278" si="731">IF(U272="","",(U272-U274-U277)*U273/U$46/365/$G$1)</f>
        <v>4.1978796388542967E-2</v>
      </c>
      <c r="V278" s="733" t="str">
        <f t="shared" si="731"/>
        <v/>
      </c>
      <c r="W278" s="733">
        <f t="shared" si="731"/>
        <v>5.523525840597758E-2</v>
      </c>
      <c r="X278" s="733" t="str">
        <f t="shared" si="731"/>
        <v/>
      </c>
      <c r="Y278" s="733" t="str">
        <f t="shared" si="731"/>
        <v/>
      </c>
      <c r="Z278" s="733" t="str">
        <f t="shared" si="731"/>
        <v/>
      </c>
      <c r="AA278" s="733" t="str">
        <f t="shared" si="731"/>
        <v/>
      </c>
      <c r="AB278" s="733" t="str">
        <f t="shared" si="731"/>
        <v/>
      </c>
      <c r="AC278" s="733" t="str">
        <f t="shared" si="731"/>
        <v/>
      </c>
      <c r="AD278" s="733" t="str">
        <f t="shared" si="731"/>
        <v/>
      </c>
      <c r="AE278" s="733" t="str">
        <f t="shared" si="731"/>
        <v/>
      </c>
      <c r="AF278" s="733" t="str">
        <f t="shared" si="731"/>
        <v/>
      </c>
      <c r="AG278" s="733" t="str">
        <f t="shared" si="731"/>
        <v/>
      </c>
      <c r="AH278" s="733" t="str">
        <f t="shared" si="731"/>
        <v/>
      </c>
      <c r="AI278" s="733" t="str">
        <f t="shared" si="731"/>
        <v/>
      </c>
      <c r="AJ278" s="733" t="str">
        <f t="shared" si="731"/>
        <v/>
      </c>
      <c r="AK278" s="733" t="str">
        <f t="shared" si="731"/>
        <v/>
      </c>
      <c r="AL278" s="733">
        <f t="shared" si="731"/>
        <v>4.467918679950187E-2</v>
      </c>
      <c r="AM278" s="752"/>
      <c r="AN278" s="733">
        <f t="shared" ref="AN278:BE278" si="732">IF(AN272="","",(AN272-AN274-AN277)*AN273/AN$46/365/$G$1)</f>
        <v>6.1863489414694887E-3</v>
      </c>
      <c r="AO278" s="733" t="str">
        <f t="shared" si="732"/>
        <v/>
      </c>
      <c r="AP278" s="733">
        <f t="shared" si="732"/>
        <v>2.1357633250311335E-2</v>
      </c>
      <c r="AQ278" s="733" t="str">
        <f t="shared" si="732"/>
        <v/>
      </c>
      <c r="AR278" s="733" t="str">
        <f t="shared" si="732"/>
        <v/>
      </c>
      <c r="AS278" s="733">
        <f t="shared" si="732"/>
        <v>4.4188206724782072E-3</v>
      </c>
      <c r="AT278" s="733" t="str">
        <f t="shared" si="732"/>
        <v/>
      </c>
      <c r="AU278" s="733">
        <f t="shared" si="732"/>
        <v>1.8411752801992528E-2</v>
      </c>
      <c r="AV278" s="733" t="str">
        <f t="shared" si="732"/>
        <v/>
      </c>
      <c r="AW278" s="733">
        <f t="shared" si="732"/>
        <v>1.7675282689912825E-2</v>
      </c>
      <c r="AX278" s="733" t="str">
        <f t="shared" si="732"/>
        <v/>
      </c>
      <c r="AY278" s="733" t="str">
        <f t="shared" si="732"/>
        <v/>
      </c>
      <c r="AZ278" s="733" t="str">
        <f t="shared" si="732"/>
        <v/>
      </c>
      <c r="BA278" s="733" t="str">
        <f t="shared" si="732"/>
        <v/>
      </c>
      <c r="BB278" s="733" t="str">
        <f t="shared" si="732"/>
        <v/>
      </c>
      <c r="BC278" s="733">
        <f t="shared" si="732"/>
        <v>2.8406704323074183E-2</v>
      </c>
      <c r="BD278" s="733">
        <f t="shared" si="732"/>
        <v>8.6167003113325022E-2</v>
      </c>
      <c r="BE278" s="733" t="str">
        <f t="shared" si="732"/>
        <v/>
      </c>
      <c r="BF278" s="752"/>
      <c r="BG278" s="733">
        <f t="shared" ref="BG278:BX278" si="733">IF(BG272="","",(BG272-BG274-BG277)*BG273/BG$46/365/$G$1)</f>
        <v>1.5781502401707882E-2</v>
      </c>
      <c r="BH278" s="733" t="str">
        <f t="shared" si="733"/>
        <v/>
      </c>
      <c r="BI278" s="733" t="str">
        <f t="shared" si="733"/>
        <v/>
      </c>
      <c r="BJ278" s="733" t="str">
        <f t="shared" si="733"/>
        <v/>
      </c>
      <c r="BK278" s="733" t="str">
        <f t="shared" si="733"/>
        <v/>
      </c>
      <c r="BL278" s="733" t="str">
        <f t="shared" si="733"/>
        <v/>
      </c>
      <c r="BM278" s="733" t="str">
        <f t="shared" si="733"/>
        <v/>
      </c>
      <c r="BN278" s="733" t="str">
        <f t="shared" si="733"/>
        <v/>
      </c>
      <c r="BO278" s="733" t="str">
        <f t="shared" si="733"/>
        <v/>
      </c>
      <c r="BP278" s="733" t="str">
        <f t="shared" si="733"/>
        <v/>
      </c>
      <c r="BQ278" s="733" t="str">
        <f t="shared" si="733"/>
        <v/>
      </c>
      <c r="BR278" s="733">
        <f t="shared" si="733"/>
        <v>2.7617629202988797E-3</v>
      </c>
      <c r="BS278" s="733" t="str">
        <f t="shared" si="733"/>
        <v/>
      </c>
      <c r="BT278" s="733" t="str">
        <f t="shared" si="733"/>
        <v/>
      </c>
      <c r="BU278" s="733" t="str">
        <f t="shared" si="733"/>
        <v/>
      </c>
      <c r="BV278" s="733" t="str">
        <f t="shared" si="733"/>
        <v/>
      </c>
      <c r="BW278" s="733">
        <f t="shared" si="733"/>
        <v>8.8376413449564123E-2</v>
      </c>
      <c r="BX278" s="733" t="str">
        <f t="shared" si="733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596"/>
        <v>1.2507438437535377E-2</v>
      </c>
      <c r="CE278" s="723">
        <f t="shared" si="597"/>
        <v>4.4679186799501877E-2</v>
      </c>
      <c r="CF278" s="723">
        <f t="shared" si="598"/>
        <v>1.8407544401352068E-2</v>
      </c>
      <c r="CG278" s="790">
        <f t="shared" si="599"/>
        <v>1.5781502401707878E-2</v>
      </c>
      <c r="CH278" s="1375" t="str">
        <f t="shared" si="608"/>
        <v/>
      </c>
      <c r="CI278" s="1376" t="str">
        <f t="shared" si="609"/>
        <v/>
      </c>
      <c r="CJ278" s="1377" t="str">
        <f t="shared" si="610"/>
        <v/>
      </c>
      <c r="CK278" s="1377" t="str">
        <f t="shared" si="611"/>
        <v/>
      </c>
      <c r="CL278" s="1377" t="str">
        <f t="shared" si="612"/>
        <v/>
      </c>
      <c r="CM278" s="1377" t="str">
        <f t="shared" si="613"/>
        <v/>
      </c>
      <c r="CN278" s="1377">
        <f t="shared" si="614"/>
        <v>0</v>
      </c>
      <c r="CO278" s="1378">
        <f t="shared" si="615"/>
        <v>1.6068438809011662E-3</v>
      </c>
      <c r="CP278" s="1378">
        <f t="shared" si="616"/>
        <v>2.7617629202988797E-3</v>
      </c>
      <c r="CQ278" s="1378">
        <f t="shared" si="617"/>
        <v>2.2094103362391031E-2</v>
      </c>
      <c r="CR278" s="1378">
        <f t="shared" si="618"/>
        <v>2.3567043586550433E-2</v>
      </c>
      <c r="CS278" s="1377">
        <f t="shared" si="619"/>
        <v>2.761762920298879E-2</v>
      </c>
      <c r="CT278" s="1377" t="str">
        <f t="shared" si="620"/>
        <v/>
      </c>
      <c r="CU278" s="1377" t="str">
        <f t="shared" si="621"/>
        <v/>
      </c>
      <c r="CV278" s="1377" t="str">
        <f t="shared" si="622"/>
        <v/>
      </c>
      <c r="CW278" s="1377" t="str">
        <f t="shared" si="623"/>
        <v/>
      </c>
      <c r="CX278" s="1376" t="str">
        <f t="shared" si="624"/>
        <v/>
      </c>
      <c r="CY278" s="1379" t="str">
        <f t="shared" si="625"/>
        <v/>
      </c>
      <c r="CZ278" s="638" t="str">
        <f t="shared" si="626"/>
        <v/>
      </c>
      <c r="DA278" s="639" t="str">
        <f t="shared" si="627"/>
        <v/>
      </c>
      <c r="DB278" s="640" t="str">
        <f t="shared" si="628"/>
        <v/>
      </c>
      <c r="DC278" s="640" t="str">
        <f t="shared" si="629"/>
        <v/>
      </c>
      <c r="DD278" s="640" t="str">
        <f t="shared" si="630"/>
        <v/>
      </c>
      <c r="DE278" s="640" t="str">
        <f t="shared" si="631"/>
        <v/>
      </c>
      <c r="DF278" s="640" t="str">
        <f t="shared" si="632"/>
        <v/>
      </c>
      <c r="DG278" s="641" t="str">
        <f t="shared" si="633"/>
        <v/>
      </c>
      <c r="DH278" s="641">
        <f t="shared" si="634"/>
        <v>4.1978796388542967E-2</v>
      </c>
      <c r="DI278" s="641">
        <f t="shared" si="635"/>
        <v>4.467918679950187E-2</v>
      </c>
      <c r="DJ278" s="641">
        <f t="shared" si="636"/>
        <v>5.523525840597758E-2</v>
      </c>
      <c r="DK278" s="640" t="str">
        <f t="shared" si="637"/>
        <v/>
      </c>
      <c r="DL278" s="640" t="str">
        <f t="shared" si="638"/>
        <v/>
      </c>
      <c r="DM278" s="640" t="str">
        <f t="shared" si="639"/>
        <v/>
      </c>
      <c r="DN278" s="640" t="str">
        <f t="shared" si="640"/>
        <v/>
      </c>
      <c r="DO278" s="640" t="str">
        <f t="shared" si="641"/>
        <v/>
      </c>
      <c r="DP278" s="639" t="str">
        <f t="shared" si="642"/>
        <v/>
      </c>
      <c r="DQ278" s="638" t="str">
        <f t="shared" si="643"/>
        <v/>
      </c>
      <c r="DR278" s="753">
        <f t="shared" si="644"/>
        <v>6</v>
      </c>
      <c r="DS278" s="111">
        <f t="shared" si="645"/>
        <v>3</v>
      </c>
      <c r="DT278" s="111">
        <f t="shared" si="646"/>
        <v>7</v>
      </c>
      <c r="DU278" s="111">
        <f t="shared" si="647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596"/>
        <v/>
      </c>
      <c r="CE279" s="698" t="str">
        <f t="shared" si="597"/>
        <v/>
      </c>
      <c r="CF279" s="698" t="str">
        <f t="shared" si="598"/>
        <v/>
      </c>
      <c r="CG279" s="787" t="str">
        <f t="shared" si="599"/>
        <v/>
      </c>
      <c r="CH279" s="1370" t="str">
        <f t="shared" si="608"/>
        <v/>
      </c>
      <c r="CI279" s="1371" t="str">
        <f t="shared" si="609"/>
        <v/>
      </c>
      <c r="CJ279" s="1372" t="str">
        <f t="shared" si="610"/>
        <v/>
      </c>
      <c r="CK279" s="1372" t="str">
        <f t="shared" si="611"/>
        <v/>
      </c>
      <c r="CL279" s="1372" t="str">
        <f t="shared" si="612"/>
        <v/>
      </c>
      <c r="CM279" s="1372" t="str">
        <f t="shared" si="613"/>
        <v/>
      </c>
      <c r="CN279" s="1372" t="str">
        <f t="shared" si="614"/>
        <v/>
      </c>
      <c r="CO279" s="1373" t="str">
        <f t="shared" si="615"/>
        <v/>
      </c>
      <c r="CP279" s="1373" t="str">
        <f t="shared" si="616"/>
        <v/>
      </c>
      <c r="CQ279" s="1373" t="str">
        <f t="shared" si="617"/>
        <v/>
      </c>
      <c r="CR279" s="1373" t="str">
        <f t="shared" si="618"/>
        <v/>
      </c>
      <c r="CS279" s="1372" t="str">
        <f t="shared" si="619"/>
        <v/>
      </c>
      <c r="CT279" s="1372" t="str">
        <f t="shared" si="620"/>
        <v/>
      </c>
      <c r="CU279" s="1372" t="str">
        <f t="shared" si="621"/>
        <v/>
      </c>
      <c r="CV279" s="1372" t="str">
        <f t="shared" si="622"/>
        <v/>
      </c>
      <c r="CW279" s="1372" t="str">
        <f t="shared" si="623"/>
        <v/>
      </c>
      <c r="CX279" s="1371" t="str">
        <f t="shared" si="624"/>
        <v/>
      </c>
      <c r="CY279" s="1374" t="str">
        <f t="shared" si="625"/>
        <v/>
      </c>
      <c r="CZ279" s="532" t="str">
        <f t="shared" si="626"/>
        <v/>
      </c>
      <c r="DA279" s="533" t="str">
        <f t="shared" si="627"/>
        <v/>
      </c>
      <c r="DB279" s="534" t="str">
        <f t="shared" si="628"/>
        <v/>
      </c>
      <c r="DC279" s="534" t="str">
        <f t="shared" si="629"/>
        <v/>
      </c>
      <c r="DD279" s="534" t="str">
        <f t="shared" si="630"/>
        <v/>
      </c>
      <c r="DE279" s="534" t="str">
        <f t="shared" si="631"/>
        <v/>
      </c>
      <c r="DF279" s="534" t="str">
        <f t="shared" si="632"/>
        <v/>
      </c>
      <c r="DG279" s="535" t="str">
        <f t="shared" si="633"/>
        <v/>
      </c>
      <c r="DH279" s="535" t="str">
        <f t="shared" si="634"/>
        <v/>
      </c>
      <c r="DI279" s="535" t="str">
        <f t="shared" si="635"/>
        <v/>
      </c>
      <c r="DJ279" s="535" t="str">
        <f t="shared" si="636"/>
        <v/>
      </c>
      <c r="DK279" s="534" t="str">
        <f t="shared" si="637"/>
        <v/>
      </c>
      <c r="DL279" s="534" t="str">
        <f t="shared" si="638"/>
        <v/>
      </c>
      <c r="DM279" s="534" t="str">
        <f t="shared" si="639"/>
        <v/>
      </c>
      <c r="DN279" s="534" t="str">
        <f t="shared" si="640"/>
        <v/>
      </c>
      <c r="DO279" s="534" t="str">
        <f t="shared" si="641"/>
        <v/>
      </c>
      <c r="DP279" s="533" t="str">
        <f t="shared" si="642"/>
        <v/>
      </c>
      <c r="DQ279" s="532" t="str">
        <f t="shared" si="643"/>
        <v/>
      </c>
      <c r="DR279" s="753">
        <f t="shared" si="644"/>
        <v>0</v>
      </c>
      <c r="DS279" s="111">
        <f t="shared" si="645"/>
        <v>0</v>
      </c>
      <c r="DT279" s="111">
        <f t="shared" si="646"/>
        <v>0</v>
      </c>
      <c r="DU279" s="111">
        <f t="shared" si="647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34">3630*4.1868</f>
        <v>15198.083999999999</v>
      </c>
      <c r="C280" s="801">
        <f t="shared" si="734"/>
        <v>15198.083999999999</v>
      </c>
      <c r="D280" s="801">
        <f t="shared" si="734"/>
        <v>15198.083999999999</v>
      </c>
      <c r="E280" s="801">
        <f t="shared" si="734"/>
        <v>15198.083999999999</v>
      </c>
      <c r="F280" s="801">
        <f t="shared" si="734"/>
        <v>15198.083999999999</v>
      </c>
      <c r="G280" s="801">
        <f t="shared" si="734"/>
        <v>15198.083999999999</v>
      </c>
      <c r="H280" s="801">
        <f t="shared" si="734"/>
        <v>15198.083999999999</v>
      </c>
      <c r="I280" s="801">
        <f t="shared" si="734"/>
        <v>15198.083999999999</v>
      </c>
      <c r="J280" s="801">
        <f t="shared" si="734"/>
        <v>15198.083999999999</v>
      </c>
      <c r="K280" s="801">
        <f t="shared" si="734"/>
        <v>15198.083999999999</v>
      </c>
      <c r="L280" s="801">
        <f t="shared" si="734"/>
        <v>15198.083999999999</v>
      </c>
      <c r="M280" s="801">
        <f t="shared" si="734"/>
        <v>15198.083999999999</v>
      </c>
      <c r="N280" s="801">
        <f t="shared" si="734"/>
        <v>15198.083999999999</v>
      </c>
      <c r="O280" s="801">
        <f t="shared" si="734"/>
        <v>15198.083999999999</v>
      </c>
      <c r="P280" s="801">
        <f t="shared" si="734"/>
        <v>15198.083999999999</v>
      </c>
      <c r="Q280" s="801">
        <f t="shared" si="734"/>
        <v>15198.083999999999</v>
      </c>
      <c r="R280" s="801">
        <f t="shared" si="734"/>
        <v>15198.083999999999</v>
      </c>
      <c r="S280" s="801">
        <f t="shared" si="734"/>
        <v>15198.083999999999</v>
      </c>
      <c r="T280" s="817"/>
      <c r="U280" s="801">
        <f t="shared" ref="U280:AL280" si="735">3630*4.1868</f>
        <v>15198.083999999999</v>
      </c>
      <c r="V280" s="801">
        <f t="shared" si="735"/>
        <v>15198.083999999999</v>
      </c>
      <c r="W280" s="801">
        <f t="shared" si="735"/>
        <v>15198.083999999999</v>
      </c>
      <c r="X280" s="801">
        <f t="shared" si="735"/>
        <v>15198.083999999999</v>
      </c>
      <c r="Y280" s="801">
        <f t="shared" si="735"/>
        <v>15198.083999999999</v>
      </c>
      <c r="Z280" s="801">
        <f t="shared" si="735"/>
        <v>15198.083999999999</v>
      </c>
      <c r="AA280" s="801">
        <f t="shared" si="735"/>
        <v>15198.083999999999</v>
      </c>
      <c r="AB280" s="801">
        <f t="shared" si="735"/>
        <v>15198.083999999999</v>
      </c>
      <c r="AC280" s="801">
        <f t="shared" si="735"/>
        <v>15198.083999999999</v>
      </c>
      <c r="AD280" s="801">
        <f t="shared" si="735"/>
        <v>15198.083999999999</v>
      </c>
      <c r="AE280" s="801">
        <f t="shared" si="735"/>
        <v>15198.083999999999</v>
      </c>
      <c r="AF280" s="801">
        <f t="shared" si="735"/>
        <v>15198.083999999999</v>
      </c>
      <c r="AG280" s="801">
        <f t="shared" si="735"/>
        <v>15198.083999999999</v>
      </c>
      <c r="AH280" s="801">
        <f t="shared" si="735"/>
        <v>15198.083999999999</v>
      </c>
      <c r="AI280" s="801">
        <f t="shared" si="735"/>
        <v>15198.083999999999</v>
      </c>
      <c r="AJ280" s="801">
        <f t="shared" si="735"/>
        <v>15198.083999999999</v>
      </c>
      <c r="AK280" s="801">
        <f t="shared" si="735"/>
        <v>15198.083999999999</v>
      </c>
      <c r="AL280" s="801">
        <f t="shared" si="735"/>
        <v>15198.083999999999</v>
      </c>
      <c r="AM280" s="817"/>
      <c r="AN280" s="801">
        <f t="shared" ref="AN280:BE280" si="736">3630*4.1868</f>
        <v>15198.083999999999</v>
      </c>
      <c r="AO280" s="801">
        <f t="shared" si="736"/>
        <v>15198.083999999999</v>
      </c>
      <c r="AP280" s="801">
        <f t="shared" si="736"/>
        <v>15198.083999999999</v>
      </c>
      <c r="AQ280" s="801">
        <f t="shared" si="736"/>
        <v>15198.083999999999</v>
      </c>
      <c r="AR280" s="801">
        <f t="shared" si="736"/>
        <v>15198.083999999999</v>
      </c>
      <c r="AS280" s="801">
        <f t="shared" si="736"/>
        <v>15198.083999999999</v>
      </c>
      <c r="AT280" s="801">
        <f t="shared" si="736"/>
        <v>15198.083999999999</v>
      </c>
      <c r="AU280" s="801">
        <f t="shared" si="736"/>
        <v>15198.083999999999</v>
      </c>
      <c r="AV280" s="801">
        <f t="shared" si="736"/>
        <v>15198.083999999999</v>
      </c>
      <c r="AW280" s="801">
        <f t="shared" si="736"/>
        <v>15198.083999999999</v>
      </c>
      <c r="AX280" s="801">
        <f t="shared" si="736"/>
        <v>15198.083999999999</v>
      </c>
      <c r="AY280" s="801">
        <f t="shared" si="736"/>
        <v>15198.083999999999</v>
      </c>
      <c r="AZ280" s="801">
        <f t="shared" si="736"/>
        <v>15198.083999999999</v>
      </c>
      <c r="BA280" s="801">
        <f t="shared" si="736"/>
        <v>15198.083999999999</v>
      </c>
      <c r="BB280" s="801">
        <f t="shared" si="736"/>
        <v>15198.083999999999</v>
      </c>
      <c r="BC280" s="801">
        <f t="shared" si="736"/>
        <v>15198.083999999999</v>
      </c>
      <c r="BD280" s="801">
        <f t="shared" si="736"/>
        <v>15198.083999999999</v>
      </c>
      <c r="BE280" s="801">
        <f t="shared" si="736"/>
        <v>15198.083999999999</v>
      </c>
      <c r="BF280" s="817"/>
      <c r="BG280" s="801">
        <f t="shared" ref="BG280:BX280" si="737">3630*4.1868</f>
        <v>15198.083999999999</v>
      </c>
      <c r="BH280" s="801">
        <f t="shared" si="737"/>
        <v>15198.083999999999</v>
      </c>
      <c r="BI280" s="801">
        <f t="shared" si="737"/>
        <v>15198.083999999999</v>
      </c>
      <c r="BJ280" s="801">
        <f t="shared" si="737"/>
        <v>15198.083999999999</v>
      </c>
      <c r="BK280" s="801">
        <f t="shared" si="737"/>
        <v>15198.083999999999</v>
      </c>
      <c r="BL280" s="801">
        <f t="shared" si="737"/>
        <v>15198.083999999999</v>
      </c>
      <c r="BM280" s="801">
        <f t="shared" si="737"/>
        <v>15198.083999999999</v>
      </c>
      <c r="BN280" s="801">
        <f t="shared" si="737"/>
        <v>15198.083999999999</v>
      </c>
      <c r="BO280" s="801">
        <f t="shared" si="737"/>
        <v>15198.083999999999</v>
      </c>
      <c r="BP280" s="801">
        <f t="shared" si="737"/>
        <v>15198.083999999999</v>
      </c>
      <c r="BQ280" s="801">
        <f t="shared" si="737"/>
        <v>15198.083999999999</v>
      </c>
      <c r="BR280" s="801">
        <f t="shared" si="737"/>
        <v>15198.083999999999</v>
      </c>
      <c r="BS280" s="801">
        <f t="shared" si="737"/>
        <v>15198.083999999999</v>
      </c>
      <c r="BT280" s="801">
        <f t="shared" si="737"/>
        <v>15198.083999999999</v>
      </c>
      <c r="BU280" s="801">
        <f t="shared" si="737"/>
        <v>15198.083999999999</v>
      </c>
      <c r="BV280" s="801">
        <f t="shared" si="737"/>
        <v>15198.083999999999</v>
      </c>
      <c r="BW280" s="801">
        <f t="shared" si="737"/>
        <v>15198.083999999999</v>
      </c>
      <c r="BX280" s="801">
        <f t="shared" si="737"/>
        <v>15198.083999999999</v>
      </c>
      <c r="BY280" s="817"/>
      <c r="BZ280" s="801">
        <f>3630*4.1868</f>
        <v>15198.083999999999</v>
      </c>
      <c r="CA280" s="801">
        <f>3630*4.1868</f>
        <v>15198.083999999999</v>
      </c>
      <c r="CB280" s="801">
        <f>3630*4.1868</f>
        <v>15198.083999999999</v>
      </c>
      <c r="CC280" s="801">
        <f>3630*4.1868</f>
        <v>15198.083999999999</v>
      </c>
      <c r="CD280" s="698">
        <f t="shared" si="596"/>
        <v>15198.083999999999</v>
      </c>
      <c r="CE280" s="698">
        <f t="shared" si="597"/>
        <v>15198.083999999999</v>
      </c>
      <c r="CF280" s="698">
        <f t="shared" si="598"/>
        <v>15198.083999999999</v>
      </c>
      <c r="CG280" s="787">
        <f t="shared" si="599"/>
        <v>15198.083999999999</v>
      </c>
      <c r="CH280" s="1370">
        <f t="shared" si="608"/>
        <v>15198.083999999999</v>
      </c>
      <c r="CI280" s="1371">
        <f t="shared" si="609"/>
        <v>15198.083999999999</v>
      </c>
      <c r="CJ280" s="1372">
        <f t="shared" si="610"/>
        <v>15198.083999999999</v>
      </c>
      <c r="CK280" s="1372">
        <f t="shared" si="611"/>
        <v>15198.083999999999</v>
      </c>
      <c r="CL280" s="1372">
        <f t="shared" si="612"/>
        <v>15198.083999999999</v>
      </c>
      <c r="CM280" s="1372">
        <f t="shared" si="613"/>
        <v>15198.083999999999</v>
      </c>
      <c r="CN280" s="1372">
        <f t="shared" si="614"/>
        <v>15198.083999999999</v>
      </c>
      <c r="CO280" s="1373">
        <f t="shared" si="615"/>
        <v>15198.083999999999</v>
      </c>
      <c r="CP280" s="1373">
        <f t="shared" si="616"/>
        <v>15198.083999999999</v>
      </c>
      <c r="CQ280" s="1373">
        <f t="shared" si="617"/>
        <v>15198.083999999999</v>
      </c>
      <c r="CR280" s="1373">
        <f t="shared" si="618"/>
        <v>15198.083999999999</v>
      </c>
      <c r="CS280" s="1372">
        <f t="shared" si="619"/>
        <v>15198.083999999999</v>
      </c>
      <c r="CT280" s="1372">
        <f t="shared" si="620"/>
        <v>15198.083999999999</v>
      </c>
      <c r="CU280" s="1372">
        <f t="shared" si="621"/>
        <v>15198.083999999999</v>
      </c>
      <c r="CV280" s="1372">
        <f t="shared" si="622"/>
        <v>15198.083999999999</v>
      </c>
      <c r="CW280" s="1372">
        <f t="shared" si="623"/>
        <v>15198.083999999999</v>
      </c>
      <c r="CX280" s="1371">
        <f t="shared" si="624"/>
        <v>15198.083999999999</v>
      </c>
      <c r="CY280" s="1374">
        <f t="shared" si="625"/>
        <v>15198.083999999999</v>
      </c>
      <c r="CZ280" s="532">
        <f t="shared" si="626"/>
        <v>15198.083999999999</v>
      </c>
      <c r="DA280" s="533">
        <f t="shared" si="627"/>
        <v>15198.083999999999</v>
      </c>
      <c r="DB280" s="534">
        <f t="shared" si="628"/>
        <v>15198.083999999999</v>
      </c>
      <c r="DC280" s="534">
        <f t="shared" si="629"/>
        <v>15198.083999999999</v>
      </c>
      <c r="DD280" s="534">
        <f t="shared" si="630"/>
        <v>15198.083999999999</v>
      </c>
      <c r="DE280" s="534">
        <f t="shared" si="631"/>
        <v>15198.083999999999</v>
      </c>
      <c r="DF280" s="534">
        <f t="shared" si="632"/>
        <v>15198.083999999999</v>
      </c>
      <c r="DG280" s="535">
        <f t="shared" si="633"/>
        <v>15198.083999999999</v>
      </c>
      <c r="DH280" s="535">
        <f t="shared" si="634"/>
        <v>15198.083999999999</v>
      </c>
      <c r="DI280" s="535">
        <f t="shared" si="635"/>
        <v>15198.083999999999</v>
      </c>
      <c r="DJ280" s="535">
        <f t="shared" si="636"/>
        <v>15198.083999999999</v>
      </c>
      <c r="DK280" s="534">
        <f t="shared" si="637"/>
        <v>15198.083999999999</v>
      </c>
      <c r="DL280" s="534">
        <f t="shared" si="638"/>
        <v>15198.083999999999</v>
      </c>
      <c r="DM280" s="534">
        <f t="shared" si="639"/>
        <v>15198.083999999999</v>
      </c>
      <c r="DN280" s="534">
        <f t="shared" si="640"/>
        <v>15198.083999999999</v>
      </c>
      <c r="DO280" s="534">
        <f t="shared" si="641"/>
        <v>15198.083999999999</v>
      </c>
      <c r="DP280" s="533">
        <f t="shared" si="642"/>
        <v>15198.083999999999</v>
      </c>
      <c r="DQ280" s="532">
        <f t="shared" si="643"/>
        <v>15198.083999999999</v>
      </c>
      <c r="DR280" s="753">
        <f t="shared" si="644"/>
        <v>18</v>
      </c>
      <c r="DS280" s="111">
        <f t="shared" si="645"/>
        <v>18</v>
      </c>
      <c r="DT280" s="111">
        <f t="shared" si="646"/>
        <v>18</v>
      </c>
      <c r="DU280" s="111">
        <f t="shared" si="647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596"/>
        <v/>
      </c>
      <c r="CE281" s="698" t="str">
        <f t="shared" si="597"/>
        <v/>
      </c>
      <c r="CF281" s="698" t="str">
        <f t="shared" si="598"/>
        <v/>
      </c>
      <c r="CG281" s="787" t="str">
        <f t="shared" si="599"/>
        <v/>
      </c>
      <c r="CH281" s="1370" t="str">
        <f t="shared" si="608"/>
        <v/>
      </c>
      <c r="CI281" s="1371" t="str">
        <f t="shared" si="609"/>
        <v/>
      </c>
      <c r="CJ281" s="1372" t="str">
        <f t="shared" si="610"/>
        <v/>
      </c>
      <c r="CK281" s="1372" t="str">
        <f t="shared" si="611"/>
        <v/>
      </c>
      <c r="CL281" s="1372" t="str">
        <f t="shared" si="612"/>
        <v/>
      </c>
      <c r="CM281" s="1372" t="str">
        <f t="shared" si="613"/>
        <v/>
      </c>
      <c r="CN281" s="1372" t="str">
        <f t="shared" si="614"/>
        <v/>
      </c>
      <c r="CO281" s="1373" t="str">
        <f t="shared" si="615"/>
        <v/>
      </c>
      <c r="CP281" s="1373" t="str">
        <f t="shared" si="616"/>
        <v/>
      </c>
      <c r="CQ281" s="1373" t="str">
        <f t="shared" si="617"/>
        <v/>
      </c>
      <c r="CR281" s="1373" t="str">
        <f t="shared" si="618"/>
        <v/>
      </c>
      <c r="CS281" s="1372" t="str">
        <f t="shared" si="619"/>
        <v/>
      </c>
      <c r="CT281" s="1372" t="str">
        <f t="shared" si="620"/>
        <v/>
      </c>
      <c r="CU281" s="1372" t="str">
        <f t="shared" si="621"/>
        <v/>
      </c>
      <c r="CV281" s="1372" t="str">
        <f t="shared" si="622"/>
        <v/>
      </c>
      <c r="CW281" s="1372" t="str">
        <f t="shared" si="623"/>
        <v/>
      </c>
      <c r="CX281" s="1371" t="str">
        <f t="shared" si="624"/>
        <v/>
      </c>
      <c r="CY281" s="1374" t="str">
        <f t="shared" si="625"/>
        <v/>
      </c>
      <c r="CZ281" s="532" t="str">
        <f t="shared" si="626"/>
        <v/>
      </c>
      <c r="DA281" s="533" t="str">
        <f t="shared" si="627"/>
        <v/>
      </c>
      <c r="DB281" s="534" t="str">
        <f t="shared" si="628"/>
        <v/>
      </c>
      <c r="DC281" s="534" t="str">
        <f t="shared" si="629"/>
        <v/>
      </c>
      <c r="DD281" s="534" t="str">
        <f t="shared" si="630"/>
        <v/>
      </c>
      <c r="DE281" s="534" t="str">
        <f t="shared" si="631"/>
        <v/>
      </c>
      <c r="DF281" s="534" t="str">
        <f t="shared" si="632"/>
        <v/>
      </c>
      <c r="DG281" s="535" t="str">
        <f t="shared" si="633"/>
        <v/>
      </c>
      <c r="DH281" s="535" t="str">
        <f t="shared" si="634"/>
        <v/>
      </c>
      <c r="DI281" s="535" t="str">
        <f t="shared" si="635"/>
        <v/>
      </c>
      <c r="DJ281" s="535" t="str">
        <f t="shared" si="636"/>
        <v/>
      </c>
      <c r="DK281" s="534" t="str">
        <f t="shared" si="637"/>
        <v/>
      </c>
      <c r="DL281" s="534" t="str">
        <f t="shared" si="638"/>
        <v/>
      </c>
      <c r="DM281" s="534" t="str">
        <f t="shared" si="639"/>
        <v/>
      </c>
      <c r="DN281" s="534" t="str">
        <f t="shared" si="640"/>
        <v/>
      </c>
      <c r="DO281" s="534" t="str">
        <f t="shared" si="641"/>
        <v/>
      </c>
      <c r="DP281" s="533" t="str">
        <f t="shared" si="642"/>
        <v/>
      </c>
      <c r="DQ281" s="532" t="str">
        <f t="shared" si="643"/>
        <v/>
      </c>
      <c r="DR281" s="753">
        <f t="shared" si="644"/>
        <v>0</v>
      </c>
      <c r="DS281" s="111">
        <f t="shared" si="645"/>
        <v>0</v>
      </c>
      <c r="DT281" s="111">
        <f t="shared" si="646"/>
        <v>0</v>
      </c>
      <c r="DU281" s="111">
        <f t="shared" si="647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596"/>
        <v/>
      </c>
      <c r="CE282" s="698" t="str">
        <f t="shared" si="597"/>
        <v/>
      </c>
      <c r="CF282" s="698" t="str">
        <f t="shared" si="598"/>
        <v/>
      </c>
      <c r="CG282" s="787" t="str">
        <f t="shared" si="599"/>
        <v/>
      </c>
      <c r="CH282" s="1370" t="str">
        <f t="shared" si="608"/>
        <v/>
      </c>
      <c r="CI282" s="1371" t="str">
        <f t="shared" si="609"/>
        <v/>
      </c>
      <c r="CJ282" s="1372" t="str">
        <f t="shared" si="610"/>
        <v/>
      </c>
      <c r="CK282" s="1372" t="str">
        <f t="shared" si="611"/>
        <v/>
      </c>
      <c r="CL282" s="1372" t="str">
        <f t="shared" si="612"/>
        <v/>
      </c>
      <c r="CM282" s="1372" t="str">
        <f t="shared" si="613"/>
        <v/>
      </c>
      <c r="CN282" s="1372" t="str">
        <f t="shared" si="614"/>
        <v/>
      </c>
      <c r="CO282" s="1373" t="str">
        <f t="shared" si="615"/>
        <v/>
      </c>
      <c r="CP282" s="1373" t="str">
        <f t="shared" si="616"/>
        <v/>
      </c>
      <c r="CQ282" s="1373" t="str">
        <f t="shared" si="617"/>
        <v/>
      </c>
      <c r="CR282" s="1373" t="str">
        <f t="shared" si="618"/>
        <v/>
      </c>
      <c r="CS282" s="1372" t="str">
        <f t="shared" si="619"/>
        <v/>
      </c>
      <c r="CT282" s="1372" t="str">
        <f t="shared" si="620"/>
        <v/>
      </c>
      <c r="CU282" s="1372" t="str">
        <f t="shared" si="621"/>
        <v/>
      </c>
      <c r="CV282" s="1372" t="str">
        <f t="shared" si="622"/>
        <v/>
      </c>
      <c r="CW282" s="1372" t="str">
        <f t="shared" si="623"/>
        <v/>
      </c>
      <c r="CX282" s="1371" t="str">
        <f t="shared" si="624"/>
        <v/>
      </c>
      <c r="CY282" s="1374" t="str">
        <f t="shared" si="625"/>
        <v/>
      </c>
      <c r="CZ282" s="532" t="str">
        <f t="shared" si="626"/>
        <v/>
      </c>
      <c r="DA282" s="533" t="str">
        <f t="shared" si="627"/>
        <v/>
      </c>
      <c r="DB282" s="534" t="str">
        <f t="shared" si="628"/>
        <v/>
      </c>
      <c r="DC282" s="534" t="str">
        <f t="shared" si="629"/>
        <v/>
      </c>
      <c r="DD282" s="534" t="str">
        <f t="shared" si="630"/>
        <v/>
      </c>
      <c r="DE282" s="534" t="str">
        <f t="shared" si="631"/>
        <v/>
      </c>
      <c r="DF282" s="534" t="str">
        <f t="shared" si="632"/>
        <v/>
      </c>
      <c r="DG282" s="535" t="str">
        <f t="shared" si="633"/>
        <v/>
      </c>
      <c r="DH282" s="535" t="str">
        <f t="shared" si="634"/>
        <v/>
      </c>
      <c r="DI282" s="535" t="str">
        <f t="shared" si="635"/>
        <v/>
      </c>
      <c r="DJ282" s="535" t="str">
        <f t="shared" si="636"/>
        <v/>
      </c>
      <c r="DK282" s="534" t="str">
        <f t="shared" si="637"/>
        <v/>
      </c>
      <c r="DL282" s="534" t="str">
        <f t="shared" si="638"/>
        <v/>
      </c>
      <c r="DM282" s="534" t="str">
        <f t="shared" si="639"/>
        <v/>
      </c>
      <c r="DN282" s="534" t="str">
        <f t="shared" si="640"/>
        <v/>
      </c>
      <c r="DO282" s="534" t="str">
        <f t="shared" si="641"/>
        <v/>
      </c>
      <c r="DP282" s="533" t="str">
        <f t="shared" si="642"/>
        <v/>
      </c>
      <c r="DQ282" s="532" t="str">
        <f t="shared" si="643"/>
        <v/>
      </c>
      <c r="DR282" s="753">
        <f t="shared" si="644"/>
        <v>0</v>
      </c>
      <c r="DS282" s="111">
        <f t="shared" si="645"/>
        <v>0</v>
      </c>
      <c r="DT282" s="111">
        <f t="shared" si="646"/>
        <v>0</v>
      </c>
      <c r="DU282" s="111">
        <f t="shared" si="647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38">IF(B281="","",B281*B282)</f>
        <v/>
      </c>
      <c r="C283" s="730" t="str">
        <f t="shared" si="738"/>
        <v/>
      </c>
      <c r="D283" s="730" t="str">
        <f t="shared" si="738"/>
        <v/>
      </c>
      <c r="E283" s="730" t="str">
        <f t="shared" si="738"/>
        <v/>
      </c>
      <c r="F283" s="730" t="str">
        <f t="shared" si="738"/>
        <v/>
      </c>
      <c r="G283" s="730" t="str">
        <f t="shared" si="738"/>
        <v/>
      </c>
      <c r="H283" s="730" t="str">
        <f t="shared" si="738"/>
        <v/>
      </c>
      <c r="I283" s="730" t="str">
        <f t="shared" si="738"/>
        <v/>
      </c>
      <c r="J283" s="730" t="str">
        <f t="shared" si="738"/>
        <v/>
      </c>
      <c r="K283" s="730" t="str">
        <f t="shared" si="738"/>
        <v/>
      </c>
      <c r="L283" s="730" t="str">
        <f t="shared" si="738"/>
        <v/>
      </c>
      <c r="M283" s="730" t="str">
        <f t="shared" si="738"/>
        <v/>
      </c>
      <c r="N283" s="730" t="str">
        <f t="shared" si="738"/>
        <v/>
      </c>
      <c r="O283" s="730" t="str">
        <f t="shared" si="738"/>
        <v/>
      </c>
      <c r="P283" s="730" t="str">
        <f t="shared" si="738"/>
        <v/>
      </c>
      <c r="Q283" s="730" t="str">
        <f t="shared" si="738"/>
        <v/>
      </c>
      <c r="R283" s="730" t="str">
        <f t="shared" si="738"/>
        <v/>
      </c>
      <c r="S283" s="730" t="str">
        <f t="shared" si="738"/>
        <v/>
      </c>
      <c r="T283" s="762"/>
      <c r="U283" s="730" t="str">
        <f t="shared" ref="U283:AL283" si="739">IF(U281="","",U281*U282)</f>
        <v/>
      </c>
      <c r="V283" s="730" t="str">
        <f t="shared" si="739"/>
        <v/>
      </c>
      <c r="W283" s="730" t="str">
        <f t="shared" si="739"/>
        <v/>
      </c>
      <c r="X283" s="730" t="str">
        <f t="shared" si="739"/>
        <v/>
      </c>
      <c r="Y283" s="730" t="str">
        <f t="shared" si="739"/>
        <v/>
      </c>
      <c r="Z283" s="730" t="str">
        <f t="shared" si="739"/>
        <v/>
      </c>
      <c r="AA283" s="730" t="str">
        <f t="shared" si="739"/>
        <v/>
      </c>
      <c r="AB283" s="730" t="str">
        <f t="shared" si="739"/>
        <v/>
      </c>
      <c r="AC283" s="730" t="str">
        <f t="shared" si="739"/>
        <v/>
      </c>
      <c r="AD283" s="730" t="str">
        <f t="shared" si="739"/>
        <v/>
      </c>
      <c r="AE283" s="730" t="str">
        <f t="shared" si="739"/>
        <v/>
      </c>
      <c r="AF283" s="730" t="str">
        <f t="shared" si="739"/>
        <v/>
      </c>
      <c r="AG283" s="730" t="str">
        <f t="shared" si="739"/>
        <v/>
      </c>
      <c r="AH283" s="730" t="str">
        <f t="shared" si="739"/>
        <v/>
      </c>
      <c r="AI283" s="730" t="str">
        <f t="shared" si="739"/>
        <v/>
      </c>
      <c r="AJ283" s="730" t="str">
        <f t="shared" si="739"/>
        <v/>
      </c>
      <c r="AK283" s="730" t="str">
        <f t="shared" si="739"/>
        <v/>
      </c>
      <c r="AL283" s="730" t="str">
        <f t="shared" si="739"/>
        <v/>
      </c>
      <c r="AM283" s="762"/>
      <c r="AN283" s="730" t="str">
        <f t="shared" ref="AN283:BE283" si="740">IF(AN281="","",AN281*AN282)</f>
        <v/>
      </c>
      <c r="AO283" s="730" t="str">
        <f t="shared" si="740"/>
        <v/>
      </c>
      <c r="AP283" s="730" t="str">
        <f t="shared" si="740"/>
        <v/>
      </c>
      <c r="AQ283" s="730" t="str">
        <f t="shared" si="740"/>
        <v/>
      </c>
      <c r="AR283" s="730" t="str">
        <f t="shared" si="740"/>
        <v/>
      </c>
      <c r="AS283" s="730" t="str">
        <f t="shared" si="740"/>
        <v/>
      </c>
      <c r="AT283" s="730" t="str">
        <f t="shared" si="740"/>
        <v/>
      </c>
      <c r="AU283" s="730" t="str">
        <f t="shared" si="740"/>
        <v/>
      </c>
      <c r="AV283" s="730" t="str">
        <f t="shared" si="740"/>
        <v/>
      </c>
      <c r="AW283" s="730" t="str">
        <f t="shared" si="740"/>
        <v/>
      </c>
      <c r="AX283" s="730" t="str">
        <f t="shared" si="740"/>
        <v/>
      </c>
      <c r="AY283" s="730" t="str">
        <f t="shared" si="740"/>
        <v/>
      </c>
      <c r="AZ283" s="730" t="str">
        <f t="shared" si="740"/>
        <v/>
      </c>
      <c r="BA283" s="730" t="str">
        <f t="shared" si="740"/>
        <v/>
      </c>
      <c r="BB283" s="730" t="str">
        <f t="shared" si="740"/>
        <v/>
      </c>
      <c r="BC283" s="730" t="str">
        <f t="shared" si="740"/>
        <v/>
      </c>
      <c r="BD283" s="730" t="str">
        <f t="shared" si="740"/>
        <v/>
      </c>
      <c r="BE283" s="730" t="str">
        <f t="shared" si="740"/>
        <v/>
      </c>
      <c r="BF283" s="762"/>
      <c r="BG283" s="730" t="str">
        <f t="shared" ref="BG283:BX283" si="741">IF(BG281="","",BG281*BG282)</f>
        <v/>
      </c>
      <c r="BH283" s="730" t="str">
        <f t="shared" si="741"/>
        <v/>
      </c>
      <c r="BI283" s="730" t="str">
        <f t="shared" si="741"/>
        <v/>
      </c>
      <c r="BJ283" s="730" t="str">
        <f t="shared" si="741"/>
        <v/>
      </c>
      <c r="BK283" s="730" t="str">
        <f t="shared" si="741"/>
        <v/>
      </c>
      <c r="BL283" s="730" t="str">
        <f t="shared" si="741"/>
        <v/>
      </c>
      <c r="BM283" s="730" t="str">
        <f t="shared" si="741"/>
        <v/>
      </c>
      <c r="BN283" s="730" t="str">
        <f t="shared" si="741"/>
        <v/>
      </c>
      <c r="BO283" s="730" t="str">
        <f t="shared" si="741"/>
        <v/>
      </c>
      <c r="BP283" s="730" t="str">
        <f t="shared" si="741"/>
        <v/>
      </c>
      <c r="BQ283" s="730" t="str">
        <f t="shared" si="741"/>
        <v/>
      </c>
      <c r="BR283" s="730" t="str">
        <f t="shared" si="741"/>
        <v/>
      </c>
      <c r="BS283" s="730" t="str">
        <f t="shared" si="741"/>
        <v/>
      </c>
      <c r="BT283" s="730" t="str">
        <f t="shared" si="741"/>
        <v/>
      </c>
      <c r="BU283" s="730" t="str">
        <f t="shared" si="741"/>
        <v/>
      </c>
      <c r="BV283" s="730" t="str">
        <f t="shared" si="741"/>
        <v/>
      </c>
      <c r="BW283" s="730" t="str">
        <f t="shared" si="741"/>
        <v/>
      </c>
      <c r="BX283" s="730" t="str">
        <f t="shared" si="741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596"/>
        <v/>
      </c>
      <c r="CE283" s="698" t="str">
        <f t="shared" si="597"/>
        <v/>
      </c>
      <c r="CF283" s="698" t="str">
        <f t="shared" si="598"/>
        <v/>
      </c>
      <c r="CG283" s="787" t="str">
        <f t="shared" si="599"/>
        <v/>
      </c>
      <c r="CH283" s="1370" t="str">
        <f t="shared" si="608"/>
        <v/>
      </c>
      <c r="CI283" s="1371" t="str">
        <f t="shared" si="609"/>
        <v/>
      </c>
      <c r="CJ283" s="1372" t="str">
        <f t="shared" si="610"/>
        <v/>
      </c>
      <c r="CK283" s="1372" t="str">
        <f t="shared" si="611"/>
        <v/>
      </c>
      <c r="CL283" s="1372" t="str">
        <f t="shared" si="612"/>
        <v/>
      </c>
      <c r="CM283" s="1372" t="str">
        <f t="shared" si="613"/>
        <v/>
      </c>
      <c r="CN283" s="1372" t="str">
        <f t="shared" si="614"/>
        <v/>
      </c>
      <c r="CO283" s="1373" t="str">
        <f t="shared" si="615"/>
        <v/>
      </c>
      <c r="CP283" s="1373" t="str">
        <f t="shared" si="616"/>
        <v/>
      </c>
      <c r="CQ283" s="1373" t="str">
        <f t="shared" si="617"/>
        <v/>
      </c>
      <c r="CR283" s="1373" t="str">
        <f t="shared" si="618"/>
        <v/>
      </c>
      <c r="CS283" s="1372" t="str">
        <f t="shared" si="619"/>
        <v/>
      </c>
      <c r="CT283" s="1372" t="str">
        <f t="shared" si="620"/>
        <v/>
      </c>
      <c r="CU283" s="1372" t="str">
        <f t="shared" si="621"/>
        <v/>
      </c>
      <c r="CV283" s="1372" t="str">
        <f t="shared" si="622"/>
        <v/>
      </c>
      <c r="CW283" s="1372" t="str">
        <f t="shared" si="623"/>
        <v/>
      </c>
      <c r="CX283" s="1371" t="str">
        <f t="shared" si="624"/>
        <v/>
      </c>
      <c r="CY283" s="1374" t="str">
        <f t="shared" si="625"/>
        <v/>
      </c>
      <c r="CZ283" s="532" t="str">
        <f t="shared" si="626"/>
        <v/>
      </c>
      <c r="DA283" s="533" t="str">
        <f t="shared" si="627"/>
        <v/>
      </c>
      <c r="DB283" s="534" t="str">
        <f t="shared" si="628"/>
        <v/>
      </c>
      <c r="DC283" s="534" t="str">
        <f t="shared" si="629"/>
        <v/>
      </c>
      <c r="DD283" s="534" t="str">
        <f t="shared" si="630"/>
        <v/>
      </c>
      <c r="DE283" s="534" t="str">
        <f t="shared" si="631"/>
        <v/>
      </c>
      <c r="DF283" s="534" t="str">
        <f t="shared" si="632"/>
        <v/>
      </c>
      <c r="DG283" s="535" t="str">
        <f t="shared" si="633"/>
        <v/>
      </c>
      <c r="DH283" s="535" t="str">
        <f t="shared" si="634"/>
        <v/>
      </c>
      <c r="DI283" s="535" t="str">
        <f t="shared" si="635"/>
        <v/>
      </c>
      <c r="DJ283" s="535" t="str">
        <f t="shared" si="636"/>
        <v/>
      </c>
      <c r="DK283" s="534" t="str">
        <f t="shared" si="637"/>
        <v/>
      </c>
      <c r="DL283" s="534" t="str">
        <f t="shared" si="638"/>
        <v/>
      </c>
      <c r="DM283" s="534" t="str">
        <f t="shared" si="639"/>
        <v/>
      </c>
      <c r="DN283" s="534" t="str">
        <f t="shared" si="640"/>
        <v/>
      </c>
      <c r="DO283" s="534" t="str">
        <f t="shared" si="641"/>
        <v/>
      </c>
      <c r="DP283" s="533" t="str">
        <f t="shared" si="642"/>
        <v/>
      </c>
      <c r="DQ283" s="532" t="str">
        <f t="shared" si="643"/>
        <v/>
      </c>
      <c r="DR283" s="753">
        <f t="shared" si="644"/>
        <v>0</v>
      </c>
      <c r="DS283" s="111">
        <f t="shared" si="645"/>
        <v>0</v>
      </c>
      <c r="DT283" s="111">
        <f t="shared" si="646"/>
        <v>0</v>
      </c>
      <c r="DU283" s="111">
        <f t="shared" si="647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596"/>
        <v/>
      </c>
      <c r="CE284" s="698" t="str">
        <f t="shared" si="597"/>
        <v/>
      </c>
      <c r="CF284" s="698" t="str">
        <f t="shared" si="598"/>
        <v/>
      </c>
      <c r="CG284" s="787" t="str">
        <f t="shared" si="599"/>
        <v/>
      </c>
      <c r="CH284" s="1370" t="str">
        <f t="shared" si="608"/>
        <v/>
      </c>
      <c r="CI284" s="1371" t="str">
        <f t="shared" si="609"/>
        <v/>
      </c>
      <c r="CJ284" s="1372" t="str">
        <f t="shared" si="610"/>
        <v/>
      </c>
      <c r="CK284" s="1372" t="str">
        <f t="shared" si="611"/>
        <v/>
      </c>
      <c r="CL284" s="1372" t="str">
        <f t="shared" si="612"/>
        <v/>
      </c>
      <c r="CM284" s="1372" t="str">
        <f t="shared" si="613"/>
        <v/>
      </c>
      <c r="CN284" s="1372" t="str">
        <f t="shared" si="614"/>
        <v/>
      </c>
      <c r="CO284" s="1373" t="str">
        <f t="shared" si="615"/>
        <v/>
      </c>
      <c r="CP284" s="1373" t="str">
        <f t="shared" si="616"/>
        <v/>
      </c>
      <c r="CQ284" s="1373" t="str">
        <f t="shared" si="617"/>
        <v/>
      </c>
      <c r="CR284" s="1373" t="str">
        <f t="shared" si="618"/>
        <v/>
      </c>
      <c r="CS284" s="1372" t="str">
        <f t="shared" si="619"/>
        <v/>
      </c>
      <c r="CT284" s="1372" t="str">
        <f t="shared" si="620"/>
        <v/>
      </c>
      <c r="CU284" s="1372" t="str">
        <f t="shared" si="621"/>
        <v/>
      </c>
      <c r="CV284" s="1372" t="str">
        <f t="shared" si="622"/>
        <v/>
      </c>
      <c r="CW284" s="1372" t="str">
        <f t="shared" si="623"/>
        <v/>
      </c>
      <c r="CX284" s="1371" t="str">
        <f t="shared" si="624"/>
        <v/>
      </c>
      <c r="CY284" s="1374" t="str">
        <f t="shared" si="625"/>
        <v/>
      </c>
      <c r="CZ284" s="532" t="str">
        <f t="shared" si="626"/>
        <v/>
      </c>
      <c r="DA284" s="533" t="str">
        <f t="shared" si="627"/>
        <v/>
      </c>
      <c r="DB284" s="534" t="str">
        <f t="shared" si="628"/>
        <v/>
      </c>
      <c r="DC284" s="534" t="str">
        <f t="shared" si="629"/>
        <v/>
      </c>
      <c r="DD284" s="534" t="str">
        <f t="shared" si="630"/>
        <v/>
      </c>
      <c r="DE284" s="534" t="str">
        <f t="shared" si="631"/>
        <v/>
      </c>
      <c r="DF284" s="534" t="str">
        <f t="shared" si="632"/>
        <v/>
      </c>
      <c r="DG284" s="535" t="str">
        <f t="shared" si="633"/>
        <v/>
      </c>
      <c r="DH284" s="535" t="str">
        <f t="shared" si="634"/>
        <v/>
      </c>
      <c r="DI284" s="535" t="str">
        <f t="shared" si="635"/>
        <v/>
      </c>
      <c r="DJ284" s="535" t="str">
        <f t="shared" si="636"/>
        <v/>
      </c>
      <c r="DK284" s="534" t="str">
        <f t="shared" si="637"/>
        <v/>
      </c>
      <c r="DL284" s="534" t="str">
        <f t="shared" si="638"/>
        <v/>
      </c>
      <c r="DM284" s="534" t="str">
        <f t="shared" si="639"/>
        <v/>
      </c>
      <c r="DN284" s="534" t="str">
        <f t="shared" si="640"/>
        <v/>
      </c>
      <c r="DO284" s="534" t="str">
        <f t="shared" si="641"/>
        <v/>
      </c>
      <c r="DP284" s="533" t="str">
        <f t="shared" si="642"/>
        <v/>
      </c>
      <c r="DQ284" s="532" t="str">
        <f t="shared" si="643"/>
        <v/>
      </c>
      <c r="DR284" s="753">
        <f t="shared" si="644"/>
        <v>0</v>
      </c>
      <c r="DS284" s="111">
        <f t="shared" si="645"/>
        <v>0</v>
      </c>
      <c r="DT284" s="111">
        <f t="shared" si="646"/>
        <v>0</v>
      </c>
      <c r="DU284" s="111">
        <f t="shared" si="647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42">IF(B279="","",(B279-B281-B284)*B280/B$46/365/$G$1)</f>
        <v/>
      </c>
      <c r="C285" s="733" t="str">
        <f t="shared" si="742"/>
        <v/>
      </c>
      <c r="D285" s="733" t="str">
        <f t="shared" si="742"/>
        <v/>
      </c>
      <c r="E285" s="733" t="str">
        <f t="shared" si="742"/>
        <v/>
      </c>
      <c r="F285" s="733" t="str">
        <f t="shared" si="742"/>
        <v/>
      </c>
      <c r="G285" s="733" t="str">
        <f t="shared" si="742"/>
        <v/>
      </c>
      <c r="H285" s="733" t="str">
        <f t="shared" si="742"/>
        <v/>
      </c>
      <c r="I285" s="733" t="str">
        <f t="shared" si="742"/>
        <v/>
      </c>
      <c r="J285" s="733" t="str">
        <f t="shared" si="742"/>
        <v/>
      </c>
      <c r="K285" s="733" t="str">
        <f t="shared" si="742"/>
        <v/>
      </c>
      <c r="L285" s="733" t="str">
        <f t="shared" si="742"/>
        <v/>
      </c>
      <c r="M285" s="733" t="str">
        <f t="shared" si="742"/>
        <v/>
      </c>
      <c r="N285" s="733" t="str">
        <f t="shared" si="742"/>
        <v/>
      </c>
      <c r="O285" s="733" t="str">
        <f t="shared" si="742"/>
        <v/>
      </c>
      <c r="P285" s="733" t="str">
        <f t="shared" si="742"/>
        <v/>
      </c>
      <c r="Q285" s="733" t="str">
        <f t="shared" si="742"/>
        <v/>
      </c>
      <c r="R285" s="733" t="str">
        <f t="shared" si="742"/>
        <v/>
      </c>
      <c r="S285" s="733" t="str">
        <f t="shared" si="742"/>
        <v/>
      </c>
      <c r="T285" s="752"/>
      <c r="U285" s="733" t="str">
        <f t="shared" ref="U285:AL285" si="743">IF(U279="","",(U279-U281-U284)*U280/U$46/365/$G$1)</f>
        <v/>
      </c>
      <c r="V285" s="733" t="str">
        <f t="shared" si="743"/>
        <v/>
      </c>
      <c r="W285" s="733" t="str">
        <f t="shared" si="743"/>
        <v/>
      </c>
      <c r="X285" s="733" t="str">
        <f t="shared" si="743"/>
        <v/>
      </c>
      <c r="Y285" s="733" t="str">
        <f t="shared" si="743"/>
        <v/>
      </c>
      <c r="Z285" s="733" t="str">
        <f t="shared" si="743"/>
        <v/>
      </c>
      <c r="AA285" s="733" t="str">
        <f t="shared" si="743"/>
        <v/>
      </c>
      <c r="AB285" s="733" t="str">
        <f t="shared" si="743"/>
        <v/>
      </c>
      <c r="AC285" s="733" t="str">
        <f t="shared" si="743"/>
        <v/>
      </c>
      <c r="AD285" s="733" t="str">
        <f t="shared" si="743"/>
        <v/>
      </c>
      <c r="AE285" s="733" t="str">
        <f t="shared" si="743"/>
        <v/>
      </c>
      <c r="AF285" s="733" t="str">
        <f t="shared" si="743"/>
        <v/>
      </c>
      <c r="AG285" s="733" t="str">
        <f t="shared" si="743"/>
        <v/>
      </c>
      <c r="AH285" s="733" t="str">
        <f t="shared" si="743"/>
        <v/>
      </c>
      <c r="AI285" s="733" t="str">
        <f t="shared" si="743"/>
        <v/>
      </c>
      <c r="AJ285" s="733" t="str">
        <f t="shared" si="743"/>
        <v/>
      </c>
      <c r="AK285" s="733" t="str">
        <f t="shared" si="743"/>
        <v/>
      </c>
      <c r="AL285" s="733" t="str">
        <f t="shared" si="743"/>
        <v/>
      </c>
      <c r="AM285" s="752"/>
      <c r="AN285" s="733" t="str">
        <f t="shared" ref="AN285:BE285" si="744">IF(AN279="","",(AN279-AN281-AN284)*AN280/AN$46/365/$G$1)</f>
        <v/>
      </c>
      <c r="AO285" s="733" t="str">
        <f t="shared" si="744"/>
        <v/>
      </c>
      <c r="AP285" s="733" t="str">
        <f t="shared" si="744"/>
        <v/>
      </c>
      <c r="AQ285" s="733" t="str">
        <f t="shared" si="744"/>
        <v/>
      </c>
      <c r="AR285" s="733" t="str">
        <f t="shared" si="744"/>
        <v/>
      </c>
      <c r="AS285" s="733" t="str">
        <f t="shared" si="744"/>
        <v/>
      </c>
      <c r="AT285" s="733" t="str">
        <f t="shared" si="744"/>
        <v/>
      </c>
      <c r="AU285" s="733" t="str">
        <f t="shared" si="744"/>
        <v/>
      </c>
      <c r="AV285" s="733" t="str">
        <f t="shared" si="744"/>
        <v/>
      </c>
      <c r="AW285" s="733" t="str">
        <f t="shared" si="744"/>
        <v/>
      </c>
      <c r="AX285" s="733" t="str">
        <f t="shared" si="744"/>
        <v/>
      </c>
      <c r="AY285" s="733" t="str">
        <f t="shared" si="744"/>
        <v/>
      </c>
      <c r="AZ285" s="733" t="str">
        <f t="shared" si="744"/>
        <v/>
      </c>
      <c r="BA285" s="733" t="str">
        <f t="shared" si="744"/>
        <v/>
      </c>
      <c r="BB285" s="733" t="str">
        <f t="shared" si="744"/>
        <v/>
      </c>
      <c r="BC285" s="733" t="str">
        <f t="shared" si="744"/>
        <v/>
      </c>
      <c r="BD285" s="733" t="str">
        <f t="shared" si="744"/>
        <v/>
      </c>
      <c r="BE285" s="733" t="str">
        <f t="shared" si="744"/>
        <v/>
      </c>
      <c r="BF285" s="752"/>
      <c r="BG285" s="733" t="str">
        <f t="shared" ref="BG285:BX285" si="745">IF(BG279="","",(BG279-BG281-BG284)*BG280/BG$46/365/$G$1)</f>
        <v/>
      </c>
      <c r="BH285" s="733" t="str">
        <f t="shared" si="745"/>
        <v/>
      </c>
      <c r="BI285" s="733" t="str">
        <f t="shared" si="745"/>
        <v/>
      </c>
      <c r="BJ285" s="733" t="str">
        <f t="shared" si="745"/>
        <v/>
      </c>
      <c r="BK285" s="733" t="str">
        <f t="shared" si="745"/>
        <v/>
      </c>
      <c r="BL285" s="733" t="str">
        <f t="shared" si="745"/>
        <v/>
      </c>
      <c r="BM285" s="733" t="str">
        <f t="shared" si="745"/>
        <v/>
      </c>
      <c r="BN285" s="733" t="str">
        <f t="shared" si="745"/>
        <v/>
      </c>
      <c r="BO285" s="733" t="str">
        <f t="shared" si="745"/>
        <v/>
      </c>
      <c r="BP285" s="733" t="str">
        <f t="shared" si="745"/>
        <v/>
      </c>
      <c r="BQ285" s="733" t="str">
        <f t="shared" si="745"/>
        <v/>
      </c>
      <c r="BR285" s="733" t="str">
        <f t="shared" si="745"/>
        <v/>
      </c>
      <c r="BS285" s="733" t="str">
        <f t="shared" si="745"/>
        <v/>
      </c>
      <c r="BT285" s="733" t="str">
        <f t="shared" si="745"/>
        <v/>
      </c>
      <c r="BU285" s="733" t="str">
        <f t="shared" si="745"/>
        <v/>
      </c>
      <c r="BV285" s="733" t="str">
        <f t="shared" si="745"/>
        <v/>
      </c>
      <c r="BW285" s="733" t="str">
        <f t="shared" si="745"/>
        <v/>
      </c>
      <c r="BX285" s="733" t="str">
        <f t="shared" si="745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596"/>
        <v/>
      </c>
      <c r="CE285" s="723" t="str">
        <f t="shared" si="597"/>
        <v/>
      </c>
      <c r="CF285" s="723" t="str">
        <f t="shared" si="598"/>
        <v/>
      </c>
      <c r="CG285" s="790" t="str">
        <f t="shared" si="599"/>
        <v/>
      </c>
      <c r="CH285" s="1375" t="str">
        <f t="shared" si="608"/>
        <v/>
      </c>
      <c r="CI285" s="1376" t="str">
        <f t="shared" si="609"/>
        <v/>
      </c>
      <c r="CJ285" s="1377" t="str">
        <f t="shared" si="610"/>
        <v/>
      </c>
      <c r="CK285" s="1377" t="str">
        <f t="shared" si="611"/>
        <v/>
      </c>
      <c r="CL285" s="1377" t="str">
        <f t="shared" si="612"/>
        <v/>
      </c>
      <c r="CM285" s="1377" t="str">
        <f t="shared" si="613"/>
        <v/>
      </c>
      <c r="CN285" s="1377" t="str">
        <f t="shared" si="614"/>
        <v/>
      </c>
      <c r="CO285" s="1378" t="str">
        <f t="shared" si="615"/>
        <v/>
      </c>
      <c r="CP285" s="1378" t="str">
        <f t="shared" si="616"/>
        <v/>
      </c>
      <c r="CQ285" s="1378" t="str">
        <f t="shared" si="617"/>
        <v/>
      </c>
      <c r="CR285" s="1378" t="str">
        <f t="shared" si="618"/>
        <v/>
      </c>
      <c r="CS285" s="1377" t="str">
        <f t="shared" si="619"/>
        <v/>
      </c>
      <c r="CT285" s="1377" t="str">
        <f t="shared" si="620"/>
        <v/>
      </c>
      <c r="CU285" s="1377" t="str">
        <f t="shared" si="621"/>
        <v/>
      </c>
      <c r="CV285" s="1377" t="str">
        <f t="shared" si="622"/>
        <v/>
      </c>
      <c r="CW285" s="1377" t="str">
        <f t="shared" si="623"/>
        <v/>
      </c>
      <c r="CX285" s="1376" t="str">
        <f t="shared" si="624"/>
        <v/>
      </c>
      <c r="CY285" s="1379" t="str">
        <f t="shared" si="625"/>
        <v/>
      </c>
      <c r="CZ285" s="638" t="str">
        <f t="shared" si="626"/>
        <v/>
      </c>
      <c r="DA285" s="639" t="str">
        <f t="shared" si="627"/>
        <v/>
      </c>
      <c r="DB285" s="640" t="str">
        <f t="shared" si="628"/>
        <v/>
      </c>
      <c r="DC285" s="640" t="str">
        <f t="shared" si="629"/>
        <v/>
      </c>
      <c r="DD285" s="640" t="str">
        <f t="shared" si="630"/>
        <v/>
      </c>
      <c r="DE285" s="640" t="str">
        <f t="shared" si="631"/>
        <v/>
      </c>
      <c r="DF285" s="640" t="str">
        <f t="shared" si="632"/>
        <v/>
      </c>
      <c r="DG285" s="641" t="str">
        <f t="shared" si="633"/>
        <v/>
      </c>
      <c r="DH285" s="641" t="str">
        <f t="shared" si="634"/>
        <v/>
      </c>
      <c r="DI285" s="641" t="str">
        <f t="shared" si="635"/>
        <v/>
      </c>
      <c r="DJ285" s="641" t="str">
        <f t="shared" si="636"/>
        <v/>
      </c>
      <c r="DK285" s="640" t="str">
        <f t="shared" si="637"/>
        <v/>
      </c>
      <c r="DL285" s="640" t="str">
        <f t="shared" si="638"/>
        <v/>
      </c>
      <c r="DM285" s="640" t="str">
        <f t="shared" si="639"/>
        <v/>
      </c>
      <c r="DN285" s="640" t="str">
        <f t="shared" si="640"/>
        <v/>
      </c>
      <c r="DO285" s="640" t="str">
        <f t="shared" si="641"/>
        <v/>
      </c>
      <c r="DP285" s="639" t="str">
        <f t="shared" si="642"/>
        <v/>
      </c>
      <c r="DQ285" s="638" t="str">
        <f t="shared" si="643"/>
        <v/>
      </c>
      <c r="DR285" s="753">
        <f t="shared" si="644"/>
        <v>0</v>
      </c>
      <c r="DS285" s="111">
        <f t="shared" si="645"/>
        <v>0</v>
      </c>
      <c r="DT285" s="111">
        <f t="shared" si="646"/>
        <v>0</v>
      </c>
      <c r="DU285" s="111">
        <f t="shared" si="647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596"/>
        <v/>
      </c>
      <c r="CE286" s="698" t="str">
        <f t="shared" si="597"/>
        <v/>
      </c>
      <c r="CF286" s="698">
        <f t="shared" si="598"/>
        <v>20</v>
      </c>
      <c r="CG286" s="787">
        <f t="shared" si="599"/>
        <v>246.66666666666666</v>
      </c>
      <c r="CH286" s="1370" t="str">
        <f t="shared" si="608"/>
        <v/>
      </c>
      <c r="CI286" s="1371" t="str">
        <f t="shared" si="609"/>
        <v/>
      </c>
      <c r="CJ286" s="1372" t="str">
        <f t="shared" si="610"/>
        <v/>
      </c>
      <c r="CK286" s="1372" t="str">
        <f t="shared" si="611"/>
        <v/>
      </c>
      <c r="CL286" s="1372" t="str">
        <f t="shared" si="612"/>
        <v/>
      </c>
      <c r="CM286" s="1372" t="str">
        <f t="shared" si="613"/>
        <v/>
      </c>
      <c r="CN286" s="1372" t="str">
        <f t="shared" si="614"/>
        <v/>
      </c>
      <c r="CO286" s="1373" t="str">
        <f t="shared" si="615"/>
        <v/>
      </c>
      <c r="CP286" s="1373" t="str">
        <f t="shared" si="616"/>
        <v/>
      </c>
      <c r="CQ286" s="1373">
        <f t="shared" si="617"/>
        <v>20</v>
      </c>
      <c r="CR286" s="1373" t="str">
        <f t="shared" si="618"/>
        <v/>
      </c>
      <c r="CS286" s="1372" t="str">
        <f t="shared" si="619"/>
        <v/>
      </c>
      <c r="CT286" s="1372" t="str">
        <f t="shared" si="620"/>
        <v/>
      </c>
      <c r="CU286" s="1372" t="str">
        <f t="shared" si="621"/>
        <v/>
      </c>
      <c r="CV286" s="1372" t="str">
        <f t="shared" si="622"/>
        <v/>
      </c>
      <c r="CW286" s="1372" t="str">
        <f t="shared" si="623"/>
        <v/>
      </c>
      <c r="CX286" s="1371" t="str">
        <f t="shared" si="624"/>
        <v/>
      </c>
      <c r="CY286" s="1374" t="str">
        <f t="shared" si="625"/>
        <v/>
      </c>
      <c r="CZ286" s="532" t="str">
        <f t="shared" si="626"/>
        <v/>
      </c>
      <c r="DA286" s="533" t="str">
        <f t="shared" si="627"/>
        <v/>
      </c>
      <c r="DB286" s="534" t="str">
        <f t="shared" si="628"/>
        <v/>
      </c>
      <c r="DC286" s="534" t="str">
        <f t="shared" si="629"/>
        <v/>
      </c>
      <c r="DD286" s="534" t="str">
        <f t="shared" si="630"/>
        <v/>
      </c>
      <c r="DE286" s="534" t="str">
        <f t="shared" si="631"/>
        <v/>
      </c>
      <c r="DF286" s="534" t="str">
        <f t="shared" si="632"/>
        <v/>
      </c>
      <c r="DG286" s="535" t="str">
        <f t="shared" si="633"/>
        <v/>
      </c>
      <c r="DH286" s="535" t="str">
        <f t="shared" si="634"/>
        <v/>
      </c>
      <c r="DI286" s="535" t="str">
        <f t="shared" si="635"/>
        <v/>
      </c>
      <c r="DJ286" s="535" t="str">
        <f t="shared" si="636"/>
        <v/>
      </c>
      <c r="DK286" s="534" t="str">
        <f t="shared" si="637"/>
        <v/>
      </c>
      <c r="DL286" s="534" t="str">
        <f t="shared" si="638"/>
        <v/>
      </c>
      <c r="DM286" s="534" t="str">
        <f t="shared" si="639"/>
        <v/>
      </c>
      <c r="DN286" s="534" t="str">
        <f t="shared" si="640"/>
        <v/>
      </c>
      <c r="DO286" s="534" t="str">
        <f t="shared" si="641"/>
        <v/>
      </c>
      <c r="DP286" s="533" t="str">
        <f t="shared" si="642"/>
        <v/>
      </c>
      <c r="DQ286" s="532" t="str">
        <f t="shared" si="643"/>
        <v/>
      </c>
      <c r="DR286" s="753">
        <f t="shared" si="644"/>
        <v>1</v>
      </c>
      <c r="DS286" s="111">
        <f t="shared" si="645"/>
        <v>0</v>
      </c>
      <c r="DT286" s="111">
        <f t="shared" si="646"/>
        <v>4</v>
      </c>
      <c r="DU286" s="111">
        <f t="shared" si="647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v>1510</v>
      </c>
      <c r="C287" s="801">
        <v>1510</v>
      </c>
      <c r="D287" s="801">
        <v>1510</v>
      </c>
      <c r="E287" s="801">
        <v>1510</v>
      </c>
      <c r="F287" s="801">
        <v>1510</v>
      </c>
      <c r="G287" s="801">
        <v>1510</v>
      </c>
      <c r="H287" s="801">
        <v>1510</v>
      </c>
      <c r="I287" s="801">
        <v>1510</v>
      </c>
      <c r="J287" s="801">
        <v>1510</v>
      </c>
      <c r="K287" s="801">
        <v>1510</v>
      </c>
      <c r="L287" s="801">
        <v>1510</v>
      </c>
      <c r="M287" s="801">
        <v>1510</v>
      </c>
      <c r="N287" s="801">
        <v>1510</v>
      </c>
      <c r="O287" s="801">
        <v>1510</v>
      </c>
      <c r="P287" s="801">
        <v>1510</v>
      </c>
      <c r="Q287" s="801">
        <v>1510</v>
      </c>
      <c r="R287" s="801">
        <v>1510</v>
      </c>
      <c r="S287" s="801">
        <v>1510</v>
      </c>
      <c r="T287" s="817"/>
      <c r="U287" s="801">
        <v>1510</v>
      </c>
      <c r="V287" s="801">
        <v>1510</v>
      </c>
      <c r="W287" s="801">
        <v>1510</v>
      </c>
      <c r="X287" s="801">
        <v>1510</v>
      </c>
      <c r="Y287" s="801">
        <v>1510</v>
      </c>
      <c r="Z287" s="801">
        <v>1510</v>
      </c>
      <c r="AA287" s="801">
        <v>1510</v>
      </c>
      <c r="AB287" s="801">
        <v>1510</v>
      </c>
      <c r="AC287" s="801">
        <v>1510</v>
      </c>
      <c r="AD287" s="801">
        <v>1510</v>
      </c>
      <c r="AE287" s="801">
        <v>1510</v>
      </c>
      <c r="AF287" s="801">
        <v>1510</v>
      </c>
      <c r="AG287" s="801">
        <v>1510</v>
      </c>
      <c r="AH287" s="801">
        <v>1510</v>
      </c>
      <c r="AI287" s="801">
        <v>1510</v>
      </c>
      <c r="AJ287" s="801">
        <v>1510</v>
      </c>
      <c r="AK287" s="801">
        <v>1510</v>
      </c>
      <c r="AL287" s="801">
        <v>1510</v>
      </c>
      <c r="AM287" s="817"/>
      <c r="AN287" s="801">
        <v>1510</v>
      </c>
      <c r="AO287" s="801">
        <v>1510</v>
      </c>
      <c r="AP287" s="801">
        <v>1510</v>
      </c>
      <c r="AQ287" s="801">
        <v>1510</v>
      </c>
      <c r="AR287" s="801">
        <v>1510</v>
      </c>
      <c r="AS287" s="801">
        <v>1510</v>
      </c>
      <c r="AT287" s="801">
        <v>1510</v>
      </c>
      <c r="AU287" s="801">
        <v>1510</v>
      </c>
      <c r="AV287" s="801">
        <v>1510</v>
      </c>
      <c r="AW287" s="801">
        <v>1510</v>
      </c>
      <c r="AX287" s="801">
        <v>1510</v>
      </c>
      <c r="AY287" s="801">
        <v>1510</v>
      </c>
      <c r="AZ287" s="801">
        <v>1510</v>
      </c>
      <c r="BA287" s="801">
        <v>1510</v>
      </c>
      <c r="BB287" s="801">
        <v>1510</v>
      </c>
      <c r="BC287" s="801">
        <v>1510</v>
      </c>
      <c r="BD287" s="801">
        <v>1510</v>
      </c>
      <c r="BE287" s="801">
        <v>1510</v>
      </c>
      <c r="BF287" s="817"/>
      <c r="BG287" s="801">
        <v>1510</v>
      </c>
      <c r="BH287" s="801">
        <v>1510</v>
      </c>
      <c r="BI287" s="801">
        <v>1510</v>
      </c>
      <c r="BJ287" s="801">
        <v>1510</v>
      </c>
      <c r="BK287" s="801">
        <v>1510</v>
      </c>
      <c r="BL287" s="801">
        <v>1510</v>
      </c>
      <c r="BM287" s="801">
        <v>1510</v>
      </c>
      <c r="BN287" s="801">
        <v>1510</v>
      </c>
      <c r="BO287" s="801">
        <v>1510</v>
      </c>
      <c r="BP287" s="801">
        <v>1510</v>
      </c>
      <c r="BQ287" s="801">
        <v>1510</v>
      </c>
      <c r="BR287" s="801">
        <v>1510</v>
      </c>
      <c r="BS287" s="801">
        <v>1510</v>
      </c>
      <c r="BT287" s="801">
        <v>1510</v>
      </c>
      <c r="BU287" s="801">
        <v>1510</v>
      </c>
      <c r="BV287" s="801">
        <v>1510</v>
      </c>
      <c r="BW287" s="801">
        <v>1510</v>
      </c>
      <c r="BX287" s="801">
        <v>1510</v>
      </c>
      <c r="BY287" s="754"/>
      <c r="BZ287" s="801">
        <v>1510</v>
      </c>
      <c r="CA287" s="801">
        <v>1510</v>
      </c>
      <c r="CB287" s="801">
        <v>1510</v>
      </c>
      <c r="CC287" s="801">
        <v>1510</v>
      </c>
      <c r="CD287" s="698"/>
      <c r="CE287" s="698"/>
      <c r="CF287" s="698"/>
      <c r="CG287" s="787"/>
      <c r="CH287" s="1370">
        <f t="shared" si="608"/>
        <v>1510</v>
      </c>
      <c r="CI287" s="1371">
        <f t="shared" si="609"/>
        <v>1510</v>
      </c>
      <c r="CJ287" s="1372">
        <f t="shared" si="610"/>
        <v>1510</v>
      </c>
      <c r="CK287" s="1372">
        <f t="shared" si="611"/>
        <v>1510</v>
      </c>
      <c r="CL287" s="1372">
        <f t="shared" si="612"/>
        <v>1510</v>
      </c>
      <c r="CM287" s="1372">
        <f t="shared" si="613"/>
        <v>1510</v>
      </c>
      <c r="CN287" s="1372">
        <f t="shared" si="614"/>
        <v>1510</v>
      </c>
      <c r="CO287" s="1373">
        <f t="shared" si="615"/>
        <v>1510</v>
      </c>
      <c r="CP287" s="1373">
        <f t="shared" si="616"/>
        <v>1510</v>
      </c>
      <c r="CQ287" s="1373">
        <f t="shared" si="617"/>
        <v>1510</v>
      </c>
      <c r="CR287" s="1373">
        <f t="shared" si="618"/>
        <v>1510</v>
      </c>
      <c r="CS287" s="1372">
        <f t="shared" si="619"/>
        <v>1510</v>
      </c>
      <c r="CT287" s="1372">
        <f t="shared" si="620"/>
        <v>1510</v>
      </c>
      <c r="CU287" s="1372">
        <f t="shared" si="621"/>
        <v>1510</v>
      </c>
      <c r="CV287" s="1372">
        <f t="shared" si="622"/>
        <v>1510</v>
      </c>
      <c r="CW287" s="1372">
        <f t="shared" si="623"/>
        <v>1510</v>
      </c>
      <c r="CX287" s="1371">
        <f t="shared" si="624"/>
        <v>1510</v>
      </c>
      <c r="CY287" s="1374">
        <f t="shared" si="625"/>
        <v>1510</v>
      </c>
      <c r="CZ287" s="532">
        <f t="shared" si="626"/>
        <v>1510</v>
      </c>
      <c r="DA287" s="533">
        <f t="shared" si="627"/>
        <v>1510</v>
      </c>
      <c r="DB287" s="534">
        <f t="shared" si="628"/>
        <v>1510</v>
      </c>
      <c r="DC287" s="534">
        <f t="shared" si="629"/>
        <v>1510</v>
      </c>
      <c r="DD287" s="534">
        <f t="shared" si="630"/>
        <v>1510</v>
      </c>
      <c r="DE287" s="534">
        <f t="shared" si="631"/>
        <v>1510</v>
      </c>
      <c r="DF287" s="534">
        <f t="shared" si="632"/>
        <v>1510</v>
      </c>
      <c r="DG287" s="535">
        <f t="shared" si="633"/>
        <v>1510</v>
      </c>
      <c r="DH287" s="535">
        <f t="shared" si="634"/>
        <v>1510</v>
      </c>
      <c r="DI287" s="535">
        <f t="shared" si="635"/>
        <v>1510</v>
      </c>
      <c r="DJ287" s="535">
        <f t="shared" si="636"/>
        <v>1510</v>
      </c>
      <c r="DK287" s="534">
        <f t="shared" si="637"/>
        <v>1510</v>
      </c>
      <c r="DL287" s="534">
        <f t="shared" si="638"/>
        <v>1510</v>
      </c>
      <c r="DM287" s="534">
        <f t="shared" si="639"/>
        <v>1510</v>
      </c>
      <c r="DN287" s="534">
        <f t="shared" si="640"/>
        <v>1510</v>
      </c>
      <c r="DO287" s="534">
        <f t="shared" si="641"/>
        <v>1510</v>
      </c>
      <c r="DP287" s="533">
        <f t="shared" si="642"/>
        <v>1510</v>
      </c>
      <c r="DQ287" s="532">
        <f t="shared" si="643"/>
        <v>1510</v>
      </c>
      <c r="DR287" s="753">
        <f t="shared" si="644"/>
        <v>18</v>
      </c>
      <c r="DS287" s="111">
        <f t="shared" si="645"/>
        <v>18</v>
      </c>
      <c r="DT287" s="111">
        <f t="shared" si="646"/>
        <v>18</v>
      </c>
      <c r="DU287" s="111">
        <f t="shared" si="647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746">IF(DR288&lt;3,"",(SUM(B288:S288)-MIN(B288:S288)-MAX(B288:S288))/(DR288-2))</f>
        <v/>
      </c>
      <c r="CE288" s="698" t="str">
        <f t="shared" ref="CE288:CE293" si="747">IF(DS288&lt;3,"",(SUM(U288:AL288)-MIN(U288:AL288)-MAX(U288:AL288))/(DS288-2))</f>
        <v/>
      </c>
      <c r="CF288" s="698" t="str">
        <f t="shared" ref="CF288:CF293" si="748">IF(DT288&lt;3,"",(SUM(AN288:BE288)-MIN(AN288:BE288)-MAX(AN288:BE288))/(DT288-2))</f>
        <v/>
      </c>
      <c r="CG288" s="787">
        <f t="shared" ref="CG288:CG293" si="749">IF(DU288&lt;3,"",(SUM(BG288:BX288)-MIN(BG288:BX288)-MAX(BG288:BX288))/(DU288-2))</f>
        <v>500</v>
      </c>
      <c r="CH288" s="1370" t="str">
        <f t="shared" si="608"/>
        <v/>
      </c>
      <c r="CI288" s="1371" t="str">
        <f t="shared" si="609"/>
        <v/>
      </c>
      <c r="CJ288" s="1372" t="str">
        <f t="shared" si="610"/>
        <v/>
      </c>
      <c r="CK288" s="1372" t="str">
        <f t="shared" si="611"/>
        <v/>
      </c>
      <c r="CL288" s="1372" t="str">
        <f t="shared" si="612"/>
        <v/>
      </c>
      <c r="CM288" s="1372" t="str">
        <f t="shared" si="613"/>
        <v/>
      </c>
      <c r="CN288" s="1372" t="str">
        <f t="shared" si="614"/>
        <v/>
      </c>
      <c r="CO288" s="1373" t="str">
        <f t="shared" si="615"/>
        <v/>
      </c>
      <c r="CP288" s="1373" t="str">
        <f t="shared" si="616"/>
        <v/>
      </c>
      <c r="CQ288" s="1373" t="str">
        <f t="shared" si="617"/>
        <v/>
      </c>
      <c r="CR288" s="1373" t="str">
        <f t="shared" si="618"/>
        <v/>
      </c>
      <c r="CS288" s="1372" t="str">
        <f t="shared" si="619"/>
        <v/>
      </c>
      <c r="CT288" s="1372" t="str">
        <f t="shared" si="620"/>
        <v/>
      </c>
      <c r="CU288" s="1372" t="str">
        <f t="shared" si="621"/>
        <v/>
      </c>
      <c r="CV288" s="1372" t="str">
        <f t="shared" si="622"/>
        <v/>
      </c>
      <c r="CW288" s="1372" t="str">
        <f t="shared" si="623"/>
        <v/>
      </c>
      <c r="CX288" s="1371" t="str">
        <f t="shared" si="624"/>
        <v/>
      </c>
      <c r="CY288" s="1374" t="str">
        <f t="shared" si="625"/>
        <v/>
      </c>
      <c r="CZ288" s="532" t="str">
        <f t="shared" si="626"/>
        <v/>
      </c>
      <c r="DA288" s="533" t="str">
        <f t="shared" si="627"/>
        <v/>
      </c>
      <c r="DB288" s="534" t="str">
        <f t="shared" si="628"/>
        <v/>
      </c>
      <c r="DC288" s="534" t="str">
        <f t="shared" si="629"/>
        <v/>
      </c>
      <c r="DD288" s="534" t="str">
        <f t="shared" si="630"/>
        <v/>
      </c>
      <c r="DE288" s="534" t="str">
        <f t="shared" si="631"/>
        <v/>
      </c>
      <c r="DF288" s="534" t="str">
        <f t="shared" si="632"/>
        <v/>
      </c>
      <c r="DG288" s="535" t="str">
        <f t="shared" si="633"/>
        <v/>
      </c>
      <c r="DH288" s="535" t="str">
        <f t="shared" si="634"/>
        <v/>
      </c>
      <c r="DI288" s="535" t="str">
        <f t="shared" si="635"/>
        <v/>
      </c>
      <c r="DJ288" s="535" t="str">
        <f t="shared" si="636"/>
        <v/>
      </c>
      <c r="DK288" s="534" t="str">
        <f t="shared" si="637"/>
        <v/>
      </c>
      <c r="DL288" s="534" t="str">
        <f t="shared" si="638"/>
        <v/>
      </c>
      <c r="DM288" s="534" t="str">
        <f t="shared" si="639"/>
        <v/>
      </c>
      <c r="DN288" s="534" t="str">
        <f t="shared" si="640"/>
        <v/>
      </c>
      <c r="DO288" s="534" t="str">
        <f t="shared" si="641"/>
        <v/>
      </c>
      <c r="DP288" s="533" t="str">
        <f t="shared" si="642"/>
        <v/>
      </c>
      <c r="DQ288" s="532" t="str">
        <f t="shared" si="643"/>
        <v/>
      </c>
      <c r="DR288" s="753">
        <f t="shared" si="644"/>
        <v>0</v>
      </c>
      <c r="DS288" s="111">
        <f t="shared" si="645"/>
        <v>0</v>
      </c>
      <c r="DT288" s="111">
        <f t="shared" si="646"/>
        <v>0</v>
      </c>
      <c r="DU288" s="111">
        <f t="shared" si="647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356" t="str">
        <f t="shared" si="746"/>
        <v/>
      </c>
      <c r="CE289" s="1356" t="str">
        <f t="shared" si="747"/>
        <v/>
      </c>
      <c r="CF289" s="1356" t="str">
        <f t="shared" si="748"/>
        <v/>
      </c>
      <c r="CG289" s="1357">
        <f t="shared" si="749"/>
        <v>4</v>
      </c>
      <c r="CH289" s="1402" t="str">
        <f t="shared" si="608"/>
        <v/>
      </c>
      <c r="CI289" s="1403" t="str">
        <f t="shared" si="609"/>
        <v/>
      </c>
      <c r="CJ289" s="1404" t="str">
        <f t="shared" si="610"/>
        <v/>
      </c>
      <c r="CK289" s="1404" t="str">
        <f t="shared" si="611"/>
        <v/>
      </c>
      <c r="CL289" s="1404" t="str">
        <f t="shared" si="612"/>
        <v/>
      </c>
      <c r="CM289" s="1404" t="str">
        <f t="shared" si="613"/>
        <v/>
      </c>
      <c r="CN289" s="1404" t="str">
        <f t="shared" si="614"/>
        <v/>
      </c>
      <c r="CO289" s="1405" t="str">
        <f t="shared" si="615"/>
        <v/>
      </c>
      <c r="CP289" s="1405" t="str">
        <f t="shared" si="616"/>
        <v/>
      </c>
      <c r="CQ289" s="1405" t="str">
        <f t="shared" si="617"/>
        <v/>
      </c>
      <c r="CR289" s="1405" t="str">
        <f t="shared" si="618"/>
        <v/>
      </c>
      <c r="CS289" s="1404" t="str">
        <f t="shared" si="619"/>
        <v/>
      </c>
      <c r="CT289" s="1404" t="str">
        <f t="shared" si="620"/>
        <v/>
      </c>
      <c r="CU289" s="1404" t="str">
        <f t="shared" si="621"/>
        <v/>
      </c>
      <c r="CV289" s="1404" t="str">
        <f t="shared" si="622"/>
        <v/>
      </c>
      <c r="CW289" s="1404" t="str">
        <f t="shared" si="623"/>
        <v/>
      </c>
      <c r="CX289" s="1403" t="str">
        <f t="shared" si="624"/>
        <v/>
      </c>
      <c r="CY289" s="1406" t="str">
        <f t="shared" si="625"/>
        <v/>
      </c>
      <c r="CZ289" s="1352" t="str">
        <f t="shared" si="626"/>
        <v/>
      </c>
      <c r="DA289" s="1353" t="str">
        <f t="shared" si="627"/>
        <v/>
      </c>
      <c r="DB289" s="1354" t="str">
        <f t="shared" si="628"/>
        <v/>
      </c>
      <c r="DC289" s="1354" t="str">
        <f t="shared" si="629"/>
        <v/>
      </c>
      <c r="DD289" s="1354" t="str">
        <f t="shared" si="630"/>
        <v/>
      </c>
      <c r="DE289" s="1354" t="str">
        <f t="shared" si="631"/>
        <v/>
      </c>
      <c r="DF289" s="1354" t="str">
        <f t="shared" si="632"/>
        <v/>
      </c>
      <c r="DG289" s="1355" t="str">
        <f t="shared" si="633"/>
        <v/>
      </c>
      <c r="DH289" s="1355" t="str">
        <f t="shared" si="634"/>
        <v/>
      </c>
      <c r="DI289" s="1355" t="str">
        <f t="shared" si="635"/>
        <v/>
      </c>
      <c r="DJ289" s="1355" t="str">
        <f t="shared" si="636"/>
        <v/>
      </c>
      <c r="DK289" s="1354" t="str">
        <f t="shared" si="637"/>
        <v/>
      </c>
      <c r="DL289" s="1354" t="str">
        <f t="shared" si="638"/>
        <v/>
      </c>
      <c r="DM289" s="1354" t="str">
        <f t="shared" si="639"/>
        <v/>
      </c>
      <c r="DN289" s="1354" t="str">
        <f t="shared" si="640"/>
        <v/>
      </c>
      <c r="DO289" s="1354" t="str">
        <f t="shared" si="641"/>
        <v/>
      </c>
      <c r="DP289" s="1353" t="str">
        <f t="shared" si="642"/>
        <v/>
      </c>
      <c r="DQ289" s="1352" t="str">
        <f t="shared" si="643"/>
        <v/>
      </c>
      <c r="DR289" s="753">
        <f t="shared" si="644"/>
        <v>0</v>
      </c>
      <c r="DS289" s="111">
        <f t="shared" si="645"/>
        <v>0</v>
      </c>
      <c r="DT289" s="111">
        <f t="shared" si="646"/>
        <v>0</v>
      </c>
      <c r="DU289" s="111">
        <f t="shared" si="647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750">IF(B288="","",B288*B289)</f>
        <v/>
      </c>
      <c r="C290" s="730" t="str">
        <f t="shared" si="750"/>
        <v/>
      </c>
      <c r="D290" s="730" t="str">
        <f t="shared" si="750"/>
        <v/>
      </c>
      <c r="E290" s="730" t="str">
        <f t="shared" si="750"/>
        <v/>
      </c>
      <c r="F290" s="730" t="str">
        <f t="shared" si="750"/>
        <v/>
      </c>
      <c r="G290" s="730" t="str">
        <f t="shared" si="750"/>
        <v/>
      </c>
      <c r="H290" s="730" t="str">
        <f t="shared" si="750"/>
        <v/>
      </c>
      <c r="I290" s="730" t="str">
        <f t="shared" si="750"/>
        <v/>
      </c>
      <c r="J290" s="730" t="str">
        <f t="shared" si="750"/>
        <v/>
      </c>
      <c r="K290" s="730" t="str">
        <f t="shared" si="750"/>
        <v/>
      </c>
      <c r="L290" s="730" t="str">
        <f t="shared" si="750"/>
        <v/>
      </c>
      <c r="M290" s="730" t="str">
        <f t="shared" si="750"/>
        <v/>
      </c>
      <c r="N290" s="730" t="str">
        <f t="shared" si="750"/>
        <v/>
      </c>
      <c r="O290" s="730" t="str">
        <f t="shared" si="750"/>
        <v/>
      </c>
      <c r="P290" s="730" t="str">
        <f t="shared" si="750"/>
        <v/>
      </c>
      <c r="Q290" s="730" t="str">
        <f t="shared" si="750"/>
        <v/>
      </c>
      <c r="R290" s="730" t="str">
        <f t="shared" si="750"/>
        <v/>
      </c>
      <c r="S290" s="730" t="str">
        <f t="shared" si="750"/>
        <v/>
      </c>
      <c r="T290" s="762"/>
      <c r="U290" s="730" t="str">
        <f t="shared" ref="U290:AL290" si="751">IF(U288="","",U288*U289)</f>
        <v/>
      </c>
      <c r="V290" s="730" t="str">
        <f t="shared" si="751"/>
        <v/>
      </c>
      <c r="W290" s="730" t="str">
        <f t="shared" si="751"/>
        <v/>
      </c>
      <c r="X290" s="730" t="str">
        <f t="shared" si="751"/>
        <v/>
      </c>
      <c r="Y290" s="730" t="str">
        <f t="shared" si="751"/>
        <v/>
      </c>
      <c r="Z290" s="730" t="str">
        <f t="shared" si="751"/>
        <v/>
      </c>
      <c r="AA290" s="730" t="str">
        <f t="shared" si="751"/>
        <v/>
      </c>
      <c r="AB290" s="730" t="str">
        <f t="shared" si="751"/>
        <v/>
      </c>
      <c r="AC290" s="730" t="str">
        <f t="shared" si="751"/>
        <v/>
      </c>
      <c r="AD290" s="730" t="str">
        <f t="shared" si="751"/>
        <v/>
      </c>
      <c r="AE290" s="730" t="str">
        <f t="shared" si="751"/>
        <v/>
      </c>
      <c r="AF290" s="730" t="str">
        <f t="shared" si="751"/>
        <v/>
      </c>
      <c r="AG290" s="730" t="str">
        <f t="shared" si="751"/>
        <v/>
      </c>
      <c r="AH290" s="730" t="str">
        <f t="shared" si="751"/>
        <v/>
      </c>
      <c r="AI290" s="730" t="str">
        <f t="shared" si="751"/>
        <v/>
      </c>
      <c r="AJ290" s="730" t="str">
        <f t="shared" si="751"/>
        <v/>
      </c>
      <c r="AK290" s="730" t="str">
        <f t="shared" si="751"/>
        <v/>
      </c>
      <c r="AL290" s="730" t="str">
        <f t="shared" si="751"/>
        <v/>
      </c>
      <c r="AM290" s="762"/>
      <c r="AN290" s="730" t="str">
        <f t="shared" ref="AN290:BE290" si="752">IF(AN288="","",AN288*AN289)</f>
        <v/>
      </c>
      <c r="AO290" s="730" t="str">
        <f t="shared" si="752"/>
        <v/>
      </c>
      <c r="AP290" s="730" t="str">
        <f t="shared" si="752"/>
        <v/>
      </c>
      <c r="AQ290" s="730" t="str">
        <f t="shared" si="752"/>
        <v/>
      </c>
      <c r="AR290" s="730" t="str">
        <f t="shared" si="752"/>
        <v/>
      </c>
      <c r="AS290" s="730" t="str">
        <f t="shared" si="752"/>
        <v/>
      </c>
      <c r="AT290" s="730" t="str">
        <f t="shared" si="752"/>
        <v/>
      </c>
      <c r="AU290" s="730" t="str">
        <f t="shared" si="752"/>
        <v/>
      </c>
      <c r="AV290" s="730" t="str">
        <f t="shared" si="752"/>
        <v/>
      </c>
      <c r="AW290" s="730" t="str">
        <f t="shared" si="752"/>
        <v/>
      </c>
      <c r="AX290" s="730" t="str">
        <f t="shared" si="752"/>
        <v/>
      </c>
      <c r="AY290" s="730" t="str">
        <f t="shared" si="752"/>
        <v/>
      </c>
      <c r="AZ290" s="730" t="str">
        <f t="shared" si="752"/>
        <v/>
      </c>
      <c r="BA290" s="730" t="str">
        <f t="shared" si="752"/>
        <v/>
      </c>
      <c r="BB290" s="730" t="str">
        <f t="shared" si="752"/>
        <v/>
      </c>
      <c r="BC290" s="730" t="str">
        <f t="shared" si="752"/>
        <v/>
      </c>
      <c r="BD290" s="730" t="str">
        <f t="shared" si="752"/>
        <v/>
      </c>
      <c r="BE290" s="730" t="str">
        <f t="shared" si="752"/>
        <v/>
      </c>
      <c r="BF290" s="762"/>
      <c r="BG290" s="730" t="str">
        <f t="shared" ref="BG290:BX290" si="753">IF(BG288="","",BG288*BG289)</f>
        <v/>
      </c>
      <c r="BH290" s="730" t="str">
        <f t="shared" si="753"/>
        <v/>
      </c>
      <c r="BI290" s="730" t="str">
        <f t="shared" si="753"/>
        <v/>
      </c>
      <c r="BJ290" s="730" t="str">
        <f t="shared" si="753"/>
        <v/>
      </c>
      <c r="BK290" s="730" t="str">
        <f t="shared" si="753"/>
        <v/>
      </c>
      <c r="BL290" s="730" t="str">
        <f t="shared" si="753"/>
        <v/>
      </c>
      <c r="BM290" s="730" t="str">
        <f t="shared" si="753"/>
        <v/>
      </c>
      <c r="BN290" s="730" t="str">
        <f t="shared" si="753"/>
        <v/>
      </c>
      <c r="BO290" s="730" t="str">
        <f t="shared" si="753"/>
        <v/>
      </c>
      <c r="BP290" s="730">
        <f t="shared" si="753"/>
        <v>2000</v>
      </c>
      <c r="BQ290" s="730">
        <f t="shared" si="753"/>
        <v>1925</v>
      </c>
      <c r="BR290" s="730" t="str">
        <f t="shared" si="753"/>
        <v/>
      </c>
      <c r="BS290" s="730" t="str">
        <f t="shared" si="753"/>
        <v/>
      </c>
      <c r="BT290" s="730" t="str">
        <f t="shared" si="753"/>
        <v/>
      </c>
      <c r="BU290" s="730" t="str">
        <f t="shared" si="753"/>
        <v/>
      </c>
      <c r="BV290" s="730" t="str">
        <f t="shared" si="753"/>
        <v/>
      </c>
      <c r="BW290" s="730">
        <f t="shared" si="753"/>
        <v>1500</v>
      </c>
      <c r="BX290" s="730" t="str">
        <f t="shared" si="75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746"/>
        <v/>
      </c>
      <c r="CE290" s="698" t="str">
        <f t="shared" si="747"/>
        <v/>
      </c>
      <c r="CF290" s="698" t="str">
        <f t="shared" si="748"/>
        <v/>
      </c>
      <c r="CG290" s="787">
        <f t="shared" si="749"/>
        <v>1925</v>
      </c>
      <c r="CH290" s="1370" t="str">
        <f t="shared" si="608"/>
        <v/>
      </c>
      <c r="CI290" s="1371" t="str">
        <f t="shared" si="609"/>
        <v/>
      </c>
      <c r="CJ290" s="1372" t="str">
        <f t="shared" si="610"/>
        <v/>
      </c>
      <c r="CK290" s="1372" t="str">
        <f t="shared" si="611"/>
        <v/>
      </c>
      <c r="CL290" s="1372" t="str">
        <f t="shared" si="612"/>
        <v/>
      </c>
      <c r="CM290" s="1372" t="str">
        <f t="shared" si="613"/>
        <v/>
      </c>
      <c r="CN290" s="1372" t="str">
        <f t="shared" si="614"/>
        <v/>
      </c>
      <c r="CO290" s="1373" t="str">
        <f t="shared" si="615"/>
        <v/>
      </c>
      <c r="CP290" s="1373" t="str">
        <f t="shared" si="616"/>
        <v/>
      </c>
      <c r="CQ290" s="1373" t="str">
        <f t="shared" si="617"/>
        <v/>
      </c>
      <c r="CR290" s="1373" t="str">
        <f t="shared" si="618"/>
        <v/>
      </c>
      <c r="CS290" s="1372" t="str">
        <f t="shared" si="619"/>
        <v/>
      </c>
      <c r="CT290" s="1372" t="str">
        <f t="shared" si="620"/>
        <v/>
      </c>
      <c r="CU290" s="1372" t="str">
        <f t="shared" si="621"/>
        <v/>
      </c>
      <c r="CV290" s="1372" t="str">
        <f t="shared" si="622"/>
        <v/>
      </c>
      <c r="CW290" s="1372" t="str">
        <f t="shared" si="623"/>
        <v/>
      </c>
      <c r="CX290" s="1371" t="str">
        <f t="shared" si="624"/>
        <v/>
      </c>
      <c r="CY290" s="1374" t="str">
        <f t="shared" si="625"/>
        <v/>
      </c>
      <c r="CZ290" s="532" t="str">
        <f t="shared" si="626"/>
        <v/>
      </c>
      <c r="DA290" s="533" t="str">
        <f t="shared" si="627"/>
        <v/>
      </c>
      <c r="DB290" s="534" t="str">
        <f t="shared" si="628"/>
        <v/>
      </c>
      <c r="DC290" s="534" t="str">
        <f t="shared" si="629"/>
        <v/>
      </c>
      <c r="DD290" s="534" t="str">
        <f t="shared" si="630"/>
        <v/>
      </c>
      <c r="DE290" s="534" t="str">
        <f t="shared" si="631"/>
        <v/>
      </c>
      <c r="DF290" s="534" t="str">
        <f t="shared" si="632"/>
        <v/>
      </c>
      <c r="DG290" s="535" t="str">
        <f t="shared" si="633"/>
        <v/>
      </c>
      <c r="DH290" s="535" t="str">
        <f t="shared" si="634"/>
        <v/>
      </c>
      <c r="DI290" s="535" t="str">
        <f t="shared" si="635"/>
        <v/>
      </c>
      <c r="DJ290" s="535" t="str">
        <f t="shared" si="636"/>
        <v/>
      </c>
      <c r="DK290" s="534" t="str">
        <f t="shared" si="637"/>
        <v/>
      </c>
      <c r="DL290" s="534" t="str">
        <f t="shared" si="638"/>
        <v/>
      </c>
      <c r="DM290" s="534" t="str">
        <f t="shared" si="639"/>
        <v/>
      </c>
      <c r="DN290" s="534" t="str">
        <f t="shared" si="640"/>
        <v/>
      </c>
      <c r="DO290" s="534" t="str">
        <f t="shared" si="641"/>
        <v/>
      </c>
      <c r="DP290" s="533" t="str">
        <f t="shared" si="642"/>
        <v/>
      </c>
      <c r="DQ290" s="532" t="str">
        <f t="shared" si="643"/>
        <v/>
      </c>
      <c r="DR290" s="753">
        <f t="shared" si="644"/>
        <v>0</v>
      </c>
      <c r="DS290" s="111">
        <f t="shared" si="645"/>
        <v>0</v>
      </c>
      <c r="DT290" s="111">
        <f t="shared" si="646"/>
        <v>0</v>
      </c>
      <c r="DU290" s="111">
        <f t="shared" si="647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746"/>
        <v/>
      </c>
      <c r="CE291" s="698" t="str">
        <f t="shared" si="747"/>
        <v/>
      </c>
      <c r="CF291" s="698" t="str">
        <f t="shared" si="748"/>
        <v/>
      </c>
      <c r="CG291" s="787" t="str">
        <f t="shared" si="749"/>
        <v/>
      </c>
      <c r="CH291" s="1370" t="str">
        <f t="shared" si="608"/>
        <v/>
      </c>
      <c r="CI291" s="1371" t="str">
        <f t="shared" si="609"/>
        <v/>
      </c>
      <c r="CJ291" s="1372" t="str">
        <f t="shared" si="610"/>
        <v/>
      </c>
      <c r="CK291" s="1372" t="str">
        <f t="shared" si="611"/>
        <v/>
      </c>
      <c r="CL291" s="1372" t="str">
        <f t="shared" si="612"/>
        <v/>
      </c>
      <c r="CM291" s="1372" t="str">
        <f t="shared" si="613"/>
        <v/>
      </c>
      <c r="CN291" s="1372" t="str">
        <f t="shared" si="614"/>
        <v/>
      </c>
      <c r="CO291" s="1373" t="str">
        <f t="shared" si="615"/>
        <v/>
      </c>
      <c r="CP291" s="1373" t="str">
        <f t="shared" si="616"/>
        <v/>
      </c>
      <c r="CQ291" s="1373" t="str">
        <f t="shared" si="617"/>
        <v/>
      </c>
      <c r="CR291" s="1373" t="str">
        <f t="shared" si="618"/>
        <v/>
      </c>
      <c r="CS291" s="1372" t="str">
        <f t="shared" si="619"/>
        <v/>
      </c>
      <c r="CT291" s="1372" t="str">
        <f t="shared" si="620"/>
        <v/>
      </c>
      <c r="CU291" s="1372" t="str">
        <f t="shared" si="621"/>
        <v/>
      </c>
      <c r="CV291" s="1372" t="str">
        <f t="shared" si="622"/>
        <v/>
      </c>
      <c r="CW291" s="1372" t="str">
        <f t="shared" si="623"/>
        <v/>
      </c>
      <c r="CX291" s="1371" t="str">
        <f t="shared" si="624"/>
        <v/>
      </c>
      <c r="CY291" s="1374" t="str">
        <f t="shared" si="625"/>
        <v/>
      </c>
      <c r="CZ291" s="532" t="str">
        <f t="shared" si="626"/>
        <v/>
      </c>
      <c r="DA291" s="533" t="str">
        <f t="shared" si="627"/>
        <v/>
      </c>
      <c r="DB291" s="534" t="str">
        <f t="shared" si="628"/>
        <v/>
      </c>
      <c r="DC291" s="534" t="str">
        <f t="shared" si="629"/>
        <v/>
      </c>
      <c r="DD291" s="534" t="str">
        <f t="shared" si="630"/>
        <v/>
      </c>
      <c r="DE291" s="534" t="str">
        <f t="shared" si="631"/>
        <v/>
      </c>
      <c r="DF291" s="534" t="str">
        <f t="shared" si="632"/>
        <v/>
      </c>
      <c r="DG291" s="535" t="str">
        <f t="shared" si="633"/>
        <v/>
      </c>
      <c r="DH291" s="535" t="str">
        <f t="shared" si="634"/>
        <v/>
      </c>
      <c r="DI291" s="535" t="str">
        <f t="shared" si="635"/>
        <v/>
      </c>
      <c r="DJ291" s="535" t="str">
        <f t="shared" si="636"/>
        <v/>
      </c>
      <c r="DK291" s="534" t="str">
        <f t="shared" si="637"/>
        <v/>
      </c>
      <c r="DL291" s="534" t="str">
        <f t="shared" si="638"/>
        <v/>
      </c>
      <c r="DM291" s="534" t="str">
        <f t="shared" si="639"/>
        <v/>
      </c>
      <c r="DN291" s="534" t="str">
        <f t="shared" si="640"/>
        <v/>
      </c>
      <c r="DO291" s="534" t="str">
        <f t="shared" si="641"/>
        <v/>
      </c>
      <c r="DP291" s="533" t="str">
        <f t="shared" si="642"/>
        <v/>
      </c>
      <c r="DQ291" s="532" t="str">
        <f t="shared" si="643"/>
        <v/>
      </c>
      <c r="DR291" s="753">
        <f t="shared" si="644"/>
        <v>0</v>
      </c>
      <c r="DS291" s="111">
        <f t="shared" si="645"/>
        <v>0</v>
      </c>
      <c r="DT291" s="111">
        <f t="shared" si="646"/>
        <v>0</v>
      </c>
      <c r="DU291" s="111">
        <f t="shared" si="647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754">IF(B286="","",(B286-B288-B291)*B287/B$46/365/$G$1)</f>
        <v/>
      </c>
      <c r="C292" s="733" t="str">
        <f t="shared" si="754"/>
        <v/>
      </c>
      <c r="D292" s="733" t="str">
        <f t="shared" si="754"/>
        <v/>
      </c>
      <c r="E292" s="733" t="str">
        <f t="shared" si="754"/>
        <v/>
      </c>
      <c r="F292" s="733" t="str">
        <f t="shared" si="754"/>
        <v/>
      </c>
      <c r="G292" s="733" t="str">
        <f t="shared" si="754"/>
        <v/>
      </c>
      <c r="H292" s="733" t="str">
        <f t="shared" si="754"/>
        <v/>
      </c>
      <c r="I292" s="733" t="str">
        <f t="shared" si="754"/>
        <v/>
      </c>
      <c r="J292" s="733" t="str">
        <f t="shared" si="754"/>
        <v/>
      </c>
      <c r="K292" s="733" t="str">
        <f t="shared" si="754"/>
        <v/>
      </c>
      <c r="L292" s="733" t="str">
        <f t="shared" si="754"/>
        <v/>
      </c>
      <c r="M292" s="733" t="str">
        <f t="shared" si="754"/>
        <v/>
      </c>
      <c r="N292" s="733" t="str">
        <f t="shared" si="754"/>
        <v/>
      </c>
      <c r="O292" s="733" t="str">
        <f t="shared" si="754"/>
        <v/>
      </c>
      <c r="P292" s="733" t="str">
        <f t="shared" si="754"/>
        <v/>
      </c>
      <c r="Q292" s="733">
        <f t="shared" si="754"/>
        <v>1.1752801992528019E-3</v>
      </c>
      <c r="R292" s="733" t="str">
        <f t="shared" si="754"/>
        <v/>
      </c>
      <c r="S292" s="733" t="str">
        <f t="shared" si="754"/>
        <v/>
      </c>
      <c r="T292" s="752"/>
      <c r="U292" s="733" t="str">
        <f t="shared" ref="U292:AL292" si="755">IF(U286="","",(U286-U288-U291)*U287/U$46/365/$G$1)</f>
        <v/>
      </c>
      <c r="V292" s="733" t="str">
        <f t="shared" si="755"/>
        <v/>
      </c>
      <c r="W292" s="733" t="str">
        <f t="shared" si="755"/>
        <v/>
      </c>
      <c r="X292" s="733" t="str">
        <f t="shared" si="755"/>
        <v/>
      </c>
      <c r="Y292" s="733" t="str">
        <f t="shared" si="755"/>
        <v/>
      </c>
      <c r="Z292" s="733" t="str">
        <f t="shared" si="755"/>
        <v/>
      </c>
      <c r="AA292" s="733" t="str">
        <f t="shared" si="755"/>
        <v/>
      </c>
      <c r="AB292" s="733" t="str">
        <f t="shared" si="755"/>
        <v/>
      </c>
      <c r="AC292" s="733" t="str">
        <f t="shared" si="755"/>
        <v/>
      </c>
      <c r="AD292" s="733" t="str">
        <f t="shared" si="755"/>
        <v/>
      </c>
      <c r="AE292" s="733" t="str">
        <f t="shared" si="755"/>
        <v/>
      </c>
      <c r="AF292" s="733" t="str">
        <f t="shared" si="755"/>
        <v/>
      </c>
      <c r="AG292" s="733" t="str">
        <f t="shared" si="755"/>
        <v/>
      </c>
      <c r="AH292" s="733" t="str">
        <f t="shared" si="755"/>
        <v/>
      </c>
      <c r="AI292" s="733" t="str">
        <f t="shared" si="755"/>
        <v/>
      </c>
      <c r="AJ292" s="733" t="str">
        <f t="shared" si="755"/>
        <v/>
      </c>
      <c r="AK292" s="733" t="str">
        <f t="shared" si="755"/>
        <v/>
      </c>
      <c r="AL292" s="733" t="str">
        <f t="shared" si="755"/>
        <v/>
      </c>
      <c r="AM292" s="752"/>
      <c r="AN292" s="733">
        <f t="shared" ref="AN292:BE292" si="756">IF(AN286="","",(AN286-AN288-AN291)*AN287/AN$46/365/$G$1)</f>
        <v>1.1752801992528019E-3</v>
      </c>
      <c r="AO292" s="733" t="str">
        <f t="shared" si="756"/>
        <v/>
      </c>
      <c r="AP292" s="733" t="str">
        <f t="shared" si="756"/>
        <v/>
      </c>
      <c r="AQ292" s="733" t="str">
        <f t="shared" si="756"/>
        <v/>
      </c>
      <c r="AR292" s="733" t="str">
        <f t="shared" si="756"/>
        <v/>
      </c>
      <c r="AS292" s="733" t="str">
        <f t="shared" si="756"/>
        <v/>
      </c>
      <c r="AT292" s="733">
        <f t="shared" si="756"/>
        <v>4.7011207970112077E-4</v>
      </c>
      <c r="AU292" s="733">
        <f t="shared" si="756"/>
        <v>1.1752801992528019E-3</v>
      </c>
      <c r="AV292" s="733" t="str">
        <f t="shared" si="756"/>
        <v/>
      </c>
      <c r="AW292" s="733">
        <f t="shared" si="756"/>
        <v>2.0147660558619464E-3</v>
      </c>
      <c r="AX292" s="733" t="str">
        <f t="shared" si="756"/>
        <v/>
      </c>
      <c r="AY292" s="733" t="str">
        <f t="shared" si="756"/>
        <v/>
      </c>
      <c r="AZ292" s="733" t="str">
        <f t="shared" si="756"/>
        <v/>
      </c>
      <c r="BA292" s="733" t="str">
        <f t="shared" si="756"/>
        <v/>
      </c>
      <c r="BB292" s="733" t="str">
        <f t="shared" si="756"/>
        <v/>
      </c>
      <c r="BC292" s="733" t="str">
        <f t="shared" si="756"/>
        <v/>
      </c>
      <c r="BD292" s="733" t="str">
        <f t="shared" si="756"/>
        <v/>
      </c>
      <c r="BE292" s="733" t="str">
        <f t="shared" si="756"/>
        <v/>
      </c>
      <c r="BF292" s="752"/>
      <c r="BG292" s="733" t="str">
        <f t="shared" ref="BG292:BX292" si="757">IF(BG286="","",(BG286-BG288-BG291)*BG287/BG$46/365/$G$1)</f>
        <v/>
      </c>
      <c r="BH292" s="733" t="str">
        <f t="shared" si="757"/>
        <v/>
      </c>
      <c r="BI292" s="733" t="str">
        <f t="shared" si="757"/>
        <v/>
      </c>
      <c r="BJ292" s="733" t="str">
        <f t="shared" si="757"/>
        <v/>
      </c>
      <c r="BK292" s="733">
        <f t="shared" si="757"/>
        <v>1.8804483188044831E-3</v>
      </c>
      <c r="BL292" s="733" t="str">
        <f t="shared" si="757"/>
        <v/>
      </c>
      <c r="BM292" s="733" t="str">
        <f t="shared" si="757"/>
        <v/>
      </c>
      <c r="BN292" s="733">
        <f t="shared" si="757"/>
        <v>3.7608966376089662E-3</v>
      </c>
      <c r="BO292" s="733" t="str">
        <f t="shared" si="757"/>
        <v/>
      </c>
      <c r="BP292" s="733">
        <f t="shared" si="757"/>
        <v>0</v>
      </c>
      <c r="BQ292" s="733">
        <f t="shared" si="757"/>
        <v>2.0147660558619464E-2</v>
      </c>
      <c r="BR292" s="733" t="str">
        <f t="shared" si="757"/>
        <v/>
      </c>
      <c r="BS292" s="733" t="str">
        <f t="shared" si="757"/>
        <v/>
      </c>
      <c r="BT292" s="733" t="str">
        <f t="shared" si="757"/>
        <v/>
      </c>
      <c r="BU292" s="733" t="str">
        <f t="shared" si="757"/>
        <v/>
      </c>
      <c r="BV292" s="733" t="str">
        <f t="shared" si="757"/>
        <v/>
      </c>
      <c r="BW292" s="733">
        <f t="shared" si="757"/>
        <v>0</v>
      </c>
      <c r="BX292" s="733" t="str">
        <f t="shared" si="75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1.5670402656704026E-3</v>
      </c>
      <c r="CC292" s="733">
        <f>IF(CC286="","",(CC286-CC288-CC291)*CC287/CC$46/365/$G$1)</f>
        <v>4.7011207970112075E-3</v>
      </c>
      <c r="CD292" s="698" t="str">
        <f t="shared" si="746"/>
        <v/>
      </c>
      <c r="CE292" s="723" t="str">
        <f t="shared" si="747"/>
        <v/>
      </c>
      <c r="CF292" s="723">
        <f t="shared" si="748"/>
        <v>1.1752801992528021E-3</v>
      </c>
      <c r="CG292" s="790">
        <f t="shared" si="749"/>
        <v>1.8804483188044837E-3</v>
      </c>
      <c r="CH292" s="1375" t="str">
        <f t="shared" si="608"/>
        <v/>
      </c>
      <c r="CI292" s="1376" t="str">
        <f t="shared" si="609"/>
        <v/>
      </c>
      <c r="CJ292" s="1377" t="str">
        <f t="shared" si="610"/>
        <v/>
      </c>
      <c r="CK292" s="1377" t="str">
        <f t="shared" si="611"/>
        <v/>
      </c>
      <c r="CL292" s="1377" t="str">
        <f t="shared" si="612"/>
        <v/>
      </c>
      <c r="CM292" s="1377" t="str">
        <f t="shared" si="613"/>
        <v/>
      </c>
      <c r="CN292" s="1377" t="str">
        <f t="shared" si="614"/>
        <v/>
      </c>
      <c r="CO292" s="1378" t="str">
        <f t="shared" si="615"/>
        <v/>
      </c>
      <c r="CP292" s="1378" t="str">
        <f t="shared" si="616"/>
        <v/>
      </c>
      <c r="CQ292" s="1378">
        <f t="shared" si="617"/>
        <v>1.1752801992528019E-3</v>
      </c>
      <c r="CR292" s="1378" t="str">
        <f t="shared" si="618"/>
        <v/>
      </c>
      <c r="CS292" s="1377" t="str">
        <f t="shared" si="619"/>
        <v/>
      </c>
      <c r="CT292" s="1377" t="str">
        <f t="shared" si="620"/>
        <v/>
      </c>
      <c r="CU292" s="1377" t="str">
        <f t="shared" si="621"/>
        <v/>
      </c>
      <c r="CV292" s="1377" t="str">
        <f t="shared" si="622"/>
        <v/>
      </c>
      <c r="CW292" s="1377" t="str">
        <f t="shared" si="623"/>
        <v/>
      </c>
      <c r="CX292" s="1376" t="str">
        <f t="shared" si="624"/>
        <v/>
      </c>
      <c r="CY292" s="1379" t="str">
        <f t="shared" si="625"/>
        <v/>
      </c>
      <c r="CZ292" s="638" t="str">
        <f t="shared" si="626"/>
        <v/>
      </c>
      <c r="DA292" s="639" t="str">
        <f t="shared" si="627"/>
        <v/>
      </c>
      <c r="DB292" s="640" t="str">
        <f t="shared" si="628"/>
        <v/>
      </c>
      <c r="DC292" s="640" t="str">
        <f t="shared" si="629"/>
        <v/>
      </c>
      <c r="DD292" s="640" t="str">
        <f t="shared" si="630"/>
        <v/>
      </c>
      <c r="DE292" s="640" t="str">
        <f t="shared" si="631"/>
        <v/>
      </c>
      <c r="DF292" s="640" t="str">
        <f t="shared" si="632"/>
        <v/>
      </c>
      <c r="DG292" s="641" t="str">
        <f t="shared" si="633"/>
        <v/>
      </c>
      <c r="DH292" s="641" t="str">
        <f t="shared" si="634"/>
        <v/>
      </c>
      <c r="DI292" s="641" t="str">
        <f t="shared" si="635"/>
        <v/>
      </c>
      <c r="DJ292" s="641" t="str">
        <f t="shared" si="636"/>
        <v/>
      </c>
      <c r="DK292" s="640" t="str">
        <f t="shared" si="637"/>
        <v/>
      </c>
      <c r="DL292" s="640" t="str">
        <f t="shared" si="638"/>
        <v/>
      </c>
      <c r="DM292" s="640" t="str">
        <f t="shared" si="639"/>
        <v/>
      </c>
      <c r="DN292" s="640" t="str">
        <f t="shared" si="640"/>
        <v/>
      </c>
      <c r="DO292" s="640" t="str">
        <f t="shared" si="641"/>
        <v/>
      </c>
      <c r="DP292" s="639" t="str">
        <f t="shared" si="642"/>
        <v/>
      </c>
      <c r="DQ292" s="638" t="str">
        <f t="shared" si="643"/>
        <v/>
      </c>
      <c r="DR292" s="753">
        <f t="shared" si="644"/>
        <v>1</v>
      </c>
      <c r="DS292" s="111">
        <f t="shared" si="645"/>
        <v>0</v>
      </c>
      <c r="DT292" s="111">
        <f t="shared" si="646"/>
        <v>4</v>
      </c>
      <c r="DU292" s="111">
        <f t="shared" si="647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685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746"/>
        <v/>
      </c>
      <c r="CE293" s="698" t="str">
        <f t="shared" si="747"/>
        <v/>
      </c>
      <c r="CF293" s="698" t="str">
        <f t="shared" si="748"/>
        <v/>
      </c>
      <c r="CG293" s="787" t="str">
        <f t="shared" si="749"/>
        <v/>
      </c>
      <c r="CH293" s="1370" t="str">
        <f t="shared" si="608"/>
        <v/>
      </c>
      <c r="CI293" s="1371" t="str">
        <f t="shared" si="609"/>
        <v/>
      </c>
      <c r="CJ293" s="1372" t="str">
        <f t="shared" si="610"/>
        <v/>
      </c>
      <c r="CK293" s="1372" t="str">
        <f t="shared" si="611"/>
        <v/>
      </c>
      <c r="CL293" s="1372" t="str">
        <f t="shared" si="612"/>
        <v/>
      </c>
      <c r="CM293" s="1372" t="str">
        <f t="shared" si="613"/>
        <v/>
      </c>
      <c r="CN293" s="1372" t="str">
        <f t="shared" si="614"/>
        <v/>
      </c>
      <c r="CO293" s="1373" t="str">
        <f t="shared" si="615"/>
        <v/>
      </c>
      <c r="CP293" s="1373" t="str">
        <f t="shared" si="616"/>
        <v/>
      </c>
      <c r="CQ293" s="1373" t="str">
        <f t="shared" si="617"/>
        <v/>
      </c>
      <c r="CR293" s="1373" t="str">
        <f t="shared" si="618"/>
        <v/>
      </c>
      <c r="CS293" s="1372" t="str">
        <f t="shared" si="619"/>
        <v/>
      </c>
      <c r="CT293" s="1372" t="str">
        <f t="shared" si="620"/>
        <v/>
      </c>
      <c r="CU293" s="1372" t="str">
        <f t="shared" si="621"/>
        <v/>
      </c>
      <c r="CV293" s="1372" t="str">
        <f t="shared" si="622"/>
        <v/>
      </c>
      <c r="CW293" s="1372" t="str">
        <f t="shared" si="623"/>
        <v/>
      </c>
      <c r="CX293" s="1371" t="str">
        <f t="shared" si="624"/>
        <v/>
      </c>
      <c r="CY293" s="1374" t="str">
        <f t="shared" si="625"/>
        <v/>
      </c>
      <c r="CZ293" s="532" t="str">
        <f t="shared" si="626"/>
        <v/>
      </c>
      <c r="DA293" s="533" t="str">
        <f t="shared" si="627"/>
        <v/>
      </c>
      <c r="DB293" s="534" t="str">
        <f t="shared" si="628"/>
        <v/>
      </c>
      <c r="DC293" s="534" t="str">
        <f t="shared" si="629"/>
        <v/>
      </c>
      <c r="DD293" s="534" t="str">
        <f t="shared" si="630"/>
        <v/>
      </c>
      <c r="DE293" s="534" t="str">
        <f t="shared" si="631"/>
        <v/>
      </c>
      <c r="DF293" s="534" t="str">
        <f t="shared" si="632"/>
        <v/>
      </c>
      <c r="DG293" s="535" t="str">
        <f t="shared" si="633"/>
        <v/>
      </c>
      <c r="DH293" s="535" t="str">
        <f t="shared" si="634"/>
        <v/>
      </c>
      <c r="DI293" s="535" t="str">
        <f t="shared" si="635"/>
        <v/>
      </c>
      <c r="DJ293" s="535" t="str">
        <f t="shared" si="636"/>
        <v/>
      </c>
      <c r="DK293" s="534" t="str">
        <f t="shared" si="637"/>
        <v/>
      </c>
      <c r="DL293" s="534" t="str">
        <f t="shared" si="638"/>
        <v/>
      </c>
      <c r="DM293" s="534" t="str">
        <f t="shared" si="639"/>
        <v/>
      </c>
      <c r="DN293" s="534" t="str">
        <f t="shared" si="640"/>
        <v/>
      </c>
      <c r="DO293" s="534" t="str">
        <f t="shared" si="641"/>
        <v/>
      </c>
      <c r="DP293" s="533" t="str">
        <f t="shared" si="642"/>
        <v/>
      </c>
      <c r="DQ293" s="532" t="str">
        <f t="shared" si="643"/>
        <v/>
      </c>
      <c r="DR293" s="753">
        <f t="shared" si="644"/>
        <v>0</v>
      </c>
      <c r="DS293" s="111">
        <f t="shared" si="645"/>
        <v>0</v>
      </c>
      <c r="DT293" s="111">
        <f t="shared" si="646"/>
        <v>0</v>
      </c>
      <c r="DU293" s="111">
        <f t="shared" si="647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v>2010</v>
      </c>
      <c r="C294" s="801">
        <v>2010</v>
      </c>
      <c r="D294" s="801">
        <v>2010</v>
      </c>
      <c r="E294" s="801">
        <v>2010</v>
      </c>
      <c r="F294" s="801">
        <v>2010</v>
      </c>
      <c r="G294" s="801">
        <v>2010</v>
      </c>
      <c r="H294" s="801">
        <v>2010</v>
      </c>
      <c r="I294" s="801">
        <v>2010</v>
      </c>
      <c r="J294" s="801">
        <v>2010</v>
      </c>
      <c r="K294" s="801">
        <v>2010</v>
      </c>
      <c r="L294" s="801">
        <v>2010</v>
      </c>
      <c r="M294" s="801">
        <v>2010</v>
      </c>
      <c r="N294" s="801">
        <v>2010</v>
      </c>
      <c r="O294" s="801">
        <v>2010</v>
      </c>
      <c r="P294" s="801">
        <v>2010</v>
      </c>
      <c r="Q294" s="801">
        <v>2010</v>
      </c>
      <c r="R294" s="801">
        <v>2010</v>
      </c>
      <c r="S294" s="801">
        <v>2010</v>
      </c>
      <c r="T294" s="1349">
        <v>2010</v>
      </c>
      <c r="U294" s="801">
        <v>2010</v>
      </c>
      <c r="V294" s="801">
        <v>2010</v>
      </c>
      <c r="W294" s="801">
        <v>2010</v>
      </c>
      <c r="X294" s="801">
        <v>2010</v>
      </c>
      <c r="Y294" s="801">
        <v>2010</v>
      </c>
      <c r="Z294" s="801">
        <v>2010</v>
      </c>
      <c r="AA294" s="801">
        <v>2010</v>
      </c>
      <c r="AB294" s="801">
        <v>2010</v>
      </c>
      <c r="AC294" s="801">
        <v>2010</v>
      </c>
      <c r="AD294" s="801">
        <v>2010</v>
      </c>
      <c r="AE294" s="801">
        <v>2010</v>
      </c>
      <c r="AF294" s="801">
        <v>2010</v>
      </c>
      <c r="AG294" s="801">
        <v>2010</v>
      </c>
      <c r="AH294" s="801">
        <v>2010</v>
      </c>
      <c r="AI294" s="801">
        <v>2010</v>
      </c>
      <c r="AJ294" s="801">
        <v>2010</v>
      </c>
      <c r="AK294" s="801">
        <v>2010</v>
      </c>
      <c r="AL294" s="801">
        <v>2010</v>
      </c>
      <c r="AM294" s="1349">
        <v>2010</v>
      </c>
      <c r="AN294" s="801">
        <v>2010</v>
      </c>
      <c r="AO294" s="801">
        <v>2010</v>
      </c>
      <c r="AP294" s="801">
        <v>2010</v>
      </c>
      <c r="AQ294" s="801">
        <v>2010</v>
      </c>
      <c r="AR294" s="801">
        <v>2010</v>
      </c>
      <c r="AS294" s="801">
        <v>2010</v>
      </c>
      <c r="AT294" s="801">
        <v>2010</v>
      </c>
      <c r="AU294" s="801">
        <v>2010</v>
      </c>
      <c r="AV294" s="801">
        <v>2010</v>
      </c>
      <c r="AW294" s="801">
        <v>2010</v>
      </c>
      <c r="AX294" s="801">
        <v>2010</v>
      </c>
      <c r="AY294" s="801">
        <v>2010</v>
      </c>
      <c r="AZ294" s="801">
        <v>2010</v>
      </c>
      <c r="BA294" s="801">
        <v>2010</v>
      </c>
      <c r="BB294" s="801">
        <v>2010</v>
      </c>
      <c r="BC294" s="801">
        <v>2010</v>
      </c>
      <c r="BD294" s="801">
        <v>2010</v>
      </c>
      <c r="BE294" s="801">
        <v>2010</v>
      </c>
      <c r="BF294" s="1349">
        <v>2010</v>
      </c>
      <c r="BG294" s="801">
        <v>2010</v>
      </c>
      <c r="BH294" s="801">
        <v>2010</v>
      </c>
      <c r="BI294" s="801">
        <v>2010</v>
      </c>
      <c r="BJ294" s="801">
        <v>2010</v>
      </c>
      <c r="BK294" s="801">
        <v>2010</v>
      </c>
      <c r="BL294" s="801">
        <v>2010</v>
      </c>
      <c r="BM294" s="801">
        <v>2010</v>
      </c>
      <c r="BN294" s="801">
        <v>2010</v>
      </c>
      <c r="BO294" s="801">
        <v>2010</v>
      </c>
      <c r="BP294" s="801">
        <v>2010</v>
      </c>
      <c r="BQ294" s="801">
        <v>2010</v>
      </c>
      <c r="BR294" s="801">
        <v>2010</v>
      </c>
      <c r="BS294" s="801">
        <v>2010</v>
      </c>
      <c r="BT294" s="801">
        <v>2010</v>
      </c>
      <c r="BU294" s="801">
        <v>2010</v>
      </c>
      <c r="BV294" s="801">
        <v>2010</v>
      </c>
      <c r="BW294" s="801">
        <v>2010</v>
      </c>
      <c r="BX294" s="801">
        <v>2010</v>
      </c>
      <c r="BY294" s="1349">
        <v>2010</v>
      </c>
      <c r="BZ294" s="801">
        <v>2010</v>
      </c>
      <c r="CA294" s="801">
        <v>2010</v>
      </c>
      <c r="CB294" s="801">
        <v>2010</v>
      </c>
      <c r="CC294" s="801">
        <v>2010</v>
      </c>
      <c r="CD294" s="698"/>
      <c r="CE294" s="698"/>
      <c r="CF294" s="698"/>
      <c r="CG294" s="787"/>
      <c r="CH294" s="1370">
        <f t="shared" si="608"/>
        <v>2010</v>
      </c>
      <c r="CI294" s="1371">
        <f t="shared" si="609"/>
        <v>2010</v>
      </c>
      <c r="CJ294" s="1372">
        <f t="shared" si="610"/>
        <v>2010</v>
      </c>
      <c r="CK294" s="1372">
        <f t="shared" si="611"/>
        <v>2010</v>
      </c>
      <c r="CL294" s="1372">
        <f t="shared" si="612"/>
        <v>2010</v>
      </c>
      <c r="CM294" s="1372">
        <f t="shared" si="613"/>
        <v>2010</v>
      </c>
      <c r="CN294" s="1372">
        <f t="shared" si="614"/>
        <v>2010</v>
      </c>
      <c r="CO294" s="1373">
        <f t="shared" si="615"/>
        <v>2010</v>
      </c>
      <c r="CP294" s="1373">
        <f t="shared" si="616"/>
        <v>2010</v>
      </c>
      <c r="CQ294" s="1373">
        <f t="shared" si="617"/>
        <v>2010</v>
      </c>
      <c r="CR294" s="1373">
        <f t="shared" si="618"/>
        <v>2010</v>
      </c>
      <c r="CS294" s="1372">
        <f t="shared" si="619"/>
        <v>2010</v>
      </c>
      <c r="CT294" s="1372">
        <f t="shared" si="620"/>
        <v>2010</v>
      </c>
      <c r="CU294" s="1372">
        <f t="shared" si="621"/>
        <v>2010</v>
      </c>
      <c r="CV294" s="1372">
        <f t="shared" si="622"/>
        <v>2010</v>
      </c>
      <c r="CW294" s="1372">
        <f t="shared" si="623"/>
        <v>2010</v>
      </c>
      <c r="CX294" s="1371">
        <f t="shared" si="624"/>
        <v>2010</v>
      </c>
      <c r="CY294" s="1374">
        <f t="shared" si="625"/>
        <v>2010</v>
      </c>
      <c r="CZ294" s="532">
        <f t="shared" si="626"/>
        <v>2010</v>
      </c>
      <c r="DA294" s="533">
        <f t="shared" si="627"/>
        <v>2010</v>
      </c>
      <c r="DB294" s="534">
        <f t="shared" si="628"/>
        <v>2010</v>
      </c>
      <c r="DC294" s="534">
        <f t="shared" si="629"/>
        <v>2010</v>
      </c>
      <c r="DD294" s="534">
        <f t="shared" si="630"/>
        <v>2010</v>
      </c>
      <c r="DE294" s="534">
        <f t="shared" si="631"/>
        <v>2010</v>
      </c>
      <c r="DF294" s="534">
        <f t="shared" si="632"/>
        <v>2010</v>
      </c>
      <c r="DG294" s="535">
        <f t="shared" si="633"/>
        <v>2010</v>
      </c>
      <c r="DH294" s="535">
        <f t="shared" si="634"/>
        <v>2010</v>
      </c>
      <c r="DI294" s="535">
        <f t="shared" si="635"/>
        <v>2010</v>
      </c>
      <c r="DJ294" s="535">
        <f t="shared" si="636"/>
        <v>2010</v>
      </c>
      <c r="DK294" s="534">
        <f t="shared" si="637"/>
        <v>2010</v>
      </c>
      <c r="DL294" s="534">
        <f t="shared" si="638"/>
        <v>2010</v>
      </c>
      <c r="DM294" s="534">
        <f t="shared" si="639"/>
        <v>2010</v>
      </c>
      <c r="DN294" s="534">
        <f t="shared" si="640"/>
        <v>2010</v>
      </c>
      <c r="DO294" s="534">
        <f t="shared" si="641"/>
        <v>2010</v>
      </c>
      <c r="DP294" s="533">
        <f t="shared" si="642"/>
        <v>2010</v>
      </c>
      <c r="DQ294" s="532">
        <f t="shared" si="643"/>
        <v>2010</v>
      </c>
      <c r="DR294" s="753">
        <f t="shared" si="644"/>
        <v>18</v>
      </c>
      <c r="DS294" s="111">
        <f t="shared" si="645"/>
        <v>18</v>
      </c>
      <c r="DT294" s="111">
        <f t="shared" si="646"/>
        <v>18</v>
      </c>
      <c r="DU294" s="111">
        <f t="shared" si="647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758">IF(DR295&lt;3,"",(SUM(B295:S295)-MIN(B295:S295)-MAX(B295:S295))/(DR295-2))</f>
        <v/>
      </c>
      <c r="CE295" s="698" t="str">
        <f t="shared" ref="CE295:CE300" si="759">IF(DS295&lt;3,"",(SUM(U295:AL295)-MIN(U295:AL295)-MAX(U295:AL295))/(DS295-2))</f>
        <v/>
      </c>
      <c r="CF295" s="698" t="str">
        <f t="shared" ref="CF295:CF300" si="760">IF(DT295&lt;3,"",(SUM(AN295:BE295)-MIN(AN295:BE295)-MAX(AN295:BE295))/(DT295-2))</f>
        <v/>
      </c>
      <c r="CG295" s="787" t="str">
        <f t="shared" ref="CG295:CG300" si="761">IF(DU295&lt;3,"",(SUM(BG295:BX295)-MIN(BG295:BX295)-MAX(BG295:BX295))/(DU295-2))</f>
        <v/>
      </c>
      <c r="CH295" s="1370" t="str">
        <f t="shared" si="608"/>
        <v/>
      </c>
      <c r="CI295" s="1371" t="str">
        <f t="shared" si="609"/>
        <v/>
      </c>
      <c r="CJ295" s="1372" t="str">
        <f t="shared" si="610"/>
        <v/>
      </c>
      <c r="CK295" s="1372" t="str">
        <f t="shared" si="611"/>
        <v/>
      </c>
      <c r="CL295" s="1372" t="str">
        <f t="shared" si="612"/>
        <v/>
      </c>
      <c r="CM295" s="1372" t="str">
        <f t="shared" si="613"/>
        <v/>
      </c>
      <c r="CN295" s="1372" t="str">
        <f t="shared" si="614"/>
        <v/>
      </c>
      <c r="CO295" s="1373" t="str">
        <f t="shared" si="615"/>
        <v/>
      </c>
      <c r="CP295" s="1373" t="str">
        <f t="shared" si="616"/>
        <v/>
      </c>
      <c r="CQ295" s="1373" t="str">
        <f t="shared" si="617"/>
        <v/>
      </c>
      <c r="CR295" s="1373" t="str">
        <f t="shared" si="618"/>
        <v/>
      </c>
      <c r="CS295" s="1372" t="str">
        <f t="shared" si="619"/>
        <v/>
      </c>
      <c r="CT295" s="1372" t="str">
        <f t="shared" si="620"/>
        <v/>
      </c>
      <c r="CU295" s="1372" t="str">
        <f t="shared" si="621"/>
        <v/>
      </c>
      <c r="CV295" s="1372" t="str">
        <f t="shared" si="622"/>
        <v/>
      </c>
      <c r="CW295" s="1372" t="str">
        <f t="shared" si="623"/>
        <v/>
      </c>
      <c r="CX295" s="1371" t="str">
        <f t="shared" si="624"/>
        <v/>
      </c>
      <c r="CY295" s="1374" t="str">
        <f t="shared" si="625"/>
        <v/>
      </c>
      <c r="CZ295" s="532" t="str">
        <f t="shared" si="626"/>
        <v/>
      </c>
      <c r="DA295" s="533" t="str">
        <f t="shared" si="627"/>
        <v/>
      </c>
      <c r="DB295" s="534" t="str">
        <f t="shared" si="628"/>
        <v/>
      </c>
      <c r="DC295" s="534" t="str">
        <f t="shared" si="629"/>
        <v/>
      </c>
      <c r="DD295" s="534" t="str">
        <f t="shared" si="630"/>
        <v/>
      </c>
      <c r="DE295" s="534" t="str">
        <f t="shared" si="631"/>
        <v/>
      </c>
      <c r="DF295" s="534" t="str">
        <f t="shared" si="632"/>
        <v/>
      </c>
      <c r="DG295" s="535" t="str">
        <f t="shared" si="633"/>
        <v/>
      </c>
      <c r="DH295" s="535" t="str">
        <f t="shared" si="634"/>
        <v/>
      </c>
      <c r="DI295" s="535" t="str">
        <f t="shared" si="635"/>
        <v/>
      </c>
      <c r="DJ295" s="535" t="str">
        <f t="shared" si="636"/>
        <v/>
      </c>
      <c r="DK295" s="534" t="str">
        <f t="shared" si="637"/>
        <v/>
      </c>
      <c r="DL295" s="534" t="str">
        <f t="shared" si="638"/>
        <v/>
      </c>
      <c r="DM295" s="534" t="str">
        <f t="shared" si="639"/>
        <v/>
      </c>
      <c r="DN295" s="534" t="str">
        <f t="shared" si="640"/>
        <v/>
      </c>
      <c r="DO295" s="534" t="str">
        <f t="shared" si="641"/>
        <v/>
      </c>
      <c r="DP295" s="533" t="str">
        <f t="shared" si="642"/>
        <v/>
      </c>
      <c r="DQ295" s="532" t="str">
        <f t="shared" si="643"/>
        <v/>
      </c>
      <c r="DR295" s="753">
        <f t="shared" si="644"/>
        <v>0</v>
      </c>
      <c r="DS295" s="111">
        <f t="shared" si="645"/>
        <v>0</v>
      </c>
      <c r="DT295" s="111">
        <f t="shared" si="646"/>
        <v>0</v>
      </c>
      <c r="DU295" s="111">
        <f t="shared" si="647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758"/>
        <v/>
      </c>
      <c r="CE296" s="698" t="str">
        <f t="shared" si="759"/>
        <v/>
      </c>
      <c r="CF296" s="698" t="str">
        <f t="shared" si="760"/>
        <v/>
      </c>
      <c r="CG296" s="787" t="str">
        <f t="shared" si="761"/>
        <v/>
      </c>
      <c r="CH296" s="1370" t="str">
        <f t="shared" si="608"/>
        <v/>
      </c>
      <c r="CI296" s="1371" t="str">
        <f t="shared" si="609"/>
        <v/>
      </c>
      <c r="CJ296" s="1372" t="str">
        <f t="shared" si="610"/>
        <v/>
      </c>
      <c r="CK296" s="1372" t="str">
        <f t="shared" si="611"/>
        <v/>
      </c>
      <c r="CL296" s="1372" t="str">
        <f t="shared" si="612"/>
        <v/>
      </c>
      <c r="CM296" s="1372" t="str">
        <f t="shared" si="613"/>
        <v/>
      </c>
      <c r="CN296" s="1372" t="str">
        <f t="shared" si="614"/>
        <v/>
      </c>
      <c r="CO296" s="1373" t="str">
        <f t="shared" si="615"/>
        <v/>
      </c>
      <c r="CP296" s="1373" t="str">
        <f t="shared" si="616"/>
        <v/>
      </c>
      <c r="CQ296" s="1373" t="str">
        <f t="shared" si="617"/>
        <v/>
      </c>
      <c r="CR296" s="1373" t="str">
        <f t="shared" si="618"/>
        <v/>
      </c>
      <c r="CS296" s="1372" t="str">
        <f t="shared" si="619"/>
        <v/>
      </c>
      <c r="CT296" s="1372" t="str">
        <f t="shared" si="620"/>
        <v/>
      </c>
      <c r="CU296" s="1372" t="str">
        <f t="shared" si="621"/>
        <v/>
      </c>
      <c r="CV296" s="1372" t="str">
        <f t="shared" si="622"/>
        <v/>
      </c>
      <c r="CW296" s="1372" t="str">
        <f t="shared" si="623"/>
        <v/>
      </c>
      <c r="CX296" s="1371" t="str">
        <f t="shared" si="624"/>
        <v/>
      </c>
      <c r="CY296" s="1374" t="str">
        <f t="shared" si="625"/>
        <v/>
      </c>
      <c r="CZ296" s="532" t="str">
        <f t="shared" si="626"/>
        <v/>
      </c>
      <c r="DA296" s="533" t="str">
        <f t="shared" si="627"/>
        <v/>
      </c>
      <c r="DB296" s="534" t="str">
        <f t="shared" si="628"/>
        <v/>
      </c>
      <c r="DC296" s="534" t="str">
        <f t="shared" si="629"/>
        <v/>
      </c>
      <c r="DD296" s="534" t="str">
        <f t="shared" si="630"/>
        <v/>
      </c>
      <c r="DE296" s="534" t="str">
        <f t="shared" si="631"/>
        <v/>
      </c>
      <c r="DF296" s="534" t="str">
        <f t="shared" si="632"/>
        <v/>
      </c>
      <c r="DG296" s="535" t="str">
        <f t="shared" si="633"/>
        <v/>
      </c>
      <c r="DH296" s="535" t="str">
        <f t="shared" si="634"/>
        <v/>
      </c>
      <c r="DI296" s="535" t="str">
        <f t="shared" si="635"/>
        <v/>
      </c>
      <c r="DJ296" s="535" t="str">
        <f t="shared" si="636"/>
        <v/>
      </c>
      <c r="DK296" s="534" t="str">
        <f t="shared" si="637"/>
        <v/>
      </c>
      <c r="DL296" s="534" t="str">
        <f t="shared" si="638"/>
        <v/>
      </c>
      <c r="DM296" s="534" t="str">
        <f t="shared" si="639"/>
        <v/>
      </c>
      <c r="DN296" s="534" t="str">
        <f t="shared" si="640"/>
        <v/>
      </c>
      <c r="DO296" s="534" t="str">
        <f t="shared" si="641"/>
        <v/>
      </c>
      <c r="DP296" s="533" t="str">
        <f t="shared" si="642"/>
        <v/>
      </c>
      <c r="DQ296" s="532" t="str">
        <f t="shared" si="643"/>
        <v/>
      </c>
      <c r="DR296" s="753">
        <f t="shared" si="644"/>
        <v>0</v>
      </c>
      <c r="DS296" s="111">
        <f t="shared" si="645"/>
        <v>0</v>
      </c>
      <c r="DT296" s="111">
        <f t="shared" si="646"/>
        <v>0</v>
      </c>
      <c r="DU296" s="111">
        <f t="shared" si="647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762">IF(B295="","",B295*B296)</f>
        <v/>
      </c>
      <c r="C297" s="730" t="str">
        <f t="shared" si="762"/>
        <v/>
      </c>
      <c r="D297" s="730" t="str">
        <f t="shared" si="762"/>
        <v/>
      </c>
      <c r="E297" s="730" t="str">
        <f t="shared" si="762"/>
        <v/>
      </c>
      <c r="F297" s="730" t="str">
        <f t="shared" si="762"/>
        <v/>
      </c>
      <c r="G297" s="730" t="str">
        <f t="shared" si="762"/>
        <v/>
      </c>
      <c r="H297" s="730" t="str">
        <f t="shared" si="762"/>
        <v/>
      </c>
      <c r="I297" s="730" t="str">
        <f t="shared" si="762"/>
        <v/>
      </c>
      <c r="J297" s="730" t="str">
        <f t="shared" si="762"/>
        <v/>
      </c>
      <c r="K297" s="730" t="str">
        <f t="shared" si="762"/>
        <v/>
      </c>
      <c r="L297" s="730" t="str">
        <f t="shared" si="762"/>
        <v/>
      </c>
      <c r="M297" s="730" t="str">
        <f t="shared" si="762"/>
        <v/>
      </c>
      <c r="N297" s="730" t="str">
        <f t="shared" si="762"/>
        <v/>
      </c>
      <c r="O297" s="730" t="str">
        <f t="shared" si="762"/>
        <v/>
      </c>
      <c r="P297" s="730" t="str">
        <f t="shared" si="762"/>
        <v/>
      </c>
      <c r="Q297" s="730" t="str">
        <f t="shared" si="762"/>
        <v/>
      </c>
      <c r="R297" s="730" t="str">
        <f t="shared" si="762"/>
        <v/>
      </c>
      <c r="S297" s="730" t="str">
        <f t="shared" si="762"/>
        <v/>
      </c>
      <c r="T297" s="762"/>
      <c r="U297" s="730" t="str">
        <f t="shared" ref="U297:AL297" si="763">IF(U295="","",U295*U296)</f>
        <v/>
      </c>
      <c r="V297" s="730" t="str">
        <f t="shared" si="763"/>
        <v/>
      </c>
      <c r="W297" s="730" t="str">
        <f t="shared" si="763"/>
        <v/>
      </c>
      <c r="X297" s="730" t="str">
        <f t="shared" si="763"/>
        <v/>
      </c>
      <c r="Y297" s="730" t="str">
        <f t="shared" si="763"/>
        <v/>
      </c>
      <c r="Z297" s="730" t="str">
        <f t="shared" si="763"/>
        <v/>
      </c>
      <c r="AA297" s="730" t="str">
        <f t="shared" si="763"/>
        <v/>
      </c>
      <c r="AB297" s="730" t="str">
        <f t="shared" si="763"/>
        <v/>
      </c>
      <c r="AC297" s="730" t="str">
        <f t="shared" si="763"/>
        <v/>
      </c>
      <c r="AD297" s="730" t="str">
        <f t="shared" si="763"/>
        <v/>
      </c>
      <c r="AE297" s="730" t="str">
        <f t="shared" si="763"/>
        <v/>
      </c>
      <c r="AF297" s="730" t="str">
        <f t="shared" si="763"/>
        <v/>
      </c>
      <c r="AG297" s="730" t="str">
        <f t="shared" si="763"/>
        <v/>
      </c>
      <c r="AH297" s="730" t="str">
        <f t="shared" si="763"/>
        <v/>
      </c>
      <c r="AI297" s="730" t="str">
        <f t="shared" si="763"/>
        <v/>
      </c>
      <c r="AJ297" s="730" t="str">
        <f t="shared" si="763"/>
        <v/>
      </c>
      <c r="AK297" s="730" t="str">
        <f t="shared" si="763"/>
        <v/>
      </c>
      <c r="AL297" s="730" t="str">
        <f t="shared" si="763"/>
        <v/>
      </c>
      <c r="AM297" s="762"/>
      <c r="AN297" s="730" t="str">
        <f t="shared" ref="AN297:BE297" si="764">IF(AN295="","",AN295*AN296)</f>
        <v/>
      </c>
      <c r="AO297" s="730" t="str">
        <f t="shared" si="764"/>
        <v/>
      </c>
      <c r="AP297" s="730" t="str">
        <f t="shared" si="764"/>
        <v/>
      </c>
      <c r="AQ297" s="730" t="str">
        <f t="shared" si="764"/>
        <v/>
      </c>
      <c r="AR297" s="730" t="str">
        <f t="shared" si="764"/>
        <v/>
      </c>
      <c r="AS297" s="730" t="str">
        <f t="shared" si="764"/>
        <v/>
      </c>
      <c r="AT297" s="730" t="str">
        <f t="shared" si="764"/>
        <v/>
      </c>
      <c r="AU297" s="730" t="str">
        <f t="shared" si="764"/>
        <v/>
      </c>
      <c r="AV297" s="730" t="str">
        <f t="shared" si="764"/>
        <v/>
      </c>
      <c r="AW297" s="730" t="str">
        <f t="shared" si="764"/>
        <v/>
      </c>
      <c r="AX297" s="730" t="str">
        <f t="shared" si="764"/>
        <v/>
      </c>
      <c r="AY297" s="730" t="str">
        <f t="shared" si="764"/>
        <v/>
      </c>
      <c r="AZ297" s="730" t="str">
        <f t="shared" si="764"/>
        <v/>
      </c>
      <c r="BA297" s="730" t="str">
        <f t="shared" si="764"/>
        <v/>
      </c>
      <c r="BB297" s="730" t="str">
        <f t="shared" si="764"/>
        <v/>
      </c>
      <c r="BC297" s="730" t="str">
        <f t="shared" si="764"/>
        <v/>
      </c>
      <c r="BD297" s="730" t="str">
        <f t="shared" si="764"/>
        <v/>
      </c>
      <c r="BE297" s="730" t="str">
        <f t="shared" si="764"/>
        <v/>
      </c>
      <c r="BF297" s="762"/>
      <c r="BG297" s="730" t="str">
        <f t="shared" ref="BG297:BX297" si="765">IF(BG295="","",BG295*BG296)</f>
        <v/>
      </c>
      <c r="BH297" s="730" t="str">
        <f t="shared" si="765"/>
        <v/>
      </c>
      <c r="BI297" s="730" t="str">
        <f t="shared" si="765"/>
        <v/>
      </c>
      <c r="BJ297" s="730" t="str">
        <f t="shared" si="765"/>
        <v/>
      </c>
      <c r="BK297" s="730" t="str">
        <f t="shared" si="765"/>
        <v/>
      </c>
      <c r="BL297" s="730" t="str">
        <f t="shared" si="765"/>
        <v/>
      </c>
      <c r="BM297" s="730" t="str">
        <f t="shared" si="765"/>
        <v/>
      </c>
      <c r="BN297" s="730" t="str">
        <f t="shared" si="765"/>
        <v/>
      </c>
      <c r="BO297" s="730" t="str">
        <f t="shared" si="765"/>
        <v/>
      </c>
      <c r="BP297" s="730" t="str">
        <f t="shared" si="765"/>
        <v/>
      </c>
      <c r="BQ297" s="730" t="str">
        <f t="shared" si="765"/>
        <v/>
      </c>
      <c r="BR297" s="730" t="str">
        <f t="shared" si="765"/>
        <v/>
      </c>
      <c r="BS297" s="730" t="str">
        <f t="shared" si="765"/>
        <v/>
      </c>
      <c r="BT297" s="730" t="str">
        <f t="shared" si="765"/>
        <v/>
      </c>
      <c r="BU297" s="730" t="str">
        <f t="shared" si="765"/>
        <v/>
      </c>
      <c r="BV297" s="730" t="str">
        <f t="shared" si="765"/>
        <v/>
      </c>
      <c r="BW297" s="730" t="str">
        <f t="shared" si="765"/>
        <v/>
      </c>
      <c r="BX297" s="730" t="str">
        <f t="shared" si="765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758"/>
        <v/>
      </c>
      <c r="CE297" s="698" t="str">
        <f t="shared" si="759"/>
        <v/>
      </c>
      <c r="CF297" s="698" t="str">
        <f t="shared" si="760"/>
        <v/>
      </c>
      <c r="CG297" s="787" t="str">
        <f t="shared" si="761"/>
        <v/>
      </c>
      <c r="CH297" s="1370" t="str">
        <f t="shared" si="608"/>
        <v/>
      </c>
      <c r="CI297" s="1371" t="str">
        <f t="shared" si="609"/>
        <v/>
      </c>
      <c r="CJ297" s="1372" t="str">
        <f t="shared" si="610"/>
        <v/>
      </c>
      <c r="CK297" s="1372" t="str">
        <f t="shared" si="611"/>
        <v/>
      </c>
      <c r="CL297" s="1372" t="str">
        <f t="shared" si="612"/>
        <v/>
      </c>
      <c r="CM297" s="1372" t="str">
        <f t="shared" si="613"/>
        <v/>
      </c>
      <c r="CN297" s="1372" t="str">
        <f t="shared" si="614"/>
        <v/>
      </c>
      <c r="CO297" s="1373" t="str">
        <f t="shared" si="615"/>
        <v/>
      </c>
      <c r="CP297" s="1373" t="str">
        <f t="shared" si="616"/>
        <v/>
      </c>
      <c r="CQ297" s="1373" t="str">
        <f t="shared" si="617"/>
        <v/>
      </c>
      <c r="CR297" s="1373" t="str">
        <f t="shared" si="618"/>
        <v/>
      </c>
      <c r="CS297" s="1372" t="str">
        <f t="shared" si="619"/>
        <v/>
      </c>
      <c r="CT297" s="1372" t="str">
        <f t="shared" si="620"/>
        <v/>
      </c>
      <c r="CU297" s="1372" t="str">
        <f t="shared" si="621"/>
        <v/>
      </c>
      <c r="CV297" s="1372" t="str">
        <f t="shared" si="622"/>
        <v/>
      </c>
      <c r="CW297" s="1372" t="str">
        <f t="shared" si="623"/>
        <v/>
      </c>
      <c r="CX297" s="1371" t="str">
        <f t="shared" si="624"/>
        <v/>
      </c>
      <c r="CY297" s="1374" t="str">
        <f t="shared" si="625"/>
        <v/>
      </c>
      <c r="CZ297" s="532" t="str">
        <f t="shared" si="626"/>
        <v/>
      </c>
      <c r="DA297" s="533" t="str">
        <f t="shared" si="627"/>
        <v/>
      </c>
      <c r="DB297" s="534" t="str">
        <f t="shared" si="628"/>
        <v/>
      </c>
      <c r="DC297" s="534" t="str">
        <f t="shared" si="629"/>
        <v/>
      </c>
      <c r="DD297" s="534" t="str">
        <f t="shared" si="630"/>
        <v/>
      </c>
      <c r="DE297" s="534" t="str">
        <f t="shared" si="631"/>
        <v/>
      </c>
      <c r="DF297" s="534" t="str">
        <f t="shared" si="632"/>
        <v/>
      </c>
      <c r="DG297" s="535" t="str">
        <f t="shared" si="633"/>
        <v/>
      </c>
      <c r="DH297" s="535" t="str">
        <f t="shared" si="634"/>
        <v/>
      </c>
      <c r="DI297" s="535" t="str">
        <f t="shared" si="635"/>
        <v/>
      </c>
      <c r="DJ297" s="535" t="str">
        <f t="shared" si="636"/>
        <v/>
      </c>
      <c r="DK297" s="534" t="str">
        <f t="shared" si="637"/>
        <v/>
      </c>
      <c r="DL297" s="534" t="str">
        <f t="shared" si="638"/>
        <v/>
      </c>
      <c r="DM297" s="534" t="str">
        <f t="shared" si="639"/>
        <v/>
      </c>
      <c r="DN297" s="534" t="str">
        <f t="shared" si="640"/>
        <v/>
      </c>
      <c r="DO297" s="534" t="str">
        <f t="shared" si="641"/>
        <v/>
      </c>
      <c r="DP297" s="533" t="str">
        <f t="shared" si="642"/>
        <v/>
      </c>
      <c r="DQ297" s="532" t="str">
        <f t="shared" si="643"/>
        <v/>
      </c>
      <c r="DR297" s="753">
        <f t="shared" si="644"/>
        <v>0</v>
      </c>
      <c r="DS297" s="111">
        <f t="shared" si="645"/>
        <v>0</v>
      </c>
      <c r="DT297" s="111">
        <f t="shared" si="646"/>
        <v>0</v>
      </c>
      <c r="DU297" s="111">
        <f t="shared" si="647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758"/>
        <v/>
      </c>
      <c r="CE298" s="698" t="str">
        <f t="shared" si="759"/>
        <v/>
      </c>
      <c r="CF298" s="698" t="str">
        <f t="shared" si="760"/>
        <v/>
      </c>
      <c r="CG298" s="787" t="str">
        <f t="shared" si="761"/>
        <v/>
      </c>
      <c r="CH298" s="1370" t="str">
        <f t="shared" si="608"/>
        <v/>
      </c>
      <c r="CI298" s="1371" t="str">
        <f t="shared" si="609"/>
        <v/>
      </c>
      <c r="CJ298" s="1372" t="str">
        <f t="shared" si="610"/>
        <v/>
      </c>
      <c r="CK298" s="1372" t="str">
        <f t="shared" si="611"/>
        <v/>
      </c>
      <c r="CL298" s="1372" t="str">
        <f t="shared" si="612"/>
        <v/>
      </c>
      <c r="CM298" s="1372" t="str">
        <f t="shared" si="613"/>
        <v/>
      </c>
      <c r="CN298" s="1372" t="str">
        <f t="shared" si="614"/>
        <v/>
      </c>
      <c r="CO298" s="1373" t="str">
        <f t="shared" si="615"/>
        <v/>
      </c>
      <c r="CP298" s="1373" t="str">
        <f t="shared" si="616"/>
        <v/>
      </c>
      <c r="CQ298" s="1373" t="str">
        <f t="shared" si="617"/>
        <v/>
      </c>
      <c r="CR298" s="1373" t="str">
        <f t="shared" si="618"/>
        <v/>
      </c>
      <c r="CS298" s="1372" t="str">
        <f t="shared" si="619"/>
        <v/>
      </c>
      <c r="CT298" s="1372" t="str">
        <f t="shared" si="620"/>
        <v/>
      </c>
      <c r="CU298" s="1372" t="str">
        <f t="shared" si="621"/>
        <v/>
      </c>
      <c r="CV298" s="1372" t="str">
        <f t="shared" si="622"/>
        <v/>
      </c>
      <c r="CW298" s="1372" t="str">
        <f t="shared" si="623"/>
        <v/>
      </c>
      <c r="CX298" s="1371" t="str">
        <f t="shared" si="624"/>
        <v/>
      </c>
      <c r="CY298" s="1374" t="str">
        <f t="shared" si="625"/>
        <v/>
      </c>
      <c r="CZ298" s="532" t="str">
        <f t="shared" si="626"/>
        <v/>
      </c>
      <c r="DA298" s="533" t="str">
        <f t="shared" si="627"/>
        <v/>
      </c>
      <c r="DB298" s="534" t="str">
        <f t="shared" si="628"/>
        <v/>
      </c>
      <c r="DC298" s="534" t="str">
        <f t="shared" si="629"/>
        <v/>
      </c>
      <c r="DD298" s="534" t="str">
        <f t="shared" si="630"/>
        <v/>
      </c>
      <c r="DE298" s="534" t="str">
        <f t="shared" si="631"/>
        <v/>
      </c>
      <c r="DF298" s="534" t="str">
        <f t="shared" si="632"/>
        <v/>
      </c>
      <c r="DG298" s="535" t="str">
        <f t="shared" si="633"/>
        <v/>
      </c>
      <c r="DH298" s="535" t="str">
        <f t="shared" si="634"/>
        <v/>
      </c>
      <c r="DI298" s="535" t="str">
        <f t="shared" si="635"/>
        <v/>
      </c>
      <c r="DJ298" s="535" t="str">
        <f t="shared" si="636"/>
        <v/>
      </c>
      <c r="DK298" s="534" t="str">
        <f t="shared" si="637"/>
        <v/>
      </c>
      <c r="DL298" s="534" t="str">
        <f t="shared" si="638"/>
        <v/>
      </c>
      <c r="DM298" s="534" t="str">
        <f t="shared" si="639"/>
        <v/>
      </c>
      <c r="DN298" s="534" t="str">
        <f t="shared" si="640"/>
        <v/>
      </c>
      <c r="DO298" s="534" t="str">
        <f t="shared" si="641"/>
        <v/>
      </c>
      <c r="DP298" s="533" t="str">
        <f t="shared" si="642"/>
        <v/>
      </c>
      <c r="DQ298" s="532" t="str">
        <f t="shared" si="643"/>
        <v/>
      </c>
      <c r="DR298" s="753">
        <f t="shared" si="644"/>
        <v>0</v>
      </c>
      <c r="DS298" s="111">
        <f t="shared" si="645"/>
        <v>0</v>
      </c>
      <c r="DT298" s="111">
        <f t="shared" si="646"/>
        <v>0</v>
      </c>
      <c r="DU298" s="111">
        <f t="shared" si="647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766">IF(B293="","",(B293-B295-B298)*B294/B$46/365/$G$1)</f>
        <v/>
      </c>
      <c r="C299" s="733" t="str">
        <f t="shared" si="766"/>
        <v/>
      </c>
      <c r="D299" s="733" t="str">
        <f t="shared" si="766"/>
        <v/>
      </c>
      <c r="E299" s="733" t="str">
        <f t="shared" si="766"/>
        <v/>
      </c>
      <c r="F299" s="733" t="str">
        <f t="shared" si="766"/>
        <v/>
      </c>
      <c r="G299" s="733" t="str">
        <f t="shared" si="766"/>
        <v/>
      </c>
      <c r="H299" s="733" t="str">
        <f t="shared" si="766"/>
        <v/>
      </c>
      <c r="I299" s="733" t="str">
        <f t="shared" si="766"/>
        <v/>
      </c>
      <c r="J299" s="733" t="str">
        <f t="shared" si="766"/>
        <v/>
      </c>
      <c r="K299" s="733" t="str">
        <f t="shared" si="766"/>
        <v/>
      </c>
      <c r="L299" s="733" t="str">
        <f t="shared" si="766"/>
        <v/>
      </c>
      <c r="M299" s="733" t="str">
        <f t="shared" si="766"/>
        <v/>
      </c>
      <c r="N299" s="733" t="str">
        <f t="shared" si="766"/>
        <v/>
      </c>
      <c r="O299" s="733" t="str">
        <f t="shared" si="766"/>
        <v/>
      </c>
      <c r="P299" s="733" t="str">
        <f t="shared" si="766"/>
        <v/>
      </c>
      <c r="Q299" s="733" t="str">
        <f t="shared" si="766"/>
        <v/>
      </c>
      <c r="R299" s="733" t="str">
        <f t="shared" si="766"/>
        <v/>
      </c>
      <c r="S299" s="733" t="str">
        <f t="shared" si="766"/>
        <v/>
      </c>
      <c r="T299" s="752"/>
      <c r="U299" s="733" t="str">
        <f t="shared" ref="U299:AL299" si="767">IF(U293="","",(U293-U295-U298)*U294/U$46/365/$G$1)</f>
        <v/>
      </c>
      <c r="V299" s="733" t="str">
        <f t="shared" si="767"/>
        <v/>
      </c>
      <c r="W299" s="733" t="str">
        <f t="shared" si="767"/>
        <v/>
      </c>
      <c r="X299" s="733" t="str">
        <f t="shared" si="767"/>
        <v/>
      </c>
      <c r="Y299" s="733" t="str">
        <f t="shared" si="767"/>
        <v/>
      </c>
      <c r="Z299" s="733" t="str">
        <f t="shared" si="767"/>
        <v/>
      </c>
      <c r="AA299" s="733" t="str">
        <f t="shared" si="767"/>
        <v/>
      </c>
      <c r="AB299" s="733" t="str">
        <f t="shared" si="767"/>
        <v/>
      </c>
      <c r="AC299" s="733" t="str">
        <f t="shared" si="767"/>
        <v/>
      </c>
      <c r="AD299" s="733" t="str">
        <f t="shared" si="767"/>
        <v/>
      </c>
      <c r="AE299" s="733" t="str">
        <f t="shared" si="767"/>
        <v/>
      </c>
      <c r="AF299" s="733" t="str">
        <f t="shared" si="767"/>
        <v/>
      </c>
      <c r="AG299" s="733" t="str">
        <f t="shared" si="767"/>
        <v/>
      </c>
      <c r="AH299" s="733" t="str">
        <f t="shared" si="767"/>
        <v/>
      </c>
      <c r="AI299" s="733" t="str">
        <f t="shared" si="767"/>
        <v/>
      </c>
      <c r="AJ299" s="733" t="str">
        <f t="shared" si="767"/>
        <v/>
      </c>
      <c r="AK299" s="733" t="str">
        <f t="shared" si="767"/>
        <v/>
      </c>
      <c r="AL299" s="733" t="str">
        <f t="shared" si="767"/>
        <v/>
      </c>
      <c r="AM299" s="752"/>
      <c r="AN299" s="733" t="str">
        <f t="shared" ref="AN299:BE299" si="768">IF(AN293="","",(AN293-AN295-AN298)*AN294/AN$46/365/$G$1)</f>
        <v/>
      </c>
      <c r="AO299" s="733" t="str">
        <f t="shared" si="768"/>
        <v/>
      </c>
      <c r="AP299" s="733" t="str">
        <f t="shared" si="768"/>
        <v/>
      </c>
      <c r="AQ299" s="733" t="str">
        <f t="shared" si="768"/>
        <v/>
      </c>
      <c r="AR299" s="733" t="str">
        <f t="shared" si="768"/>
        <v/>
      </c>
      <c r="AS299" s="733" t="str">
        <f t="shared" si="768"/>
        <v/>
      </c>
      <c r="AT299" s="733" t="str">
        <f t="shared" si="768"/>
        <v/>
      </c>
      <c r="AU299" s="733" t="str">
        <f t="shared" si="768"/>
        <v/>
      </c>
      <c r="AV299" s="733" t="str">
        <f t="shared" si="768"/>
        <v/>
      </c>
      <c r="AW299" s="733" t="str">
        <f t="shared" si="768"/>
        <v/>
      </c>
      <c r="AX299" s="733" t="str">
        <f t="shared" si="768"/>
        <v/>
      </c>
      <c r="AY299" s="733" t="str">
        <f t="shared" si="768"/>
        <v/>
      </c>
      <c r="AZ299" s="733" t="str">
        <f t="shared" si="768"/>
        <v/>
      </c>
      <c r="BA299" s="733" t="str">
        <f t="shared" si="768"/>
        <v/>
      </c>
      <c r="BB299" s="733" t="str">
        <f t="shared" si="768"/>
        <v/>
      </c>
      <c r="BC299" s="733" t="str">
        <f t="shared" si="768"/>
        <v/>
      </c>
      <c r="BD299" s="733" t="str">
        <f t="shared" si="768"/>
        <v/>
      </c>
      <c r="BE299" s="733" t="str">
        <f t="shared" si="768"/>
        <v/>
      </c>
      <c r="BF299" s="752"/>
      <c r="BG299" s="733" t="str">
        <f t="shared" ref="BG299:BX299" si="769">IF(BG293="","",(BG293-BG295-BG298)*BG294/BG$46/365/$G$1)</f>
        <v/>
      </c>
      <c r="BH299" s="733" t="str">
        <f t="shared" si="769"/>
        <v/>
      </c>
      <c r="BI299" s="733" t="str">
        <f t="shared" si="769"/>
        <v/>
      </c>
      <c r="BJ299" s="733" t="str">
        <f t="shared" si="769"/>
        <v/>
      </c>
      <c r="BK299" s="733" t="str">
        <f t="shared" si="769"/>
        <v/>
      </c>
      <c r="BL299" s="733" t="str">
        <f t="shared" si="769"/>
        <v/>
      </c>
      <c r="BM299" s="733" t="str">
        <f t="shared" si="769"/>
        <v/>
      </c>
      <c r="BN299" s="733" t="str">
        <f t="shared" si="769"/>
        <v/>
      </c>
      <c r="BO299" s="733" t="str">
        <f t="shared" si="769"/>
        <v/>
      </c>
      <c r="BP299" s="733" t="str">
        <f t="shared" si="769"/>
        <v/>
      </c>
      <c r="BQ299" s="733" t="str">
        <f t="shared" si="769"/>
        <v/>
      </c>
      <c r="BR299" s="733" t="str">
        <f t="shared" si="769"/>
        <v/>
      </c>
      <c r="BS299" s="733" t="str">
        <f t="shared" si="769"/>
        <v/>
      </c>
      <c r="BT299" s="733" t="str">
        <f t="shared" si="769"/>
        <v/>
      </c>
      <c r="BU299" s="733" t="str">
        <f t="shared" si="769"/>
        <v/>
      </c>
      <c r="BV299" s="733" t="str">
        <f t="shared" si="769"/>
        <v/>
      </c>
      <c r="BW299" s="733" t="str">
        <f t="shared" si="769"/>
        <v/>
      </c>
      <c r="BX299" s="733" t="str">
        <f t="shared" si="769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758"/>
        <v/>
      </c>
      <c r="CE299" s="723" t="str">
        <f t="shared" si="759"/>
        <v/>
      </c>
      <c r="CF299" s="723" t="str">
        <f t="shared" si="760"/>
        <v/>
      </c>
      <c r="CG299" s="790" t="str">
        <f t="shared" si="761"/>
        <v/>
      </c>
      <c r="CH299" s="1375" t="str">
        <f t="shared" si="608"/>
        <v/>
      </c>
      <c r="CI299" s="1376" t="str">
        <f t="shared" si="609"/>
        <v/>
      </c>
      <c r="CJ299" s="1377" t="str">
        <f t="shared" si="610"/>
        <v/>
      </c>
      <c r="CK299" s="1377" t="str">
        <f t="shared" si="611"/>
        <v/>
      </c>
      <c r="CL299" s="1377" t="str">
        <f t="shared" si="612"/>
        <v/>
      </c>
      <c r="CM299" s="1377" t="str">
        <f t="shared" si="613"/>
        <v/>
      </c>
      <c r="CN299" s="1377" t="str">
        <f t="shared" si="614"/>
        <v/>
      </c>
      <c r="CO299" s="1378" t="str">
        <f t="shared" si="615"/>
        <v/>
      </c>
      <c r="CP299" s="1378" t="str">
        <f t="shared" si="616"/>
        <v/>
      </c>
      <c r="CQ299" s="1378" t="str">
        <f t="shared" si="617"/>
        <v/>
      </c>
      <c r="CR299" s="1378" t="str">
        <f t="shared" si="618"/>
        <v/>
      </c>
      <c r="CS299" s="1377" t="str">
        <f t="shared" si="619"/>
        <v/>
      </c>
      <c r="CT299" s="1377" t="str">
        <f t="shared" si="620"/>
        <v/>
      </c>
      <c r="CU299" s="1377" t="str">
        <f t="shared" si="621"/>
        <v/>
      </c>
      <c r="CV299" s="1377" t="str">
        <f t="shared" si="622"/>
        <v/>
      </c>
      <c r="CW299" s="1377" t="str">
        <f t="shared" si="623"/>
        <v/>
      </c>
      <c r="CX299" s="1376" t="str">
        <f t="shared" si="624"/>
        <v/>
      </c>
      <c r="CY299" s="1379" t="str">
        <f t="shared" si="625"/>
        <v/>
      </c>
      <c r="CZ299" s="638" t="str">
        <f t="shared" si="626"/>
        <v/>
      </c>
      <c r="DA299" s="639" t="str">
        <f t="shared" si="627"/>
        <v/>
      </c>
      <c r="DB299" s="640" t="str">
        <f t="shared" si="628"/>
        <v/>
      </c>
      <c r="DC299" s="640" t="str">
        <f t="shared" si="629"/>
        <v/>
      </c>
      <c r="DD299" s="640" t="str">
        <f t="shared" si="630"/>
        <v/>
      </c>
      <c r="DE299" s="640" t="str">
        <f t="shared" si="631"/>
        <v/>
      </c>
      <c r="DF299" s="640" t="str">
        <f t="shared" si="632"/>
        <v/>
      </c>
      <c r="DG299" s="641" t="str">
        <f t="shared" si="633"/>
        <v/>
      </c>
      <c r="DH299" s="641" t="str">
        <f t="shared" si="634"/>
        <v/>
      </c>
      <c r="DI299" s="641" t="str">
        <f t="shared" si="635"/>
        <v/>
      </c>
      <c r="DJ299" s="641" t="str">
        <f t="shared" si="636"/>
        <v/>
      </c>
      <c r="DK299" s="640" t="str">
        <f t="shared" si="637"/>
        <v/>
      </c>
      <c r="DL299" s="640" t="str">
        <f t="shared" si="638"/>
        <v/>
      </c>
      <c r="DM299" s="640" t="str">
        <f t="shared" si="639"/>
        <v/>
      </c>
      <c r="DN299" s="640" t="str">
        <f t="shared" si="640"/>
        <v/>
      </c>
      <c r="DO299" s="640" t="str">
        <f t="shared" si="641"/>
        <v/>
      </c>
      <c r="DP299" s="639" t="str">
        <f t="shared" si="642"/>
        <v/>
      </c>
      <c r="DQ299" s="638" t="str">
        <f t="shared" si="643"/>
        <v/>
      </c>
      <c r="DR299" s="753">
        <f t="shared" si="644"/>
        <v>0</v>
      </c>
      <c r="DS299" s="111">
        <f t="shared" si="645"/>
        <v>0</v>
      </c>
      <c r="DT299" s="111">
        <f t="shared" si="646"/>
        <v>0</v>
      </c>
      <c r="DU299" s="111">
        <f t="shared" si="647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758"/>
        <v/>
      </c>
      <c r="CE300" s="698" t="str">
        <f t="shared" si="759"/>
        <v/>
      </c>
      <c r="CF300" s="698" t="str">
        <f t="shared" si="760"/>
        <v/>
      </c>
      <c r="CG300" s="787" t="str">
        <f t="shared" si="761"/>
        <v/>
      </c>
      <c r="CH300" s="1370" t="str">
        <f t="shared" si="608"/>
        <v/>
      </c>
      <c r="CI300" s="1371" t="str">
        <f t="shared" si="609"/>
        <v/>
      </c>
      <c r="CJ300" s="1372" t="str">
        <f t="shared" si="610"/>
        <v/>
      </c>
      <c r="CK300" s="1372" t="str">
        <f t="shared" si="611"/>
        <v/>
      </c>
      <c r="CL300" s="1372" t="str">
        <f t="shared" si="612"/>
        <v/>
      </c>
      <c r="CM300" s="1372" t="str">
        <f t="shared" si="613"/>
        <v/>
      </c>
      <c r="CN300" s="1372" t="str">
        <f t="shared" si="614"/>
        <v/>
      </c>
      <c r="CO300" s="1373" t="str">
        <f t="shared" si="615"/>
        <v/>
      </c>
      <c r="CP300" s="1373" t="str">
        <f t="shared" si="616"/>
        <v/>
      </c>
      <c r="CQ300" s="1373" t="str">
        <f t="shared" si="617"/>
        <v/>
      </c>
      <c r="CR300" s="1373" t="str">
        <f t="shared" si="618"/>
        <v/>
      </c>
      <c r="CS300" s="1372" t="str">
        <f t="shared" si="619"/>
        <v/>
      </c>
      <c r="CT300" s="1372" t="str">
        <f t="shared" si="620"/>
        <v/>
      </c>
      <c r="CU300" s="1372" t="str">
        <f t="shared" si="621"/>
        <v/>
      </c>
      <c r="CV300" s="1372" t="str">
        <f t="shared" si="622"/>
        <v/>
      </c>
      <c r="CW300" s="1372" t="str">
        <f t="shared" si="623"/>
        <v/>
      </c>
      <c r="CX300" s="1371" t="str">
        <f t="shared" si="624"/>
        <v/>
      </c>
      <c r="CY300" s="1374" t="str">
        <f t="shared" si="625"/>
        <v/>
      </c>
      <c r="CZ300" s="532" t="str">
        <f t="shared" si="626"/>
        <v/>
      </c>
      <c r="DA300" s="533" t="str">
        <f t="shared" si="627"/>
        <v/>
      </c>
      <c r="DB300" s="534" t="str">
        <f t="shared" si="628"/>
        <v/>
      </c>
      <c r="DC300" s="534" t="str">
        <f t="shared" si="629"/>
        <v/>
      </c>
      <c r="DD300" s="534" t="str">
        <f t="shared" si="630"/>
        <v/>
      </c>
      <c r="DE300" s="534" t="str">
        <f t="shared" si="631"/>
        <v/>
      </c>
      <c r="DF300" s="534" t="str">
        <f t="shared" si="632"/>
        <v/>
      </c>
      <c r="DG300" s="535" t="str">
        <f t="shared" si="633"/>
        <v/>
      </c>
      <c r="DH300" s="535" t="str">
        <f t="shared" si="634"/>
        <v/>
      </c>
      <c r="DI300" s="535" t="str">
        <f t="shared" si="635"/>
        <v/>
      </c>
      <c r="DJ300" s="535" t="str">
        <f t="shared" si="636"/>
        <v/>
      </c>
      <c r="DK300" s="534" t="str">
        <f t="shared" si="637"/>
        <v/>
      </c>
      <c r="DL300" s="534" t="str">
        <f t="shared" si="638"/>
        <v/>
      </c>
      <c r="DM300" s="534" t="str">
        <f t="shared" si="639"/>
        <v/>
      </c>
      <c r="DN300" s="534" t="str">
        <f t="shared" si="640"/>
        <v/>
      </c>
      <c r="DO300" s="534" t="str">
        <f t="shared" si="641"/>
        <v/>
      </c>
      <c r="DP300" s="533" t="str">
        <f t="shared" si="642"/>
        <v/>
      </c>
      <c r="DQ300" s="532" t="str">
        <f t="shared" si="643"/>
        <v/>
      </c>
      <c r="DR300" s="753">
        <f t="shared" si="644"/>
        <v>0</v>
      </c>
      <c r="DS300" s="111">
        <f t="shared" si="645"/>
        <v>0</v>
      </c>
      <c r="DT300" s="111">
        <f t="shared" si="646"/>
        <v>0</v>
      </c>
      <c r="DU300" s="111">
        <f t="shared" si="647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407"/>
      <c r="CI301" s="1408"/>
      <c r="CJ301" s="1408"/>
      <c r="CK301" s="1408"/>
      <c r="CL301" s="1408"/>
      <c r="CM301" s="1408"/>
      <c r="CN301" s="1408"/>
      <c r="CO301" s="1408"/>
      <c r="CP301" s="1408"/>
      <c r="CQ301" s="1408"/>
      <c r="CR301" s="1408"/>
      <c r="CS301" s="1408"/>
      <c r="CT301" s="1408"/>
      <c r="CU301" s="1408"/>
      <c r="CV301" s="1408"/>
      <c r="CW301" s="1408"/>
      <c r="CX301" s="1408"/>
      <c r="CY301" s="1387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770">IF(DR302&lt;3,"",(SUM(B302:S302)-MIN(B302:S302)-MAX(B302:S302))/(DR302-2))</f>
        <v/>
      </c>
      <c r="CE302" s="698" t="str">
        <f t="shared" ref="CE302:CE310" si="771">IF(DS302&lt;3,"",(SUM(U302:AL302)-MIN(U302:AL302)-MAX(U302:AL302))/(DS302-2))</f>
        <v/>
      </c>
      <c r="CF302" s="698" t="str">
        <f t="shared" ref="CF302:CF310" si="772">IF(DT302&lt;3,"",(SUM(AN302:BE302)-MIN(AN302:BE302)-MAX(AN302:BE302))/(DT302-2))</f>
        <v/>
      </c>
      <c r="CG302" s="787" t="str">
        <f t="shared" ref="CG302:CG310" si="773">IF(DU302&lt;3,"",(SUM(BG302:BX302)-MIN(BG302:BX302)-MAX(BG302:BX302))/(DU302-2))</f>
        <v/>
      </c>
      <c r="CH302" s="1370" t="str">
        <f t="shared" ref="CH302:CH310" si="774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371" t="str">
        <f t="shared" ref="CI302:CI310" si="775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372" t="str">
        <f t="shared" ref="CJ302:CJ310" si="776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372" t="str">
        <f t="shared" ref="CK302:CK310" si="777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372" t="str">
        <f t="shared" ref="CL302:CL310" si="778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372" t="str">
        <f t="shared" ref="CM302:CM310" si="779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372" t="str">
        <f t="shared" ref="CN302:CN310" si="780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373" t="str">
        <f t="shared" ref="CO302:CO310" si="781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373" t="str">
        <f t="shared" ref="CP302:CP310" si="782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373" t="str">
        <f t="shared" ref="CQ302:CQ310" si="783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373" t="str">
        <f t="shared" ref="CR302:CR310" si="784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372" t="str">
        <f t="shared" ref="CS302:CS310" si="785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372" t="str">
        <f t="shared" ref="CT302:CT310" si="786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372" t="str">
        <f t="shared" ref="CU302:CU310" si="787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372" t="str">
        <f t="shared" ref="CV302:CV310" si="788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372" t="str">
        <f t="shared" ref="CW302:CW310" si="789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371" t="str">
        <f t="shared" ref="CX302:CX310" si="790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374" t="str">
        <f t="shared" ref="CY302:CY310" si="791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792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793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794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795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796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797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798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799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00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01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02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03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04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05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06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07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08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09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10">COUNT(B302:S302)</f>
        <v>0</v>
      </c>
      <c r="DS302" s="111">
        <f t="shared" ref="DS302:DS310" si="811">COUNT(U302:AL302)</f>
        <v>0</v>
      </c>
      <c r="DT302" s="111">
        <f t="shared" ref="DT302:DT310" si="812">COUNT(AN302:BE302)</f>
        <v>0</v>
      </c>
      <c r="DU302" s="111">
        <f t="shared" ref="DU302:DU310" si="813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14">IF(B300="","",B300*B302)</f>
        <v/>
      </c>
      <c r="C303" s="730" t="str">
        <f t="shared" si="814"/>
        <v/>
      </c>
      <c r="D303" s="730" t="str">
        <f t="shared" si="814"/>
        <v/>
      </c>
      <c r="E303" s="730" t="str">
        <f t="shared" si="814"/>
        <v/>
      </c>
      <c r="F303" s="730" t="str">
        <f t="shared" si="814"/>
        <v/>
      </c>
      <c r="G303" s="730" t="str">
        <f t="shared" si="814"/>
        <v/>
      </c>
      <c r="H303" s="730" t="str">
        <f t="shared" si="814"/>
        <v/>
      </c>
      <c r="I303" s="730" t="str">
        <f t="shared" si="814"/>
        <v/>
      </c>
      <c r="J303" s="730" t="str">
        <f t="shared" si="814"/>
        <v/>
      </c>
      <c r="K303" s="730" t="str">
        <f t="shared" si="814"/>
        <v/>
      </c>
      <c r="L303" s="730" t="str">
        <f t="shared" si="814"/>
        <v/>
      </c>
      <c r="M303" s="730" t="str">
        <f t="shared" si="814"/>
        <v/>
      </c>
      <c r="N303" s="730" t="str">
        <f t="shared" si="814"/>
        <v/>
      </c>
      <c r="O303" s="730" t="str">
        <f t="shared" si="814"/>
        <v/>
      </c>
      <c r="P303" s="730" t="str">
        <f t="shared" si="814"/>
        <v/>
      </c>
      <c r="Q303" s="730" t="str">
        <f t="shared" si="814"/>
        <v/>
      </c>
      <c r="R303" s="730" t="str">
        <f t="shared" si="814"/>
        <v/>
      </c>
      <c r="S303" s="730" t="str">
        <f t="shared" si="814"/>
        <v/>
      </c>
      <c r="T303" s="762"/>
      <c r="U303" s="730" t="str">
        <f t="shared" ref="U303:AL303" si="815">IF(U300="","",U300*U302)</f>
        <v/>
      </c>
      <c r="V303" s="730" t="str">
        <f t="shared" si="815"/>
        <v/>
      </c>
      <c r="W303" s="730" t="str">
        <f t="shared" si="815"/>
        <v/>
      </c>
      <c r="X303" s="730" t="str">
        <f t="shared" si="815"/>
        <v/>
      </c>
      <c r="Y303" s="730" t="str">
        <f t="shared" si="815"/>
        <v/>
      </c>
      <c r="Z303" s="730" t="str">
        <f t="shared" si="815"/>
        <v/>
      </c>
      <c r="AA303" s="730" t="str">
        <f t="shared" si="815"/>
        <v/>
      </c>
      <c r="AB303" s="730" t="str">
        <f t="shared" si="815"/>
        <v/>
      </c>
      <c r="AC303" s="730" t="str">
        <f t="shared" si="815"/>
        <v/>
      </c>
      <c r="AD303" s="730" t="str">
        <f t="shared" si="815"/>
        <v/>
      </c>
      <c r="AE303" s="730" t="str">
        <f t="shared" si="815"/>
        <v/>
      </c>
      <c r="AF303" s="730" t="str">
        <f t="shared" si="815"/>
        <v/>
      </c>
      <c r="AG303" s="730" t="str">
        <f t="shared" si="815"/>
        <v/>
      </c>
      <c r="AH303" s="730" t="str">
        <f t="shared" si="815"/>
        <v/>
      </c>
      <c r="AI303" s="730" t="str">
        <f t="shared" si="815"/>
        <v/>
      </c>
      <c r="AJ303" s="730" t="str">
        <f t="shared" si="815"/>
        <v/>
      </c>
      <c r="AK303" s="730" t="str">
        <f t="shared" si="815"/>
        <v/>
      </c>
      <c r="AL303" s="730" t="str">
        <f t="shared" si="815"/>
        <v/>
      </c>
      <c r="AM303" s="762"/>
      <c r="AN303" s="730" t="str">
        <f t="shared" ref="AN303:BE303" si="816">IF(AN300="","",AN300*AN302)</f>
        <v/>
      </c>
      <c r="AO303" s="730" t="str">
        <f t="shared" si="816"/>
        <v/>
      </c>
      <c r="AP303" s="730" t="str">
        <f t="shared" si="816"/>
        <v/>
      </c>
      <c r="AQ303" s="730" t="str">
        <f t="shared" si="816"/>
        <v/>
      </c>
      <c r="AR303" s="730" t="str">
        <f t="shared" si="816"/>
        <v/>
      </c>
      <c r="AS303" s="730" t="str">
        <f t="shared" si="816"/>
        <v/>
      </c>
      <c r="AT303" s="730" t="str">
        <f t="shared" si="816"/>
        <v/>
      </c>
      <c r="AU303" s="730" t="str">
        <f t="shared" si="816"/>
        <v/>
      </c>
      <c r="AV303" s="730" t="str">
        <f t="shared" si="816"/>
        <v/>
      </c>
      <c r="AW303" s="730" t="str">
        <f t="shared" si="816"/>
        <v/>
      </c>
      <c r="AX303" s="730" t="str">
        <f t="shared" si="816"/>
        <v/>
      </c>
      <c r="AY303" s="730" t="str">
        <f t="shared" si="816"/>
        <v/>
      </c>
      <c r="AZ303" s="730" t="str">
        <f t="shared" si="816"/>
        <v/>
      </c>
      <c r="BA303" s="730" t="str">
        <f t="shared" si="816"/>
        <v/>
      </c>
      <c r="BB303" s="730" t="str">
        <f t="shared" si="816"/>
        <v/>
      </c>
      <c r="BC303" s="730" t="str">
        <f t="shared" si="816"/>
        <v/>
      </c>
      <c r="BD303" s="730" t="str">
        <f t="shared" si="816"/>
        <v/>
      </c>
      <c r="BE303" s="730" t="str">
        <f t="shared" si="816"/>
        <v/>
      </c>
      <c r="BF303" s="762"/>
      <c r="BG303" s="730" t="str">
        <f t="shared" ref="BG303:BX303" si="817">IF(BG300="","",BG300*BG302)</f>
        <v/>
      </c>
      <c r="BH303" s="730" t="str">
        <f t="shared" si="817"/>
        <v/>
      </c>
      <c r="BI303" s="730" t="str">
        <f t="shared" si="817"/>
        <v/>
      </c>
      <c r="BJ303" s="730" t="str">
        <f t="shared" si="817"/>
        <v/>
      </c>
      <c r="BK303" s="730" t="str">
        <f t="shared" si="817"/>
        <v/>
      </c>
      <c r="BL303" s="730" t="str">
        <f t="shared" si="817"/>
        <v/>
      </c>
      <c r="BM303" s="730" t="str">
        <f t="shared" si="817"/>
        <v/>
      </c>
      <c r="BN303" s="730" t="str">
        <f t="shared" si="817"/>
        <v/>
      </c>
      <c r="BO303" s="730" t="str">
        <f t="shared" si="817"/>
        <v/>
      </c>
      <c r="BP303" s="730" t="str">
        <f t="shared" si="817"/>
        <v/>
      </c>
      <c r="BQ303" s="730" t="str">
        <f t="shared" si="817"/>
        <v/>
      </c>
      <c r="BR303" s="730" t="str">
        <f t="shared" si="817"/>
        <v/>
      </c>
      <c r="BS303" s="730" t="str">
        <f t="shared" si="817"/>
        <v/>
      </c>
      <c r="BT303" s="730" t="str">
        <f t="shared" si="817"/>
        <v/>
      </c>
      <c r="BU303" s="730" t="str">
        <f t="shared" si="817"/>
        <v/>
      </c>
      <c r="BV303" s="730" t="str">
        <f t="shared" si="817"/>
        <v/>
      </c>
      <c r="BW303" s="730" t="str">
        <f t="shared" si="817"/>
        <v/>
      </c>
      <c r="BX303" s="730" t="str">
        <f t="shared" si="817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770"/>
        <v/>
      </c>
      <c r="CE303" s="698" t="str">
        <f t="shared" si="771"/>
        <v/>
      </c>
      <c r="CF303" s="698" t="str">
        <f t="shared" si="772"/>
        <v/>
      </c>
      <c r="CG303" s="787" t="str">
        <f t="shared" si="773"/>
        <v/>
      </c>
      <c r="CH303" s="1370" t="str">
        <f t="shared" si="774"/>
        <v/>
      </c>
      <c r="CI303" s="1371" t="str">
        <f t="shared" si="775"/>
        <v/>
      </c>
      <c r="CJ303" s="1372" t="str">
        <f t="shared" si="776"/>
        <v/>
      </c>
      <c r="CK303" s="1372" t="str">
        <f t="shared" si="777"/>
        <v/>
      </c>
      <c r="CL303" s="1372" t="str">
        <f t="shared" si="778"/>
        <v/>
      </c>
      <c r="CM303" s="1372" t="str">
        <f t="shared" si="779"/>
        <v/>
      </c>
      <c r="CN303" s="1372" t="str">
        <f t="shared" si="780"/>
        <v/>
      </c>
      <c r="CO303" s="1373" t="str">
        <f t="shared" si="781"/>
        <v/>
      </c>
      <c r="CP303" s="1373" t="str">
        <f t="shared" si="782"/>
        <v/>
      </c>
      <c r="CQ303" s="1373" t="str">
        <f t="shared" si="783"/>
        <v/>
      </c>
      <c r="CR303" s="1373" t="str">
        <f t="shared" si="784"/>
        <v/>
      </c>
      <c r="CS303" s="1372" t="str">
        <f t="shared" si="785"/>
        <v/>
      </c>
      <c r="CT303" s="1372" t="str">
        <f t="shared" si="786"/>
        <v/>
      </c>
      <c r="CU303" s="1372" t="str">
        <f t="shared" si="787"/>
        <v/>
      </c>
      <c r="CV303" s="1372" t="str">
        <f t="shared" si="788"/>
        <v/>
      </c>
      <c r="CW303" s="1372" t="str">
        <f t="shared" si="789"/>
        <v/>
      </c>
      <c r="CX303" s="1371" t="str">
        <f t="shared" si="790"/>
        <v/>
      </c>
      <c r="CY303" s="1374" t="str">
        <f t="shared" si="791"/>
        <v/>
      </c>
      <c r="CZ303" s="532" t="str">
        <f t="shared" si="792"/>
        <v/>
      </c>
      <c r="DA303" s="533" t="str">
        <f t="shared" si="793"/>
        <v/>
      </c>
      <c r="DB303" s="534" t="str">
        <f t="shared" si="794"/>
        <v/>
      </c>
      <c r="DC303" s="534" t="str">
        <f t="shared" si="795"/>
        <v/>
      </c>
      <c r="DD303" s="534" t="str">
        <f t="shared" si="796"/>
        <v/>
      </c>
      <c r="DE303" s="534" t="str">
        <f t="shared" si="797"/>
        <v/>
      </c>
      <c r="DF303" s="534" t="str">
        <f t="shared" si="798"/>
        <v/>
      </c>
      <c r="DG303" s="535" t="str">
        <f t="shared" si="799"/>
        <v/>
      </c>
      <c r="DH303" s="535" t="str">
        <f t="shared" si="800"/>
        <v/>
      </c>
      <c r="DI303" s="535" t="str">
        <f t="shared" si="801"/>
        <v/>
      </c>
      <c r="DJ303" s="535" t="str">
        <f t="shared" si="802"/>
        <v/>
      </c>
      <c r="DK303" s="534" t="str">
        <f t="shared" si="803"/>
        <v/>
      </c>
      <c r="DL303" s="534" t="str">
        <f t="shared" si="804"/>
        <v/>
      </c>
      <c r="DM303" s="534" t="str">
        <f t="shared" si="805"/>
        <v/>
      </c>
      <c r="DN303" s="534" t="str">
        <f t="shared" si="806"/>
        <v/>
      </c>
      <c r="DO303" s="534" t="str">
        <f t="shared" si="807"/>
        <v/>
      </c>
      <c r="DP303" s="533" t="str">
        <f t="shared" si="808"/>
        <v/>
      </c>
      <c r="DQ303" s="532" t="str">
        <f t="shared" si="809"/>
        <v/>
      </c>
      <c r="DR303" s="753">
        <f t="shared" si="810"/>
        <v>0</v>
      </c>
      <c r="DS303" s="111">
        <f t="shared" si="811"/>
        <v>0</v>
      </c>
      <c r="DT303" s="111">
        <f t="shared" si="812"/>
        <v>0</v>
      </c>
      <c r="DU303" s="111">
        <f t="shared" si="813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18">1530*4.1868</f>
        <v>6405.8040000000001</v>
      </c>
      <c r="C304" s="801">
        <f t="shared" si="818"/>
        <v>6405.8040000000001</v>
      </c>
      <c r="D304" s="801">
        <f t="shared" si="818"/>
        <v>6405.8040000000001</v>
      </c>
      <c r="E304" s="801">
        <f t="shared" si="818"/>
        <v>6405.8040000000001</v>
      </c>
      <c r="F304" s="801">
        <f t="shared" si="818"/>
        <v>6405.8040000000001</v>
      </c>
      <c r="G304" s="801">
        <f t="shared" si="818"/>
        <v>6405.8040000000001</v>
      </c>
      <c r="H304" s="801">
        <f t="shared" si="818"/>
        <v>6405.8040000000001</v>
      </c>
      <c r="I304" s="801">
        <f t="shared" si="818"/>
        <v>6405.8040000000001</v>
      </c>
      <c r="J304" s="801">
        <f t="shared" si="818"/>
        <v>6405.8040000000001</v>
      </c>
      <c r="K304" s="801">
        <f t="shared" si="818"/>
        <v>6405.8040000000001</v>
      </c>
      <c r="L304" s="801">
        <f t="shared" si="818"/>
        <v>6405.8040000000001</v>
      </c>
      <c r="M304" s="801">
        <f t="shared" si="818"/>
        <v>6405.8040000000001</v>
      </c>
      <c r="N304" s="801">
        <f t="shared" si="818"/>
        <v>6405.8040000000001</v>
      </c>
      <c r="O304" s="801">
        <f t="shared" si="818"/>
        <v>6405.8040000000001</v>
      </c>
      <c r="P304" s="801">
        <f t="shared" si="818"/>
        <v>6405.8040000000001</v>
      </c>
      <c r="Q304" s="801">
        <f t="shared" si="818"/>
        <v>6405.8040000000001</v>
      </c>
      <c r="R304" s="801">
        <f t="shared" si="818"/>
        <v>6405.8040000000001</v>
      </c>
      <c r="S304" s="801">
        <f t="shared" si="818"/>
        <v>6405.8040000000001</v>
      </c>
      <c r="T304" s="809"/>
      <c r="U304" s="801">
        <f t="shared" ref="U304:AL304" si="819">1530*4.1868</f>
        <v>6405.8040000000001</v>
      </c>
      <c r="V304" s="801">
        <f t="shared" si="819"/>
        <v>6405.8040000000001</v>
      </c>
      <c r="W304" s="801">
        <f t="shared" si="819"/>
        <v>6405.8040000000001</v>
      </c>
      <c r="X304" s="801">
        <f t="shared" si="819"/>
        <v>6405.8040000000001</v>
      </c>
      <c r="Y304" s="801">
        <f t="shared" si="819"/>
        <v>6405.8040000000001</v>
      </c>
      <c r="Z304" s="801">
        <f t="shared" si="819"/>
        <v>6405.8040000000001</v>
      </c>
      <c r="AA304" s="801">
        <f t="shared" si="819"/>
        <v>6405.8040000000001</v>
      </c>
      <c r="AB304" s="801">
        <f t="shared" si="819"/>
        <v>6405.8040000000001</v>
      </c>
      <c r="AC304" s="801">
        <f t="shared" si="819"/>
        <v>6405.8040000000001</v>
      </c>
      <c r="AD304" s="801">
        <f t="shared" si="819"/>
        <v>6405.8040000000001</v>
      </c>
      <c r="AE304" s="801">
        <f t="shared" si="819"/>
        <v>6405.8040000000001</v>
      </c>
      <c r="AF304" s="801">
        <f t="shared" si="819"/>
        <v>6405.8040000000001</v>
      </c>
      <c r="AG304" s="801">
        <f t="shared" si="819"/>
        <v>6405.8040000000001</v>
      </c>
      <c r="AH304" s="801">
        <f t="shared" si="819"/>
        <v>6405.8040000000001</v>
      </c>
      <c r="AI304" s="801">
        <f t="shared" si="819"/>
        <v>6405.8040000000001</v>
      </c>
      <c r="AJ304" s="801">
        <f t="shared" si="819"/>
        <v>6405.8040000000001</v>
      </c>
      <c r="AK304" s="801">
        <f t="shared" si="819"/>
        <v>6405.8040000000001</v>
      </c>
      <c r="AL304" s="801">
        <f t="shared" si="819"/>
        <v>6405.8040000000001</v>
      </c>
      <c r="AM304" s="809"/>
      <c r="AN304" s="810">
        <v>6406</v>
      </c>
      <c r="AO304" s="811">
        <v>6406</v>
      </c>
      <c r="AP304" s="811">
        <v>6406</v>
      </c>
      <c r="AQ304" s="811">
        <v>6406</v>
      </c>
      <c r="AR304" s="811">
        <v>6406</v>
      </c>
      <c r="AS304" s="811">
        <v>6406</v>
      </c>
      <c r="AT304" s="811">
        <v>6406</v>
      </c>
      <c r="AU304" s="811">
        <v>6406</v>
      </c>
      <c r="AV304" s="811">
        <v>6406</v>
      </c>
      <c r="AW304" s="811">
        <v>6406</v>
      </c>
      <c r="AX304" s="811">
        <v>6406</v>
      </c>
      <c r="AY304" s="811">
        <v>6406</v>
      </c>
      <c r="AZ304" s="811">
        <v>6406</v>
      </c>
      <c r="BA304" s="811">
        <v>6406</v>
      </c>
      <c r="BB304" s="811">
        <v>6406</v>
      </c>
      <c r="BC304" s="811">
        <v>6406</v>
      </c>
      <c r="BD304" s="811">
        <v>6406</v>
      </c>
      <c r="BE304" s="811">
        <v>6406</v>
      </c>
      <c r="BF304" s="809"/>
      <c r="BG304" s="810">
        <v>6406</v>
      </c>
      <c r="BH304" s="811">
        <v>6406</v>
      </c>
      <c r="BI304" s="811">
        <v>6406</v>
      </c>
      <c r="BJ304" s="811">
        <v>6406</v>
      </c>
      <c r="BK304" s="811">
        <v>6406</v>
      </c>
      <c r="BL304" s="811">
        <v>6406</v>
      </c>
      <c r="BM304" s="811">
        <v>6406</v>
      </c>
      <c r="BN304" s="811">
        <v>6406</v>
      </c>
      <c r="BO304" s="811">
        <v>6406</v>
      </c>
      <c r="BP304" s="811">
        <v>6406</v>
      </c>
      <c r="BQ304" s="811">
        <v>6406</v>
      </c>
      <c r="BR304" s="811">
        <v>6406</v>
      </c>
      <c r="BS304" s="811">
        <v>6406</v>
      </c>
      <c r="BT304" s="811">
        <v>6406</v>
      </c>
      <c r="BU304" s="811">
        <v>6406</v>
      </c>
      <c r="BV304" s="811">
        <v>6406</v>
      </c>
      <c r="BW304" s="811">
        <v>6406</v>
      </c>
      <c r="BX304" s="811">
        <v>6406</v>
      </c>
      <c r="BY304" s="697"/>
      <c r="BZ304" s="810">
        <v>6406</v>
      </c>
      <c r="CA304" s="811">
        <v>6406</v>
      </c>
      <c r="CB304" s="811">
        <v>6406</v>
      </c>
      <c r="CC304" s="811">
        <v>6406</v>
      </c>
      <c r="CD304" s="698">
        <f t="shared" si="770"/>
        <v>6405.8040000000019</v>
      </c>
      <c r="CE304" s="698">
        <f t="shared" si="771"/>
        <v>6405.8040000000019</v>
      </c>
      <c r="CF304" s="698">
        <f t="shared" si="772"/>
        <v>6406</v>
      </c>
      <c r="CG304" s="787">
        <f t="shared" si="773"/>
        <v>6406</v>
      </c>
      <c r="CH304" s="1370">
        <f t="shared" si="774"/>
        <v>6405.8040000000001</v>
      </c>
      <c r="CI304" s="1371">
        <f t="shared" si="775"/>
        <v>6405.8040000000001</v>
      </c>
      <c r="CJ304" s="1372">
        <f t="shared" si="776"/>
        <v>6405.8040000000001</v>
      </c>
      <c r="CK304" s="1372">
        <f t="shared" si="777"/>
        <v>6405.8040000000001</v>
      </c>
      <c r="CL304" s="1372">
        <f t="shared" si="778"/>
        <v>6405.8040000000001</v>
      </c>
      <c r="CM304" s="1372">
        <f t="shared" si="779"/>
        <v>6405.8040000000001</v>
      </c>
      <c r="CN304" s="1372">
        <f t="shared" si="780"/>
        <v>6405.8040000000001</v>
      </c>
      <c r="CO304" s="1373">
        <f t="shared" si="781"/>
        <v>6405.8040000000001</v>
      </c>
      <c r="CP304" s="1373">
        <f t="shared" si="782"/>
        <v>6405.8040000000001</v>
      </c>
      <c r="CQ304" s="1373">
        <f t="shared" si="783"/>
        <v>6405.8040000000001</v>
      </c>
      <c r="CR304" s="1373">
        <f t="shared" si="784"/>
        <v>6405.8040000000001</v>
      </c>
      <c r="CS304" s="1372">
        <f t="shared" si="785"/>
        <v>6405.8040000000001</v>
      </c>
      <c r="CT304" s="1372">
        <f t="shared" si="786"/>
        <v>6405.8040000000001</v>
      </c>
      <c r="CU304" s="1372">
        <f t="shared" si="787"/>
        <v>6405.8040000000001</v>
      </c>
      <c r="CV304" s="1372">
        <f t="shared" si="788"/>
        <v>6405.8040000000001</v>
      </c>
      <c r="CW304" s="1372">
        <f t="shared" si="789"/>
        <v>6405.8040000000001</v>
      </c>
      <c r="CX304" s="1371">
        <f t="shared" si="790"/>
        <v>6405.8040000000001</v>
      </c>
      <c r="CY304" s="1374">
        <f t="shared" si="791"/>
        <v>6405.8040000000001</v>
      </c>
      <c r="CZ304" s="532">
        <f t="shared" si="792"/>
        <v>6405.8040000000001</v>
      </c>
      <c r="DA304" s="533">
        <f t="shared" si="793"/>
        <v>6405.8040000000001</v>
      </c>
      <c r="DB304" s="534">
        <f t="shared" si="794"/>
        <v>6405.8040000000001</v>
      </c>
      <c r="DC304" s="534">
        <f t="shared" si="795"/>
        <v>6405.8040000000001</v>
      </c>
      <c r="DD304" s="534">
        <f t="shared" si="796"/>
        <v>6405.8040000000001</v>
      </c>
      <c r="DE304" s="534">
        <f t="shared" si="797"/>
        <v>6405.8040000000001</v>
      </c>
      <c r="DF304" s="534">
        <f t="shared" si="798"/>
        <v>6405.8040000000001</v>
      </c>
      <c r="DG304" s="535">
        <f t="shared" si="799"/>
        <v>6405.8040000000001</v>
      </c>
      <c r="DH304" s="535">
        <f t="shared" si="800"/>
        <v>6405.8040000000001</v>
      </c>
      <c r="DI304" s="535">
        <f t="shared" si="801"/>
        <v>6405.8040000000001</v>
      </c>
      <c r="DJ304" s="535">
        <f t="shared" si="802"/>
        <v>6405.8040000000001</v>
      </c>
      <c r="DK304" s="534">
        <f t="shared" si="803"/>
        <v>6405.8040000000001</v>
      </c>
      <c r="DL304" s="534">
        <f t="shared" si="804"/>
        <v>6405.8040000000001</v>
      </c>
      <c r="DM304" s="534">
        <f t="shared" si="805"/>
        <v>6405.8040000000001</v>
      </c>
      <c r="DN304" s="534">
        <f t="shared" si="806"/>
        <v>6405.8040000000001</v>
      </c>
      <c r="DO304" s="534">
        <f t="shared" si="807"/>
        <v>6405.8040000000001</v>
      </c>
      <c r="DP304" s="533">
        <f t="shared" si="808"/>
        <v>6405.8040000000001</v>
      </c>
      <c r="DQ304" s="532">
        <f t="shared" si="809"/>
        <v>6405.8040000000001</v>
      </c>
      <c r="DR304" s="753">
        <f t="shared" si="810"/>
        <v>18</v>
      </c>
      <c r="DS304" s="111">
        <f t="shared" si="811"/>
        <v>18</v>
      </c>
      <c r="DT304" s="111">
        <f t="shared" si="812"/>
        <v>18</v>
      </c>
      <c r="DU304" s="111">
        <f t="shared" si="813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770"/>
        <v/>
      </c>
      <c r="CE305" s="698" t="str">
        <f t="shared" si="771"/>
        <v/>
      </c>
      <c r="CF305" s="698" t="str">
        <f t="shared" si="772"/>
        <v/>
      </c>
      <c r="CG305" s="787" t="str">
        <f t="shared" si="773"/>
        <v/>
      </c>
      <c r="CH305" s="1370" t="str">
        <f t="shared" si="774"/>
        <v/>
      </c>
      <c r="CI305" s="1371" t="str">
        <f t="shared" si="775"/>
        <v/>
      </c>
      <c r="CJ305" s="1372" t="str">
        <f t="shared" si="776"/>
        <v/>
      </c>
      <c r="CK305" s="1372" t="str">
        <f t="shared" si="777"/>
        <v/>
      </c>
      <c r="CL305" s="1372" t="str">
        <f t="shared" si="778"/>
        <v/>
      </c>
      <c r="CM305" s="1372" t="str">
        <f t="shared" si="779"/>
        <v/>
      </c>
      <c r="CN305" s="1372" t="str">
        <f t="shared" si="780"/>
        <v/>
      </c>
      <c r="CO305" s="1373" t="str">
        <f t="shared" si="781"/>
        <v/>
      </c>
      <c r="CP305" s="1373" t="str">
        <f t="shared" si="782"/>
        <v/>
      </c>
      <c r="CQ305" s="1373" t="str">
        <f t="shared" si="783"/>
        <v/>
      </c>
      <c r="CR305" s="1373" t="str">
        <f t="shared" si="784"/>
        <v/>
      </c>
      <c r="CS305" s="1372" t="str">
        <f t="shared" si="785"/>
        <v/>
      </c>
      <c r="CT305" s="1372" t="str">
        <f t="shared" si="786"/>
        <v/>
      </c>
      <c r="CU305" s="1372" t="str">
        <f t="shared" si="787"/>
        <v/>
      </c>
      <c r="CV305" s="1372" t="str">
        <f t="shared" si="788"/>
        <v/>
      </c>
      <c r="CW305" s="1372" t="str">
        <f t="shared" si="789"/>
        <v/>
      </c>
      <c r="CX305" s="1371" t="str">
        <f t="shared" si="790"/>
        <v/>
      </c>
      <c r="CY305" s="1374" t="str">
        <f t="shared" si="791"/>
        <v/>
      </c>
      <c r="CZ305" s="532" t="str">
        <f t="shared" si="792"/>
        <v/>
      </c>
      <c r="DA305" s="533" t="str">
        <f t="shared" si="793"/>
        <v/>
      </c>
      <c r="DB305" s="534" t="str">
        <f t="shared" si="794"/>
        <v/>
      </c>
      <c r="DC305" s="534" t="str">
        <f t="shared" si="795"/>
        <v/>
      </c>
      <c r="DD305" s="534" t="str">
        <f t="shared" si="796"/>
        <v/>
      </c>
      <c r="DE305" s="534" t="str">
        <f t="shared" si="797"/>
        <v/>
      </c>
      <c r="DF305" s="534" t="str">
        <f t="shared" si="798"/>
        <v/>
      </c>
      <c r="DG305" s="535" t="str">
        <f t="shared" si="799"/>
        <v/>
      </c>
      <c r="DH305" s="535" t="str">
        <f t="shared" si="800"/>
        <v/>
      </c>
      <c r="DI305" s="535" t="str">
        <f t="shared" si="801"/>
        <v/>
      </c>
      <c r="DJ305" s="535" t="str">
        <f t="shared" si="802"/>
        <v/>
      </c>
      <c r="DK305" s="534" t="str">
        <f t="shared" si="803"/>
        <v/>
      </c>
      <c r="DL305" s="534" t="str">
        <f t="shared" si="804"/>
        <v/>
      </c>
      <c r="DM305" s="534" t="str">
        <f t="shared" si="805"/>
        <v/>
      </c>
      <c r="DN305" s="534" t="str">
        <f t="shared" si="806"/>
        <v/>
      </c>
      <c r="DO305" s="534" t="str">
        <f t="shared" si="807"/>
        <v/>
      </c>
      <c r="DP305" s="533" t="str">
        <f t="shared" si="808"/>
        <v/>
      </c>
      <c r="DQ305" s="532" t="str">
        <f t="shared" si="809"/>
        <v/>
      </c>
      <c r="DR305" s="753">
        <f t="shared" si="810"/>
        <v>0</v>
      </c>
      <c r="DS305" s="111">
        <f t="shared" si="811"/>
        <v>0</v>
      </c>
      <c r="DT305" s="111">
        <f t="shared" si="812"/>
        <v>0</v>
      </c>
      <c r="DU305" s="111">
        <f t="shared" si="813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770"/>
        <v/>
      </c>
      <c r="CE306" s="698" t="str">
        <f t="shared" si="771"/>
        <v/>
      </c>
      <c r="CF306" s="698" t="str">
        <f t="shared" si="772"/>
        <v/>
      </c>
      <c r="CG306" s="787" t="str">
        <f t="shared" si="773"/>
        <v/>
      </c>
      <c r="CH306" s="1370" t="str">
        <f t="shared" si="774"/>
        <v/>
      </c>
      <c r="CI306" s="1371" t="str">
        <f t="shared" si="775"/>
        <v/>
      </c>
      <c r="CJ306" s="1372" t="str">
        <f t="shared" si="776"/>
        <v/>
      </c>
      <c r="CK306" s="1372" t="str">
        <f t="shared" si="777"/>
        <v/>
      </c>
      <c r="CL306" s="1372" t="str">
        <f t="shared" si="778"/>
        <v/>
      </c>
      <c r="CM306" s="1372" t="str">
        <f t="shared" si="779"/>
        <v/>
      </c>
      <c r="CN306" s="1372" t="str">
        <f t="shared" si="780"/>
        <v/>
      </c>
      <c r="CO306" s="1373" t="str">
        <f t="shared" si="781"/>
        <v/>
      </c>
      <c r="CP306" s="1373" t="str">
        <f t="shared" si="782"/>
        <v/>
      </c>
      <c r="CQ306" s="1373" t="str">
        <f t="shared" si="783"/>
        <v/>
      </c>
      <c r="CR306" s="1373" t="str">
        <f t="shared" si="784"/>
        <v/>
      </c>
      <c r="CS306" s="1372" t="str">
        <f t="shared" si="785"/>
        <v/>
      </c>
      <c r="CT306" s="1372" t="str">
        <f t="shared" si="786"/>
        <v/>
      </c>
      <c r="CU306" s="1372" t="str">
        <f t="shared" si="787"/>
        <v/>
      </c>
      <c r="CV306" s="1372" t="str">
        <f t="shared" si="788"/>
        <v/>
      </c>
      <c r="CW306" s="1372" t="str">
        <f t="shared" si="789"/>
        <v/>
      </c>
      <c r="CX306" s="1371" t="str">
        <f t="shared" si="790"/>
        <v/>
      </c>
      <c r="CY306" s="1374" t="str">
        <f t="shared" si="791"/>
        <v/>
      </c>
      <c r="CZ306" s="532" t="str">
        <f t="shared" si="792"/>
        <v/>
      </c>
      <c r="DA306" s="533" t="str">
        <f t="shared" si="793"/>
        <v/>
      </c>
      <c r="DB306" s="534" t="str">
        <f t="shared" si="794"/>
        <v/>
      </c>
      <c r="DC306" s="534" t="str">
        <f t="shared" si="795"/>
        <v/>
      </c>
      <c r="DD306" s="534" t="str">
        <f t="shared" si="796"/>
        <v/>
      </c>
      <c r="DE306" s="534" t="str">
        <f t="shared" si="797"/>
        <v/>
      </c>
      <c r="DF306" s="534" t="str">
        <f t="shared" si="798"/>
        <v/>
      </c>
      <c r="DG306" s="535" t="str">
        <f t="shared" si="799"/>
        <v/>
      </c>
      <c r="DH306" s="535" t="str">
        <f t="shared" si="800"/>
        <v/>
      </c>
      <c r="DI306" s="535" t="str">
        <f t="shared" si="801"/>
        <v/>
      </c>
      <c r="DJ306" s="535" t="str">
        <f t="shared" si="802"/>
        <v/>
      </c>
      <c r="DK306" s="534" t="str">
        <f t="shared" si="803"/>
        <v/>
      </c>
      <c r="DL306" s="534" t="str">
        <f t="shared" si="804"/>
        <v/>
      </c>
      <c r="DM306" s="534" t="str">
        <f t="shared" si="805"/>
        <v/>
      </c>
      <c r="DN306" s="534" t="str">
        <f t="shared" si="806"/>
        <v/>
      </c>
      <c r="DO306" s="534" t="str">
        <f t="shared" si="807"/>
        <v/>
      </c>
      <c r="DP306" s="533" t="str">
        <f t="shared" si="808"/>
        <v/>
      </c>
      <c r="DQ306" s="532" t="str">
        <f t="shared" si="809"/>
        <v/>
      </c>
      <c r="DR306" s="753">
        <f t="shared" si="810"/>
        <v>0</v>
      </c>
      <c r="DS306" s="111">
        <f t="shared" si="811"/>
        <v>0</v>
      </c>
      <c r="DT306" s="111">
        <f t="shared" si="812"/>
        <v>0</v>
      </c>
      <c r="DU306" s="111">
        <f t="shared" si="813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20">IF(B305="","",B305*B306)</f>
        <v/>
      </c>
      <c r="C307" s="730" t="str">
        <f t="shared" si="820"/>
        <v/>
      </c>
      <c r="D307" s="730" t="str">
        <f t="shared" si="820"/>
        <v/>
      </c>
      <c r="E307" s="730" t="str">
        <f t="shared" si="820"/>
        <v/>
      </c>
      <c r="F307" s="730" t="str">
        <f t="shared" si="820"/>
        <v/>
      </c>
      <c r="G307" s="730" t="str">
        <f t="shared" si="820"/>
        <v/>
      </c>
      <c r="H307" s="730" t="str">
        <f t="shared" si="820"/>
        <v/>
      </c>
      <c r="I307" s="730" t="str">
        <f t="shared" si="820"/>
        <v/>
      </c>
      <c r="J307" s="730" t="str">
        <f t="shared" si="820"/>
        <v/>
      </c>
      <c r="K307" s="730" t="str">
        <f t="shared" si="820"/>
        <v/>
      </c>
      <c r="L307" s="730" t="str">
        <f t="shared" si="820"/>
        <v/>
      </c>
      <c r="M307" s="730" t="str">
        <f t="shared" si="820"/>
        <v/>
      </c>
      <c r="N307" s="730" t="str">
        <f t="shared" si="820"/>
        <v/>
      </c>
      <c r="O307" s="730" t="str">
        <f t="shared" si="820"/>
        <v/>
      </c>
      <c r="P307" s="730" t="str">
        <f t="shared" si="820"/>
        <v/>
      </c>
      <c r="Q307" s="730" t="str">
        <f t="shared" si="820"/>
        <v/>
      </c>
      <c r="R307" s="730" t="str">
        <f t="shared" si="820"/>
        <v/>
      </c>
      <c r="S307" s="730" t="str">
        <f t="shared" si="820"/>
        <v/>
      </c>
      <c r="T307" s="762"/>
      <c r="U307" s="730" t="str">
        <f t="shared" ref="U307:AL307" si="821">IF(U305="","",U305*U306)</f>
        <v/>
      </c>
      <c r="V307" s="730" t="str">
        <f t="shared" si="821"/>
        <v/>
      </c>
      <c r="W307" s="730" t="str">
        <f t="shared" si="821"/>
        <v/>
      </c>
      <c r="X307" s="730" t="str">
        <f t="shared" si="821"/>
        <v/>
      </c>
      <c r="Y307" s="730" t="str">
        <f t="shared" si="821"/>
        <v/>
      </c>
      <c r="Z307" s="730" t="str">
        <f t="shared" si="821"/>
        <v/>
      </c>
      <c r="AA307" s="730" t="str">
        <f t="shared" si="821"/>
        <v/>
      </c>
      <c r="AB307" s="730" t="str">
        <f t="shared" si="821"/>
        <v/>
      </c>
      <c r="AC307" s="730" t="str">
        <f t="shared" si="821"/>
        <v/>
      </c>
      <c r="AD307" s="730" t="str">
        <f t="shared" si="821"/>
        <v/>
      </c>
      <c r="AE307" s="730" t="str">
        <f t="shared" si="821"/>
        <v/>
      </c>
      <c r="AF307" s="730" t="str">
        <f t="shared" si="821"/>
        <v/>
      </c>
      <c r="AG307" s="730" t="str">
        <f t="shared" si="821"/>
        <v/>
      </c>
      <c r="AH307" s="730" t="str">
        <f t="shared" si="821"/>
        <v/>
      </c>
      <c r="AI307" s="730" t="str">
        <f t="shared" si="821"/>
        <v/>
      </c>
      <c r="AJ307" s="730" t="str">
        <f t="shared" si="821"/>
        <v/>
      </c>
      <c r="AK307" s="730" t="str">
        <f t="shared" si="821"/>
        <v/>
      </c>
      <c r="AL307" s="730" t="str">
        <f t="shared" si="821"/>
        <v/>
      </c>
      <c r="AM307" s="762"/>
      <c r="AN307" s="730" t="str">
        <f t="shared" ref="AN307:BE307" si="822">IF(AN305="","",AN305*AN306)</f>
        <v/>
      </c>
      <c r="AO307" s="730" t="str">
        <f t="shared" si="822"/>
        <v/>
      </c>
      <c r="AP307" s="730" t="str">
        <f t="shared" si="822"/>
        <v/>
      </c>
      <c r="AQ307" s="730" t="str">
        <f t="shared" si="822"/>
        <v/>
      </c>
      <c r="AR307" s="730" t="str">
        <f t="shared" si="822"/>
        <v/>
      </c>
      <c r="AS307" s="730" t="str">
        <f t="shared" si="822"/>
        <v/>
      </c>
      <c r="AT307" s="730" t="str">
        <f t="shared" si="822"/>
        <v/>
      </c>
      <c r="AU307" s="730" t="str">
        <f t="shared" si="822"/>
        <v/>
      </c>
      <c r="AV307" s="730" t="str">
        <f t="shared" si="822"/>
        <v/>
      </c>
      <c r="AW307" s="730" t="str">
        <f t="shared" si="822"/>
        <v/>
      </c>
      <c r="AX307" s="730" t="str">
        <f t="shared" si="822"/>
        <v/>
      </c>
      <c r="AY307" s="730" t="str">
        <f t="shared" si="822"/>
        <v/>
      </c>
      <c r="AZ307" s="730" t="str">
        <f t="shared" si="822"/>
        <v/>
      </c>
      <c r="BA307" s="730" t="str">
        <f t="shared" si="822"/>
        <v/>
      </c>
      <c r="BB307" s="730" t="str">
        <f t="shared" si="822"/>
        <v/>
      </c>
      <c r="BC307" s="730" t="str">
        <f t="shared" si="822"/>
        <v/>
      </c>
      <c r="BD307" s="730" t="str">
        <f t="shared" si="822"/>
        <v/>
      </c>
      <c r="BE307" s="730" t="str">
        <f t="shared" si="822"/>
        <v/>
      </c>
      <c r="BF307" s="762"/>
      <c r="BG307" s="730" t="str">
        <f t="shared" ref="BG307:BX307" si="823">IF(BG305="","",BG305*BG306)</f>
        <v/>
      </c>
      <c r="BH307" s="730" t="str">
        <f t="shared" si="823"/>
        <v/>
      </c>
      <c r="BI307" s="730" t="str">
        <f t="shared" si="823"/>
        <v/>
      </c>
      <c r="BJ307" s="730" t="str">
        <f t="shared" si="823"/>
        <v/>
      </c>
      <c r="BK307" s="730" t="str">
        <f t="shared" si="823"/>
        <v/>
      </c>
      <c r="BL307" s="730" t="str">
        <f t="shared" si="823"/>
        <v/>
      </c>
      <c r="BM307" s="730" t="str">
        <f t="shared" si="823"/>
        <v/>
      </c>
      <c r="BN307" s="730" t="str">
        <f t="shared" si="823"/>
        <v/>
      </c>
      <c r="BO307" s="730" t="str">
        <f t="shared" si="823"/>
        <v/>
      </c>
      <c r="BP307" s="730" t="str">
        <f t="shared" si="823"/>
        <v/>
      </c>
      <c r="BQ307" s="730" t="str">
        <f t="shared" si="823"/>
        <v/>
      </c>
      <c r="BR307" s="730" t="str">
        <f t="shared" si="823"/>
        <v/>
      </c>
      <c r="BS307" s="730" t="str">
        <f t="shared" si="823"/>
        <v/>
      </c>
      <c r="BT307" s="730" t="str">
        <f t="shared" si="823"/>
        <v/>
      </c>
      <c r="BU307" s="730" t="str">
        <f t="shared" si="823"/>
        <v/>
      </c>
      <c r="BV307" s="730" t="str">
        <f t="shared" si="823"/>
        <v/>
      </c>
      <c r="BW307" s="730" t="str">
        <f t="shared" si="823"/>
        <v/>
      </c>
      <c r="BX307" s="730" t="str">
        <f t="shared" si="823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770"/>
        <v/>
      </c>
      <c r="CE307" s="698" t="str">
        <f t="shared" si="771"/>
        <v/>
      </c>
      <c r="CF307" s="698" t="str">
        <f t="shared" si="772"/>
        <v/>
      </c>
      <c r="CG307" s="787" t="str">
        <f t="shared" si="773"/>
        <v/>
      </c>
      <c r="CH307" s="1370" t="str">
        <f t="shared" si="774"/>
        <v/>
      </c>
      <c r="CI307" s="1371" t="str">
        <f t="shared" si="775"/>
        <v/>
      </c>
      <c r="CJ307" s="1372" t="str">
        <f t="shared" si="776"/>
        <v/>
      </c>
      <c r="CK307" s="1372" t="str">
        <f t="shared" si="777"/>
        <v/>
      </c>
      <c r="CL307" s="1372" t="str">
        <f t="shared" si="778"/>
        <v/>
      </c>
      <c r="CM307" s="1372" t="str">
        <f t="shared" si="779"/>
        <v/>
      </c>
      <c r="CN307" s="1372" t="str">
        <f t="shared" si="780"/>
        <v/>
      </c>
      <c r="CO307" s="1373" t="str">
        <f t="shared" si="781"/>
        <v/>
      </c>
      <c r="CP307" s="1373" t="str">
        <f t="shared" si="782"/>
        <v/>
      </c>
      <c r="CQ307" s="1373" t="str">
        <f t="shared" si="783"/>
        <v/>
      </c>
      <c r="CR307" s="1373" t="str">
        <f t="shared" si="784"/>
        <v/>
      </c>
      <c r="CS307" s="1372" t="str">
        <f t="shared" si="785"/>
        <v/>
      </c>
      <c r="CT307" s="1372" t="str">
        <f t="shared" si="786"/>
        <v/>
      </c>
      <c r="CU307" s="1372" t="str">
        <f t="shared" si="787"/>
        <v/>
      </c>
      <c r="CV307" s="1372" t="str">
        <f t="shared" si="788"/>
        <v/>
      </c>
      <c r="CW307" s="1372" t="str">
        <f t="shared" si="789"/>
        <v/>
      </c>
      <c r="CX307" s="1371" t="str">
        <f t="shared" si="790"/>
        <v/>
      </c>
      <c r="CY307" s="1374" t="str">
        <f t="shared" si="791"/>
        <v/>
      </c>
      <c r="CZ307" s="532" t="str">
        <f t="shared" si="792"/>
        <v/>
      </c>
      <c r="DA307" s="533" t="str">
        <f t="shared" si="793"/>
        <v/>
      </c>
      <c r="DB307" s="534" t="str">
        <f t="shared" si="794"/>
        <v/>
      </c>
      <c r="DC307" s="534" t="str">
        <f t="shared" si="795"/>
        <v/>
      </c>
      <c r="DD307" s="534" t="str">
        <f t="shared" si="796"/>
        <v/>
      </c>
      <c r="DE307" s="534" t="str">
        <f t="shared" si="797"/>
        <v/>
      </c>
      <c r="DF307" s="534" t="str">
        <f t="shared" si="798"/>
        <v/>
      </c>
      <c r="DG307" s="535" t="str">
        <f t="shared" si="799"/>
        <v/>
      </c>
      <c r="DH307" s="535" t="str">
        <f t="shared" si="800"/>
        <v/>
      </c>
      <c r="DI307" s="535" t="str">
        <f t="shared" si="801"/>
        <v/>
      </c>
      <c r="DJ307" s="535" t="str">
        <f t="shared" si="802"/>
        <v/>
      </c>
      <c r="DK307" s="534" t="str">
        <f t="shared" si="803"/>
        <v/>
      </c>
      <c r="DL307" s="534" t="str">
        <f t="shared" si="804"/>
        <v/>
      </c>
      <c r="DM307" s="534" t="str">
        <f t="shared" si="805"/>
        <v/>
      </c>
      <c r="DN307" s="534" t="str">
        <f t="shared" si="806"/>
        <v/>
      </c>
      <c r="DO307" s="534" t="str">
        <f t="shared" si="807"/>
        <v/>
      </c>
      <c r="DP307" s="533" t="str">
        <f t="shared" si="808"/>
        <v/>
      </c>
      <c r="DQ307" s="532" t="str">
        <f t="shared" si="809"/>
        <v/>
      </c>
      <c r="DR307" s="753">
        <f t="shared" si="810"/>
        <v>0</v>
      </c>
      <c r="DS307" s="111">
        <f t="shared" si="811"/>
        <v>0</v>
      </c>
      <c r="DT307" s="111">
        <f t="shared" si="812"/>
        <v>0</v>
      </c>
      <c r="DU307" s="111">
        <f t="shared" si="813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770"/>
        <v/>
      </c>
      <c r="CE308" s="698" t="str">
        <f t="shared" si="771"/>
        <v/>
      </c>
      <c r="CF308" s="698" t="str">
        <f t="shared" si="772"/>
        <v/>
      </c>
      <c r="CG308" s="787" t="str">
        <f t="shared" si="773"/>
        <v/>
      </c>
      <c r="CH308" s="1370" t="str">
        <f t="shared" si="774"/>
        <v/>
      </c>
      <c r="CI308" s="1371" t="str">
        <f t="shared" si="775"/>
        <v/>
      </c>
      <c r="CJ308" s="1372" t="str">
        <f t="shared" si="776"/>
        <v/>
      </c>
      <c r="CK308" s="1372" t="str">
        <f t="shared" si="777"/>
        <v/>
      </c>
      <c r="CL308" s="1372" t="str">
        <f t="shared" si="778"/>
        <v/>
      </c>
      <c r="CM308" s="1372" t="str">
        <f t="shared" si="779"/>
        <v/>
      </c>
      <c r="CN308" s="1372" t="str">
        <f t="shared" si="780"/>
        <v/>
      </c>
      <c r="CO308" s="1373" t="str">
        <f t="shared" si="781"/>
        <v/>
      </c>
      <c r="CP308" s="1373" t="str">
        <f t="shared" si="782"/>
        <v/>
      </c>
      <c r="CQ308" s="1373" t="str">
        <f t="shared" si="783"/>
        <v/>
      </c>
      <c r="CR308" s="1373" t="str">
        <f t="shared" si="784"/>
        <v/>
      </c>
      <c r="CS308" s="1372" t="str">
        <f t="shared" si="785"/>
        <v/>
      </c>
      <c r="CT308" s="1372" t="str">
        <f t="shared" si="786"/>
        <v/>
      </c>
      <c r="CU308" s="1372" t="str">
        <f t="shared" si="787"/>
        <v/>
      </c>
      <c r="CV308" s="1372" t="str">
        <f t="shared" si="788"/>
        <v/>
      </c>
      <c r="CW308" s="1372" t="str">
        <f t="shared" si="789"/>
        <v/>
      </c>
      <c r="CX308" s="1371" t="str">
        <f t="shared" si="790"/>
        <v/>
      </c>
      <c r="CY308" s="1374" t="str">
        <f t="shared" si="791"/>
        <v/>
      </c>
      <c r="CZ308" s="532" t="str">
        <f t="shared" si="792"/>
        <v/>
      </c>
      <c r="DA308" s="533" t="str">
        <f t="shared" si="793"/>
        <v/>
      </c>
      <c r="DB308" s="534" t="str">
        <f t="shared" si="794"/>
        <v/>
      </c>
      <c r="DC308" s="534" t="str">
        <f t="shared" si="795"/>
        <v/>
      </c>
      <c r="DD308" s="534" t="str">
        <f t="shared" si="796"/>
        <v/>
      </c>
      <c r="DE308" s="534" t="str">
        <f t="shared" si="797"/>
        <v/>
      </c>
      <c r="DF308" s="534" t="str">
        <f t="shared" si="798"/>
        <v/>
      </c>
      <c r="DG308" s="535" t="str">
        <f t="shared" si="799"/>
        <v/>
      </c>
      <c r="DH308" s="535" t="str">
        <f t="shared" si="800"/>
        <v/>
      </c>
      <c r="DI308" s="535" t="str">
        <f t="shared" si="801"/>
        <v/>
      </c>
      <c r="DJ308" s="535" t="str">
        <f t="shared" si="802"/>
        <v/>
      </c>
      <c r="DK308" s="534" t="str">
        <f t="shared" si="803"/>
        <v/>
      </c>
      <c r="DL308" s="534" t="str">
        <f t="shared" si="804"/>
        <v/>
      </c>
      <c r="DM308" s="534" t="str">
        <f t="shared" si="805"/>
        <v/>
      </c>
      <c r="DN308" s="534" t="str">
        <f t="shared" si="806"/>
        <v/>
      </c>
      <c r="DO308" s="534" t="str">
        <f t="shared" si="807"/>
        <v/>
      </c>
      <c r="DP308" s="533" t="str">
        <f t="shared" si="808"/>
        <v/>
      </c>
      <c r="DQ308" s="532" t="str">
        <f t="shared" si="809"/>
        <v/>
      </c>
      <c r="DR308" s="753">
        <f t="shared" si="810"/>
        <v>0</v>
      </c>
      <c r="DS308" s="111">
        <f t="shared" si="811"/>
        <v>0</v>
      </c>
      <c r="DT308" s="111">
        <f t="shared" si="812"/>
        <v>0</v>
      </c>
      <c r="DU308" s="111">
        <f t="shared" si="813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24">IF(B303="","",(B303-B305-B308)*B304/B$46/365/$G$1)</f>
        <v/>
      </c>
      <c r="C309" s="733" t="str">
        <f t="shared" si="824"/>
        <v/>
      </c>
      <c r="D309" s="733" t="str">
        <f t="shared" si="824"/>
        <v/>
      </c>
      <c r="E309" s="733" t="str">
        <f t="shared" si="824"/>
        <v/>
      </c>
      <c r="F309" s="733" t="str">
        <f t="shared" si="824"/>
        <v/>
      </c>
      <c r="G309" s="733" t="str">
        <f t="shared" si="824"/>
        <v/>
      </c>
      <c r="H309" s="733" t="str">
        <f t="shared" si="824"/>
        <v/>
      </c>
      <c r="I309" s="733" t="str">
        <f t="shared" si="824"/>
        <v/>
      </c>
      <c r="J309" s="733" t="str">
        <f t="shared" si="824"/>
        <v/>
      </c>
      <c r="K309" s="733" t="str">
        <f t="shared" si="824"/>
        <v/>
      </c>
      <c r="L309" s="733" t="str">
        <f t="shared" si="824"/>
        <v/>
      </c>
      <c r="M309" s="733" t="str">
        <f t="shared" si="824"/>
        <v/>
      </c>
      <c r="N309" s="733" t="str">
        <f t="shared" si="824"/>
        <v/>
      </c>
      <c r="O309" s="733" t="str">
        <f t="shared" si="824"/>
        <v/>
      </c>
      <c r="P309" s="733" t="str">
        <f t="shared" si="824"/>
        <v/>
      </c>
      <c r="Q309" s="733" t="str">
        <f t="shared" si="824"/>
        <v/>
      </c>
      <c r="R309" s="733" t="str">
        <f t="shared" si="824"/>
        <v/>
      </c>
      <c r="S309" s="733" t="str">
        <f t="shared" si="824"/>
        <v/>
      </c>
      <c r="T309" s="752"/>
      <c r="U309" s="733" t="str">
        <f t="shared" ref="U309:AL309" si="825">IF(U303="","",(U303-U305-U308)*U304/U$46/365/$G$1)</f>
        <v/>
      </c>
      <c r="V309" s="733" t="str">
        <f t="shared" si="825"/>
        <v/>
      </c>
      <c r="W309" s="733" t="str">
        <f t="shared" si="825"/>
        <v/>
      </c>
      <c r="X309" s="733" t="str">
        <f t="shared" si="825"/>
        <v/>
      </c>
      <c r="Y309" s="733" t="str">
        <f t="shared" si="825"/>
        <v/>
      </c>
      <c r="Z309" s="733" t="str">
        <f t="shared" si="825"/>
        <v/>
      </c>
      <c r="AA309" s="733" t="str">
        <f t="shared" si="825"/>
        <v/>
      </c>
      <c r="AB309" s="733" t="str">
        <f t="shared" si="825"/>
        <v/>
      </c>
      <c r="AC309" s="733" t="str">
        <f t="shared" si="825"/>
        <v/>
      </c>
      <c r="AD309" s="733" t="str">
        <f t="shared" si="825"/>
        <v/>
      </c>
      <c r="AE309" s="733" t="str">
        <f t="shared" si="825"/>
        <v/>
      </c>
      <c r="AF309" s="733" t="str">
        <f t="shared" si="825"/>
        <v/>
      </c>
      <c r="AG309" s="733" t="str">
        <f t="shared" si="825"/>
        <v/>
      </c>
      <c r="AH309" s="733" t="str">
        <f t="shared" si="825"/>
        <v/>
      </c>
      <c r="AI309" s="733" t="str">
        <f t="shared" si="825"/>
        <v/>
      </c>
      <c r="AJ309" s="733" t="str">
        <f t="shared" si="825"/>
        <v/>
      </c>
      <c r="AK309" s="733" t="str">
        <f t="shared" si="825"/>
        <v/>
      </c>
      <c r="AL309" s="733" t="str">
        <f t="shared" si="825"/>
        <v/>
      </c>
      <c r="AM309" s="752"/>
      <c r="AN309" s="733" t="str">
        <f t="shared" ref="AN309:BE309" si="826">IF(AN303="","",(AN303-AN305-AN308)*AN304/AN$46/365/$G$1)</f>
        <v/>
      </c>
      <c r="AO309" s="733" t="str">
        <f t="shared" si="826"/>
        <v/>
      </c>
      <c r="AP309" s="733" t="str">
        <f t="shared" si="826"/>
        <v/>
      </c>
      <c r="AQ309" s="733" t="str">
        <f t="shared" si="826"/>
        <v/>
      </c>
      <c r="AR309" s="733" t="str">
        <f t="shared" si="826"/>
        <v/>
      </c>
      <c r="AS309" s="733" t="str">
        <f t="shared" si="826"/>
        <v/>
      </c>
      <c r="AT309" s="733" t="str">
        <f t="shared" si="826"/>
        <v/>
      </c>
      <c r="AU309" s="733" t="str">
        <f t="shared" si="826"/>
        <v/>
      </c>
      <c r="AV309" s="733" t="str">
        <f t="shared" si="826"/>
        <v/>
      </c>
      <c r="AW309" s="733" t="str">
        <f t="shared" si="826"/>
        <v/>
      </c>
      <c r="AX309" s="733" t="str">
        <f t="shared" si="826"/>
        <v/>
      </c>
      <c r="AY309" s="733" t="str">
        <f t="shared" si="826"/>
        <v/>
      </c>
      <c r="AZ309" s="733" t="str">
        <f t="shared" si="826"/>
        <v/>
      </c>
      <c r="BA309" s="733" t="str">
        <f t="shared" si="826"/>
        <v/>
      </c>
      <c r="BB309" s="733" t="str">
        <f t="shared" si="826"/>
        <v/>
      </c>
      <c r="BC309" s="733" t="str">
        <f t="shared" si="826"/>
        <v/>
      </c>
      <c r="BD309" s="733" t="str">
        <f t="shared" si="826"/>
        <v/>
      </c>
      <c r="BE309" s="733" t="str">
        <f t="shared" si="826"/>
        <v/>
      </c>
      <c r="BF309" s="752"/>
      <c r="BG309" s="733" t="str">
        <f t="shared" ref="BG309:BX309" si="827">IF(BG303="","",(BG303-BG305-BG308)*BG304/BG$46/365/$G$1)</f>
        <v/>
      </c>
      <c r="BH309" s="733" t="str">
        <f t="shared" si="827"/>
        <v/>
      </c>
      <c r="BI309" s="733" t="str">
        <f t="shared" si="827"/>
        <v/>
      </c>
      <c r="BJ309" s="733" t="str">
        <f t="shared" si="827"/>
        <v/>
      </c>
      <c r="BK309" s="733" t="str">
        <f t="shared" si="827"/>
        <v/>
      </c>
      <c r="BL309" s="733" t="str">
        <f t="shared" si="827"/>
        <v/>
      </c>
      <c r="BM309" s="733" t="str">
        <f t="shared" si="827"/>
        <v/>
      </c>
      <c r="BN309" s="733" t="str">
        <f t="shared" si="827"/>
        <v/>
      </c>
      <c r="BO309" s="733" t="str">
        <f t="shared" si="827"/>
        <v/>
      </c>
      <c r="BP309" s="733" t="str">
        <f t="shared" si="827"/>
        <v/>
      </c>
      <c r="BQ309" s="733" t="str">
        <f t="shared" si="827"/>
        <v/>
      </c>
      <c r="BR309" s="733" t="str">
        <f t="shared" si="827"/>
        <v/>
      </c>
      <c r="BS309" s="733" t="str">
        <f t="shared" si="827"/>
        <v/>
      </c>
      <c r="BT309" s="733" t="str">
        <f t="shared" si="827"/>
        <v/>
      </c>
      <c r="BU309" s="733" t="str">
        <f t="shared" si="827"/>
        <v/>
      </c>
      <c r="BV309" s="733" t="str">
        <f t="shared" si="827"/>
        <v/>
      </c>
      <c r="BW309" s="733" t="str">
        <f t="shared" si="827"/>
        <v/>
      </c>
      <c r="BX309" s="733" t="str">
        <f t="shared" si="827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770"/>
        <v/>
      </c>
      <c r="CE309" s="723" t="str">
        <f t="shared" si="771"/>
        <v/>
      </c>
      <c r="CF309" s="723" t="str">
        <f t="shared" si="772"/>
        <v/>
      </c>
      <c r="CG309" s="790" t="str">
        <f t="shared" si="773"/>
        <v/>
      </c>
      <c r="CH309" s="1375" t="str">
        <f t="shared" si="774"/>
        <v/>
      </c>
      <c r="CI309" s="1376" t="str">
        <f t="shared" si="775"/>
        <v/>
      </c>
      <c r="CJ309" s="1377" t="str">
        <f t="shared" si="776"/>
        <v/>
      </c>
      <c r="CK309" s="1377" t="str">
        <f t="shared" si="777"/>
        <v/>
      </c>
      <c r="CL309" s="1377" t="str">
        <f t="shared" si="778"/>
        <v/>
      </c>
      <c r="CM309" s="1377" t="str">
        <f t="shared" si="779"/>
        <v/>
      </c>
      <c r="CN309" s="1377" t="str">
        <f t="shared" si="780"/>
        <v/>
      </c>
      <c r="CO309" s="1378" t="str">
        <f t="shared" si="781"/>
        <v/>
      </c>
      <c r="CP309" s="1378" t="str">
        <f t="shared" si="782"/>
        <v/>
      </c>
      <c r="CQ309" s="1378" t="str">
        <f t="shared" si="783"/>
        <v/>
      </c>
      <c r="CR309" s="1378" t="str">
        <f t="shared" si="784"/>
        <v/>
      </c>
      <c r="CS309" s="1377" t="str">
        <f t="shared" si="785"/>
        <v/>
      </c>
      <c r="CT309" s="1377" t="str">
        <f t="shared" si="786"/>
        <v/>
      </c>
      <c r="CU309" s="1377" t="str">
        <f t="shared" si="787"/>
        <v/>
      </c>
      <c r="CV309" s="1377" t="str">
        <f t="shared" si="788"/>
        <v/>
      </c>
      <c r="CW309" s="1377" t="str">
        <f t="shared" si="789"/>
        <v/>
      </c>
      <c r="CX309" s="1376" t="str">
        <f t="shared" si="790"/>
        <v/>
      </c>
      <c r="CY309" s="1379" t="str">
        <f t="shared" si="791"/>
        <v/>
      </c>
      <c r="CZ309" s="638" t="str">
        <f t="shared" si="792"/>
        <v/>
      </c>
      <c r="DA309" s="639" t="str">
        <f t="shared" si="793"/>
        <v/>
      </c>
      <c r="DB309" s="640" t="str">
        <f t="shared" si="794"/>
        <v/>
      </c>
      <c r="DC309" s="640" t="str">
        <f t="shared" si="795"/>
        <v/>
      </c>
      <c r="DD309" s="640" t="str">
        <f t="shared" si="796"/>
        <v/>
      </c>
      <c r="DE309" s="640" t="str">
        <f t="shared" si="797"/>
        <v/>
      </c>
      <c r="DF309" s="640" t="str">
        <f t="shared" si="798"/>
        <v/>
      </c>
      <c r="DG309" s="641" t="str">
        <f t="shared" si="799"/>
        <v/>
      </c>
      <c r="DH309" s="641" t="str">
        <f t="shared" si="800"/>
        <v/>
      </c>
      <c r="DI309" s="641" t="str">
        <f t="shared" si="801"/>
        <v/>
      </c>
      <c r="DJ309" s="641" t="str">
        <f t="shared" si="802"/>
        <v/>
      </c>
      <c r="DK309" s="640" t="str">
        <f t="shared" si="803"/>
        <v/>
      </c>
      <c r="DL309" s="640" t="str">
        <f t="shared" si="804"/>
        <v/>
      </c>
      <c r="DM309" s="640" t="str">
        <f t="shared" si="805"/>
        <v/>
      </c>
      <c r="DN309" s="640" t="str">
        <f t="shared" si="806"/>
        <v/>
      </c>
      <c r="DO309" s="640" t="str">
        <f t="shared" si="807"/>
        <v/>
      </c>
      <c r="DP309" s="639" t="str">
        <f t="shared" si="808"/>
        <v/>
      </c>
      <c r="DQ309" s="638" t="str">
        <f t="shared" si="809"/>
        <v/>
      </c>
      <c r="DR309" s="753">
        <f t="shared" si="810"/>
        <v>0</v>
      </c>
      <c r="DS309" s="111">
        <f t="shared" si="811"/>
        <v>0</v>
      </c>
      <c r="DT309" s="111">
        <f t="shared" si="812"/>
        <v>0</v>
      </c>
      <c r="DU309" s="111">
        <f t="shared" si="813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770"/>
        <v/>
      </c>
      <c r="CE310" s="698" t="str">
        <f t="shared" si="771"/>
        <v/>
      </c>
      <c r="CF310" s="698">
        <f t="shared" si="772"/>
        <v>17.5</v>
      </c>
      <c r="CG310" s="787">
        <f t="shared" si="773"/>
        <v>30</v>
      </c>
      <c r="CH310" s="1370" t="str">
        <f t="shared" si="774"/>
        <v/>
      </c>
      <c r="CI310" s="1371" t="str">
        <f t="shared" si="775"/>
        <v/>
      </c>
      <c r="CJ310" s="1372" t="str">
        <f t="shared" si="776"/>
        <v/>
      </c>
      <c r="CK310" s="1372" t="str">
        <f t="shared" si="777"/>
        <v/>
      </c>
      <c r="CL310" s="1372" t="str">
        <f t="shared" si="778"/>
        <v/>
      </c>
      <c r="CM310" s="1372" t="str">
        <f t="shared" si="779"/>
        <v/>
      </c>
      <c r="CN310" s="1372" t="str">
        <f t="shared" si="780"/>
        <v/>
      </c>
      <c r="CO310" s="1373" t="str">
        <f t="shared" si="781"/>
        <v/>
      </c>
      <c r="CP310" s="1373" t="str">
        <f t="shared" si="782"/>
        <v/>
      </c>
      <c r="CQ310" s="1373" t="str">
        <f t="shared" si="783"/>
        <v/>
      </c>
      <c r="CR310" s="1373" t="str">
        <f t="shared" si="784"/>
        <v/>
      </c>
      <c r="CS310" s="1372" t="str">
        <f t="shared" si="785"/>
        <v/>
      </c>
      <c r="CT310" s="1372" t="str">
        <f t="shared" si="786"/>
        <v/>
      </c>
      <c r="CU310" s="1372" t="str">
        <f t="shared" si="787"/>
        <v/>
      </c>
      <c r="CV310" s="1372" t="str">
        <f t="shared" si="788"/>
        <v/>
      </c>
      <c r="CW310" s="1372" t="str">
        <f t="shared" si="789"/>
        <v/>
      </c>
      <c r="CX310" s="1371" t="str">
        <f t="shared" si="790"/>
        <v/>
      </c>
      <c r="CY310" s="1374" t="str">
        <f t="shared" si="791"/>
        <v/>
      </c>
      <c r="CZ310" s="532" t="str">
        <f t="shared" si="792"/>
        <v/>
      </c>
      <c r="DA310" s="533" t="str">
        <f t="shared" si="793"/>
        <v/>
      </c>
      <c r="DB310" s="534" t="str">
        <f t="shared" si="794"/>
        <v/>
      </c>
      <c r="DC310" s="534" t="str">
        <f t="shared" si="795"/>
        <v/>
      </c>
      <c r="DD310" s="534" t="str">
        <f t="shared" si="796"/>
        <v/>
      </c>
      <c r="DE310" s="534" t="str">
        <f t="shared" si="797"/>
        <v/>
      </c>
      <c r="DF310" s="534" t="str">
        <f t="shared" si="798"/>
        <v/>
      </c>
      <c r="DG310" s="535" t="str">
        <f t="shared" si="799"/>
        <v/>
      </c>
      <c r="DH310" s="535" t="str">
        <f t="shared" si="800"/>
        <v/>
      </c>
      <c r="DI310" s="535" t="str">
        <f t="shared" si="801"/>
        <v/>
      </c>
      <c r="DJ310" s="535" t="str">
        <f t="shared" si="802"/>
        <v/>
      </c>
      <c r="DK310" s="534" t="str">
        <f t="shared" si="803"/>
        <v/>
      </c>
      <c r="DL310" s="534" t="str">
        <f t="shared" si="804"/>
        <v/>
      </c>
      <c r="DM310" s="534" t="str">
        <f t="shared" si="805"/>
        <v/>
      </c>
      <c r="DN310" s="534" t="str">
        <f t="shared" si="806"/>
        <v/>
      </c>
      <c r="DO310" s="534" t="str">
        <f t="shared" si="807"/>
        <v/>
      </c>
      <c r="DP310" s="533" t="str">
        <f t="shared" si="808"/>
        <v/>
      </c>
      <c r="DQ310" s="532" t="str">
        <f t="shared" si="809"/>
        <v/>
      </c>
      <c r="DR310" s="753">
        <f t="shared" si="810"/>
        <v>0</v>
      </c>
      <c r="DS310" s="111">
        <f t="shared" si="811"/>
        <v>0</v>
      </c>
      <c r="DT310" s="111">
        <f t="shared" si="812"/>
        <v>4</v>
      </c>
      <c r="DU310" s="111">
        <f t="shared" si="813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407"/>
      <c r="CI311" s="1408"/>
      <c r="CJ311" s="1408"/>
      <c r="CK311" s="1408"/>
      <c r="CL311" s="1408"/>
      <c r="CM311" s="1408"/>
      <c r="CN311" s="1408"/>
      <c r="CO311" s="1408"/>
      <c r="CP311" s="1408"/>
      <c r="CQ311" s="1408"/>
      <c r="CR311" s="1408"/>
      <c r="CS311" s="1408"/>
      <c r="CT311" s="1408"/>
      <c r="CU311" s="1408"/>
      <c r="CV311" s="1408"/>
      <c r="CW311" s="1408"/>
      <c r="CX311" s="1408"/>
      <c r="CY311" s="1387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28">IF(DR312&lt;3,"",(SUM(B312:S312)-MIN(B312:S312)-MAX(B312:S312))/(DR312-2))</f>
        <v/>
      </c>
      <c r="CE312" s="698" t="str">
        <f t="shared" ref="CE312:CE320" si="829">IF(DS312&lt;3,"",(SUM(U312:AL312)-MIN(U312:AL312)-MAX(U312:AL312))/(DS312-2))</f>
        <v/>
      </c>
      <c r="CF312" s="698">
        <f t="shared" ref="CF312:CF320" si="830">IF(DT312&lt;3,"",(SUM(AN312:BE312)-MIN(AN312:BE312)-MAX(AN312:BE312))/(DT312-2))</f>
        <v>7</v>
      </c>
      <c r="CG312" s="787">
        <f t="shared" ref="CG312:CG320" si="831">IF(DU312&lt;3,"",(SUM(BG312:BX312)-MIN(BG312:BX312)-MAX(BG312:BX312))/(DU312-2))</f>
        <v>4.5</v>
      </c>
      <c r="CH312" s="1370" t="str">
        <f t="shared" ref="CH312:CH320" si="832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371" t="str">
        <f t="shared" ref="CI312:CI320" si="833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372" t="str">
        <f t="shared" ref="CJ312:CJ320" si="834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372" t="str">
        <f t="shared" ref="CK312:CK320" si="835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372" t="str">
        <f t="shared" ref="CL312:CL320" si="836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372" t="str">
        <f t="shared" ref="CM312:CM320" si="837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372" t="str">
        <f t="shared" ref="CN312:CN320" si="838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373" t="str">
        <f t="shared" ref="CO312:CO320" si="839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373" t="str">
        <f t="shared" ref="CP312:CP320" si="840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373" t="str">
        <f t="shared" ref="CQ312:CQ320" si="841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373" t="str">
        <f t="shared" ref="CR312:CR320" si="842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372" t="str">
        <f t="shared" ref="CS312:CS320" si="843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372" t="str">
        <f t="shared" ref="CT312:CT320" si="844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372" t="str">
        <f t="shared" ref="CU312:CU320" si="845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372" t="str">
        <f t="shared" ref="CV312:CV320" si="846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372" t="str">
        <f t="shared" ref="CW312:CW320" si="847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371" t="str">
        <f t="shared" ref="CX312:CX320" si="848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374" t="str">
        <f t="shared" ref="CY312:CY320" si="849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850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851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852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853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854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855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856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857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858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859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860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861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862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863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864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865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866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867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868">COUNT(B312:S312)</f>
        <v>0</v>
      </c>
      <c r="DS312" s="111">
        <f t="shared" ref="DS312:DS320" si="869">COUNT(U312:AL312)</f>
        <v>0</v>
      </c>
      <c r="DT312" s="111">
        <f t="shared" ref="DT312:DT320" si="870">COUNT(AN312:BE312)</f>
        <v>4</v>
      </c>
      <c r="DU312" s="111">
        <f t="shared" ref="DU312:DU320" si="871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872">IF(B310="","",B310*B312)</f>
        <v/>
      </c>
      <c r="C313" s="730" t="str">
        <f t="shared" si="872"/>
        <v/>
      </c>
      <c r="D313" s="730" t="str">
        <f t="shared" si="872"/>
        <v/>
      </c>
      <c r="E313" s="730" t="str">
        <f t="shared" si="872"/>
        <v/>
      </c>
      <c r="F313" s="730" t="str">
        <f t="shared" si="872"/>
        <v/>
      </c>
      <c r="G313" s="730" t="str">
        <f t="shared" si="872"/>
        <v/>
      </c>
      <c r="H313" s="730" t="str">
        <f t="shared" si="872"/>
        <v/>
      </c>
      <c r="I313" s="730" t="str">
        <f t="shared" si="872"/>
        <v/>
      </c>
      <c r="J313" s="730" t="str">
        <f t="shared" si="872"/>
        <v/>
      </c>
      <c r="K313" s="730" t="str">
        <f t="shared" si="872"/>
        <v/>
      </c>
      <c r="L313" s="730" t="str">
        <f t="shared" si="872"/>
        <v/>
      </c>
      <c r="M313" s="730" t="str">
        <f t="shared" si="872"/>
        <v/>
      </c>
      <c r="N313" s="730" t="str">
        <f t="shared" si="872"/>
        <v/>
      </c>
      <c r="O313" s="730" t="str">
        <f t="shared" si="872"/>
        <v/>
      </c>
      <c r="P313" s="730" t="str">
        <f t="shared" si="872"/>
        <v/>
      </c>
      <c r="Q313" s="730" t="str">
        <f t="shared" si="872"/>
        <v/>
      </c>
      <c r="R313" s="730" t="str">
        <f t="shared" si="872"/>
        <v/>
      </c>
      <c r="S313" s="730" t="str">
        <f t="shared" si="872"/>
        <v/>
      </c>
      <c r="T313" s="762"/>
      <c r="U313" s="730" t="str">
        <f t="shared" ref="U313:AL313" si="873">IF(U310="","",U310*U312)</f>
        <v/>
      </c>
      <c r="V313" s="730" t="str">
        <f t="shared" si="873"/>
        <v/>
      </c>
      <c r="W313" s="730" t="str">
        <f t="shared" si="873"/>
        <v/>
      </c>
      <c r="X313" s="730" t="str">
        <f t="shared" si="873"/>
        <v/>
      </c>
      <c r="Y313" s="730" t="str">
        <f t="shared" si="873"/>
        <v/>
      </c>
      <c r="Z313" s="730" t="str">
        <f t="shared" si="873"/>
        <v/>
      </c>
      <c r="AA313" s="730" t="str">
        <f t="shared" si="873"/>
        <v/>
      </c>
      <c r="AB313" s="730" t="str">
        <f t="shared" si="873"/>
        <v/>
      </c>
      <c r="AC313" s="730" t="str">
        <f t="shared" si="873"/>
        <v/>
      </c>
      <c r="AD313" s="730" t="str">
        <f t="shared" si="873"/>
        <v/>
      </c>
      <c r="AE313" s="730" t="str">
        <f t="shared" si="873"/>
        <v/>
      </c>
      <c r="AF313" s="730" t="str">
        <f t="shared" si="873"/>
        <v/>
      </c>
      <c r="AG313" s="730" t="str">
        <f t="shared" si="873"/>
        <v/>
      </c>
      <c r="AH313" s="730" t="str">
        <f t="shared" si="873"/>
        <v/>
      </c>
      <c r="AI313" s="730" t="str">
        <f t="shared" si="873"/>
        <v/>
      </c>
      <c r="AJ313" s="730" t="str">
        <f t="shared" si="873"/>
        <v/>
      </c>
      <c r="AK313" s="730" t="str">
        <f t="shared" si="873"/>
        <v/>
      </c>
      <c r="AL313" s="730" t="str">
        <f t="shared" si="873"/>
        <v/>
      </c>
      <c r="AM313" s="762"/>
      <c r="AN313" s="730">
        <f t="shared" ref="AN313:AV313" si="874">IF(AN310="","",AN310*AN312)</f>
        <v>70</v>
      </c>
      <c r="AO313" s="730" t="str">
        <f t="shared" si="874"/>
        <v/>
      </c>
      <c r="AP313" s="730">
        <f t="shared" si="874"/>
        <v>1000</v>
      </c>
      <c r="AQ313" s="730" t="str">
        <f t="shared" si="874"/>
        <v/>
      </c>
      <c r="AR313" s="730" t="str">
        <f t="shared" si="874"/>
        <v/>
      </c>
      <c r="AS313" s="730">
        <f t="shared" si="874"/>
        <v>105</v>
      </c>
      <c r="AT313" s="730" t="str">
        <f t="shared" si="874"/>
        <v/>
      </c>
      <c r="AU313" s="730">
        <f t="shared" si="874"/>
        <v>140</v>
      </c>
      <c r="AV313" s="730" t="str">
        <f t="shared" si="874"/>
        <v/>
      </c>
      <c r="AW313" s="730" t="str">
        <f t="shared" ref="AW313:BE313" si="875">IF(AW310="","",AW310*AW312)</f>
        <v/>
      </c>
      <c r="AX313" s="730" t="str">
        <f t="shared" si="875"/>
        <v/>
      </c>
      <c r="AY313" s="730" t="str">
        <f t="shared" si="875"/>
        <v/>
      </c>
      <c r="AZ313" s="730" t="str">
        <f t="shared" si="875"/>
        <v/>
      </c>
      <c r="BA313" s="730" t="str">
        <f t="shared" si="875"/>
        <v/>
      </c>
      <c r="BB313" s="730" t="str">
        <f t="shared" si="875"/>
        <v/>
      </c>
      <c r="BC313" s="730" t="str">
        <f t="shared" si="875"/>
        <v/>
      </c>
      <c r="BD313" s="730" t="str">
        <f t="shared" si="875"/>
        <v/>
      </c>
      <c r="BE313" s="730" t="str">
        <f t="shared" si="875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876">IF(BQ310="","",BQ310*BQ312)</f>
        <v/>
      </c>
      <c r="BR313" s="730">
        <f t="shared" si="876"/>
        <v>25</v>
      </c>
      <c r="BS313" s="730" t="str">
        <f t="shared" si="876"/>
        <v/>
      </c>
      <c r="BT313" s="730" t="str">
        <f t="shared" si="876"/>
        <v/>
      </c>
      <c r="BU313" s="730" t="str">
        <f t="shared" si="876"/>
        <v/>
      </c>
      <c r="BV313" s="730" t="str">
        <f t="shared" si="876"/>
        <v/>
      </c>
      <c r="BW313" s="730" t="str">
        <f t="shared" si="876"/>
        <v/>
      </c>
      <c r="BX313" s="730" t="str">
        <f t="shared" si="876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28"/>
        <v/>
      </c>
      <c r="CE313" s="698" t="str">
        <f t="shared" si="829"/>
        <v/>
      </c>
      <c r="CF313" s="698">
        <f t="shared" si="830"/>
        <v>122.5</v>
      </c>
      <c r="CG313" s="787">
        <f t="shared" si="831"/>
        <v>280</v>
      </c>
      <c r="CH313" s="1370" t="str">
        <f t="shared" si="832"/>
        <v/>
      </c>
      <c r="CI313" s="1371" t="str">
        <f t="shared" si="833"/>
        <v/>
      </c>
      <c r="CJ313" s="1372" t="str">
        <f t="shared" si="834"/>
        <v/>
      </c>
      <c r="CK313" s="1372" t="str">
        <f t="shared" si="835"/>
        <v/>
      </c>
      <c r="CL313" s="1372" t="str">
        <f t="shared" si="836"/>
        <v/>
      </c>
      <c r="CM313" s="1372" t="str">
        <f t="shared" si="837"/>
        <v/>
      </c>
      <c r="CN313" s="1372" t="str">
        <f t="shared" si="838"/>
        <v/>
      </c>
      <c r="CO313" s="1373" t="str">
        <f t="shared" si="839"/>
        <v/>
      </c>
      <c r="CP313" s="1373" t="str">
        <f t="shared" si="840"/>
        <v/>
      </c>
      <c r="CQ313" s="1373" t="str">
        <f t="shared" si="841"/>
        <v/>
      </c>
      <c r="CR313" s="1373" t="str">
        <f t="shared" si="842"/>
        <v/>
      </c>
      <c r="CS313" s="1372" t="str">
        <f t="shared" si="843"/>
        <v/>
      </c>
      <c r="CT313" s="1372" t="str">
        <f t="shared" si="844"/>
        <v/>
      </c>
      <c r="CU313" s="1372" t="str">
        <f t="shared" si="845"/>
        <v/>
      </c>
      <c r="CV313" s="1372" t="str">
        <f t="shared" si="846"/>
        <v/>
      </c>
      <c r="CW313" s="1372" t="str">
        <f t="shared" si="847"/>
        <v/>
      </c>
      <c r="CX313" s="1371" t="str">
        <f t="shared" si="848"/>
        <v/>
      </c>
      <c r="CY313" s="1374" t="str">
        <f t="shared" si="849"/>
        <v/>
      </c>
      <c r="CZ313" s="532" t="str">
        <f t="shared" si="850"/>
        <v/>
      </c>
      <c r="DA313" s="533" t="str">
        <f t="shared" si="851"/>
        <v/>
      </c>
      <c r="DB313" s="534" t="str">
        <f t="shared" si="852"/>
        <v/>
      </c>
      <c r="DC313" s="534" t="str">
        <f t="shared" si="853"/>
        <v/>
      </c>
      <c r="DD313" s="534" t="str">
        <f t="shared" si="854"/>
        <v/>
      </c>
      <c r="DE313" s="534" t="str">
        <f t="shared" si="855"/>
        <v/>
      </c>
      <c r="DF313" s="534" t="str">
        <f t="shared" si="856"/>
        <v/>
      </c>
      <c r="DG313" s="535" t="str">
        <f t="shared" si="857"/>
        <v/>
      </c>
      <c r="DH313" s="535" t="str">
        <f t="shared" si="858"/>
        <v/>
      </c>
      <c r="DI313" s="535" t="str">
        <f t="shared" si="859"/>
        <v/>
      </c>
      <c r="DJ313" s="535" t="str">
        <f t="shared" si="860"/>
        <v/>
      </c>
      <c r="DK313" s="534" t="str">
        <f t="shared" si="861"/>
        <v/>
      </c>
      <c r="DL313" s="534" t="str">
        <f t="shared" si="862"/>
        <v/>
      </c>
      <c r="DM313" s="534" t="str">
        <f t="shared" si="863"/>
        <v/>
      </c>
      <c r="DN313" s="534" t="str">
        <f t="shared" si="864"/>
        <v/>
      </c>
      <c r="DO313" s="534" t="str">
        <f t="shared" si="865"/>
        <v/>
      </c>
      <c r="DP313" s="533" t="str">
        <f t="shared" si="866"/>
        <v/>
      </c>
      <c r="DQ313" s="532" t="str">
        <f t="shared" si="867"/>
        <v/>
      </c>
      <c r="DR313" s="753">
        <f t="shared" si="868"/>
        <v>0</v>
      </c>
      <c r="DS313" s="111">
        <f t="shared" si="869"/>
        <v>0</v>
      </c>
      <c r="DT313" s="111">
        <f t="shared" si="870"/>
        <v>4</v>
      </c>
      <c r="DU313" s="111">
        <f t="shared" si="871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v>1090</v>
      </c>
      <c r="C314" s="801">
        <v>1090</v>
      </c>
      <c r="D314" s="801">
        <v>1090</v>
      </c>
      <c r="E314" s="801">
        <v>1090</v>
      </c>
      <c r="F314" s="801">
        <v>1090</v>
      </c>
      <c r="G314" s="801">
        <v>1090</v>
      </c>
      <c r="H314" s="801">
        <v>1090</v>
      </c>
      <c r="I314" s="801">
        <v>1090</v>
      </c>
      <c r="J314" s="801">
        <v>1090</v>
      </c>
      <c r="K314" s="801">
        <v>1090</v>
      </c>
      <c r="L314" s="801">
        <v>1090</v>
      </c>
      <c r="M314" s="801">
        <v>1090</v>
      </c>
      <c r="N314" s="801">
        <v>1090</v>
      </c>
      <c r="O314" s="801">
        <v>1090</v>
      </c>
      <c r="P314" s="801">
        <v>1090</v>
      </c>
      <c r="Q314" s="801">
        <v>1090</v>
      </c>
      <c r="R314" s="801">
        <v>1090</v>
      </c>
      <c r="S314" s="801">
        <v>1090</v>
      </c>
      <c r="T314" s="809"/>
      <c r="U314" s="801">
        <v>1090</v>
      </c>
      <c r="V314" s="801">
        <v>1090</v>
      </c>
      <c r="W314" s="801">
        <v>1090</v>
      </c>
      <c r="X314" s="801">
        <v>1090</v>
      </c>
      <c r="Y314" s="801">
        <v>1090</v>
      </c>
      <c r="Z314" s="801">
        <v>1090</v>
      </c>
      <c r="AA314" s="801">
        <v>1090</v>
      </c>
      <c r="AB314" s="801">
        <v>1090</v>
      </c>
      <c r="AC314" s="801">
        <v>1090</v>
      </c>
      <c r="AD314" s="801">
        <v>1090</v>
      </c>
      <c r="AE314" s="801">
        <v>1090</v>
      </c>
      <c r="AF314" s="801">
        <v>1090</v>
      </c>
      <c r="AG314" s="801">
        <v>1090</v>
      </c>
      <c r="AH314" s="801">
        <v>1090</v>
      </c>
      <c r="AI314" s="801">
        <v>1090</v>
      </c>
      <c r="AJ314" s="801">
        <v>1090</v>
      </c>
      <c r="AK314" s="801">
        <v>1090</v>
      </c>
      <c r="AL314" s="801">
        <v>1090</v>
      </c>
      <c r="AM314" s="809"/>
      <c r="AN314" s="801">
        <v>1090</v>
      </c>
      <c r="AO314" s="801">
        <v>1090</v>
      </c>
      <c r="AP314" s="801">
        <v>1090</v>
      </c>
      <c r="AQ314" s="801">
        <v>1090</v>
      </c>
      <c r="AR314" s="801">
        <v>1090</v>
      </c>
      <c r="AS314" s="801">
        <v>1090</v>
      </c>
      <c r="AT314" s="801">
        <v>1090</v>
      </c>
      <c r="AU314" s="801">
        <v>1090</v>
      </c>
      <c r="AV314" s="801">
        <v>1090</v>
      </c>
      <c r="AW314" s="801">
        <v>1090</v>
      </c>
      <c r="AX314" s="801">
        <v>1090</v>
      </c>
      <c r="AY314" s="801">
        <v>1090</v>
      </c>
      <c r="AZ314" s="801">
        <v>1090</v>
      </c>
      <c r="BA314" s="801">
        <v>1090</v>
      </c>
      <c r="BB314" s="801">
        <v>1090</v>
      </c>
      <c r="BC314" s="801">
        <v>1090</v>
      </c>
      <c r="BD314" s="801">
        <v>1090</v>
      </c>
      <c r="BE314" s="801">
        <v>1090</v>
      </c>
      <c r="BF314" s="809"/>
      <c r="BG314" s="801">
        <v>1090</v>
      </c>
      <c r="BH314" s="801">
        <v>1090</v>
      </c>
      <c r="BI314" s="801">
        <v>1090</v>
      </c>
      <c r="BJ314" s="801">
        <v>1090</v>
      </c>
      <c r="BK314" s="801">
        <v>1090</v>
      </c>
      <c r="BL314" s="801">
        <v>1090</v>
      </c>
      <c r="BM314" s="801">
        <v>1090</v>
      </c>
      <c r="BN314" s="801">
        <v>1090</v>
      </c>
      <c r="BO314" s="801">
        <v>1090</v>
      </c>
      <c r="BP314" s="801">
        <v>1090</v>
      </c>
      <c r="BQ314" s="801">
        <v>1090</v>
      </c>
      <c r="BR314" s="801">
        <v>1090</v>
      </c>
      <c r="BS314" s="801">
        <v>1090</v>
      </c>
      <c r="BT314" s="801">
        <v>1090</v>
      </c>
      <c r="BU314" s="801">
        <v>1090</v>
      </c>
      <c r="BV314" s="801">
        <v>1090</v>
      </c>
      <c r="BW314" s="801">
        <v>1090</v>
      </c>
      <c r="BX314" s="801">
        <v>1090</v>
      </c>
      <c r="BY314" s="689"/>
      <c r="BZ314" s="810">
        <v>1090</v>
      </c>
      <c r="CA314" s="811">
        <v>1090</v>
      </c>
      <c r="CB314" s="811">
        <v>1090</v>
      </c>
      <c r="CC314" s="811">
        <v>1090</v>
      </c>
      <c r="CD314" s="698">
        <f t="shared" si="828"/>
        <v>1090</v>
      </c>
      <c r="CE314" s="698">
        <f t="shared" si="829"/>
        <v>1090</v>
      </c>
      <c r="CF314" s="698">
        <f t="shared" si="830"/>
        <v>1090</v>
      </c>
      <c r="CG314" s="787">
        <f t="shared" si="831"/>
        <v>1090</v>
      </c>
      <c r="CH314" s="1370">
        <f t="shared" si="832"/>
        <v>1090</v>
      </c>
      <c r="CI314" s="1371">
        <f t="shared" si="833"/>
        <v>1090</v>
      </c>
      <c r="CJ314" s="1372">
        <f t="shared" si="834"/>
        <v>1090</v>
      </c>
      <c r="CK314" s="1372">
        <f t="shared" si="835"/>
        <v>1090</v>
      </c>
      <c r="CL314" s="1372">
        <f t="shared" si="836"/>
        <v>1090</v>
      </c>
      <c r="CM314" s="1372">
        <f t="shared" si="837"/>
        <v>1090</v>
      </c>
      <c r="CN314" s="1372">
        <f t="shared" si="838"/>
        <v>1090</v>
      </c>
      <c r="CO314" s="1373">
        <f t="shared" si="839"/>
        <v>1090</v>
      </c>
      <c r="CP314" s="1373">
        <f t="shared" si="840"/>
        <v>1090</v>
      </c>
      <c r="CQ314" s="1373">
        <f t="shared" si="841"/>
        <v>1090</v>
      </c>
      <c r="CR314" s="1373">
        <f t="shared" si="842"/>
        <v>1090</v>
      </c>
      <c r="CS314" s="1372">
        <f t="shared" si="843"/>
        <v>1090</v>
      </c>
      <c r="CT314" s="1372">
        <f t="shared" si="844"/>
        <v>1090</v>
      </c>
      <c r="CU314" s="1372">
        <f t="shared" si="845"/>
        <v>1090</v>
      </c>
      <c r="CV314" s="1372">
        <f t="shared" si="846"/>
        <v>1090</v>
      </c>
      <c r="CW314" s="1372">
        <f t="shared" si="847"/>
        <v>1090</v>
      </c>
      <c r="CX314" s="1371">
        <f t="shared" si="848"/>
        <v>1090</v>
      </c>
      <c r="CY314" s="1374">
        <f t="shared" si="849"/>
        <v>1090</v>
      </c>
      <c r="CZ314" s="532">
        <f t="shared" si="850"/>
        <v>1090</v>
      </c>
      <c r="DA314" s="533">
        <f t="shared" si="851"/>
        <v>1090</v>
      </c>
      <c r="DB314" s="534">
        <f t="shared" si="852"/>
        <v>1090</v>
      </c>
      <c r="DC314" s="534">
        <f t="shared" si="853"/>
        <v>1090</v>
      </c>
      <c r="DD314" s="534">
        <f t="shared" si="854"/>
        <v>1090</v>
      </c>
      <c r="DE314" s="534">
        <f t="shared" si="855"/>
        <v>1090</v>
      </c>
      <c r="DF314" s="534">
        <f t="shared" si="856"/>
        <v>1090</v>
      </c>
      <c r="DG314" s="535">
        <f t="shared" si="857"/>
        <v>1090</v>
      </c>
      <c r="DH314" s="535">
        <f t="shared" si="858"/>
        <v>1090</v>
      </c>
      <c r="DI314" s="535">
        <f t="shared" si="859"/>
        <v>1090</v>
      </c>
      <c r="DJ314" s="535">
        <f t="shared" si="860"/>
        <v>1090</v>
      </c>
      <c r="DK314" s="534">
        <f t="shared" si="861"/>
        <v>1090</v>
      </c>
      <c r="DL314" s="534">
        <f t="shared" si="862"/>
        <v>1090</v>
      </c>
      <c r="DM314" s="534">
        <f t="shared" si="863"/>
        <v>1090</v>
      </c>
      <c r="DN314" s="534">
        <f t="shared" si="864"/>
        <v>1090</v>
      </c>
      <c r="DO314" s="534">
        <f t="shared" si="865"/>
        <v>1090</v>
      </c>
      <c r="DP314" s="533">
        <f t="shared" si="866"/>
        <v>1090</v>
      </c>
      <c r="DQ314" s="532">
        <f t="shared" si="867"/>
        <v>1090</v>
      </c>
      <c r="DR314" s="753">
        <f t="shared" si="868"/>
        <v>18</v>
      </c>
      <c r="DS314" s="111">
        <f t="shared" si="869"/>
        <v>18</v>
      </c>
      <c r="DT314" s="111">
        <f t="shared" si="870"/>
        <v>18</v>
      </c>
      <c r="DU314" s="111">
        <f t="shared" si="871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28"/>
        <v/>
      </c>
      <c r="CE315" s="698" t="str">
        <f t="shared" si="829"/>
        <v/>
      </c>
      <c r="CF315" s="698" t="str">
        <f t="shared" si="830"/>
        <v/>
      </c>
      <c r="CG315" s="787" t="str">
        <f t="shared" si="831"/>
        <v/>
      </c>
      <c r="CH315" s="1370" t="str">
        <f t="shared" si="832"/>
        <v/>
      </c>
      <c r="CI315" s="1371" t="str">
        <f t="shared" si="833"/>
        <v/>
      </c>
      <c r="CJ315" s="1372" t="str">
        <f t="shared" si="834"/>
        <v/>
      </c>
      <c r="CK315" s="1372" t="str">
        <f t="shared" si="835"/>
        <v/>
      </c>
      <c r="CL315" s="1372" t="str">
        <f t="shared" si="836"/>
        <v/>
      </c>
      <c r="CM315" s="1372" t="str">
        <f t="shared" si="837"/>
        <v/>
      </c>
      <c r="CN315" s="1372" t="str">
        <f t="shared" si="838"/>
        <v/>
      </c>
      <c r="CO315" s="1373" t="str">
        <f t="shared" si="839"/>
        <v/>
      </c>
      <c r="CP315" s="1373" t="str">
        <f t="shared" si="840"/>
        <v/>
      </c>
      <c r="CQ315" s="1373" t="str">
        <f t="shared" si="841"/>
        <v/>
      </c>
      <c r="CR315" s="1373" t="str">
        <f t="shared" si="842"/>
        <v/>
      </c>
      <c r="CS315" s="1372" t="str">
        <f t="shared" si="843"/>
        <v/>
      </c>
      <c r="CT315" s="1372" t="str">
        <f t="shared" si="844"/>
        <v/>
      </c>
      <c r="CU315" s="1372" t="str">
        <f t="shared" si="845"/>
        <v/>
      </c>
      <c r="CV315" s="1372" t="str">
        <f t="shared" si="846"/>
        <v/>
      </c>
      <c r="CW315" s="1372" t="str">
        <f t="shared" si="847"/>
        <v/>
      </c>
      <c r="CX315" s="1371" t="str">
        <f t="shared" si="848"/>
        <v/>
      </c>
      <c r="CY315" s="1374" t="str">
        <f t="shared" si="849"/>
        <v/>
      </c>
      <c r="CZ315" s="532" t="str">
        <f t="shared" si="850"/>
        <v/>
      </c>
      <c r="DA315" s="533" t="str">
        <f t="shared" si="851"/>
        <v/>
      </c>
      <c r="DB315" s="534" t="str">
        <f t="shared" si="852"/>
        <v/>
      </c>
      <c r="DC315" s="534" t="str">
        <f t="shared" si="853"/>
        <v/>
      </c>
      <c r="DD315" s="534" t="str">
        <f t="shared" si="854"/>
        <v/>
      </c>
      <c r="DE315" s="534" t="str">
        <f t="shared" si="855"/>
        <v/>
      </c>
      <c r="DF315" s="534" t="str">
        <f t="shared" si="856"/>
        <v/>
      </c>
      <c r="DG315" s="535" t="str">
        <f t="shared" si="857"/>
        <v/>
      </c>
      <c r="DH315" s="535" t="str">
        <f t="shared" si="858"/>
        <v/>
      </c>
      <c r="DI315" s="535" t="str">
        <f t="shared" si="859"/>
        <v/>
      </c>
      <c r="DJ315" s="535" t="str">
        <f t="shared" si="860"/>
        <v/>
      </c>
      <c r="DK315" s="534" t="str">
        <f t="shared" si="861"/>
        <v/>
      </c>
      <c r="DL315" s="534" t="str">
        <f t="shared" si="862"/>
        <v/>
      </c>
      <c r="DM315" s="534" t="str">
        <f t="shared" si="863"/>
        <v/>
      </c>
      <c r="DN315" s="534" t="str">
        <f t="shared" si="864"/>
        <v/>
      </c>
      <c r="DO315" s="534" t="str">
        <f t="shared" si="865"/>
        <v/>
      </c>
      <c r="DP315" s="533" t="str">
        <f t="shared" si="866"/>
        <v/>
      </c>
      <c r="DQ315" s="532" t="str">
        <f t="shared" si="867"/>
        <v/>
      </c>
      <c r="DR315" s="753">
        <f t="shared" si="868"/>
        <v>0</v>
      </c>
      <c r="DS315" s="111">
        <f t="shared" si="869"/>
        <v>0</v>
      </c>
      <c r="DT315" s="111">
        <f t="shared" si="870"/>
        <v>2</v>
      </c>
      <c r="DU315" s="111">
        <f t="shared" si="871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28"/>
        <v/>
      </c>
      <c r="CE316" s="698" t="str">
        <f t="shared" si="829"/>
        <v/>
      </c>
      <c r="CF316" s="698" t="str">
        <f t="shared" si="830"/>
        <v/>
      </c>
      <c r="CG316" s="787" t="str">
        <f t="shared" si="831"/>
        <v/>
      </c>
      <c r="CH316" s="1370" t="str">
        <f t="shared" si="832"/>
        <v/>
      </c>
      <c r="CI316" s="1371" t="str">
        <f t="shared" si="833"/>
        <v/>
      </c>
      <c r="CJ316" s="1372" t="str">
        <f t="shared" si="834"/>
        <v/>
      </c>
      <c r="CK316" s="1372" t="str">
        <f t="shared" si="835"/>
        <v/>
      </c>
      <c r="CL316" s="1372" t="str">
        <f t="shared" si="836"/>
        <v/>
      </c>
      <c r="CM316" s="1372" t="str">
        <f t="shared" si="837"/>
        <v/>
      </c>
      <c r="CN316" s="1372" t="str">
        <f t="shared" si="838"/>
        <v/>
      </c>
      <c r="CO316" s="1373" t="str">
        <f t="shared" si="839"/>
        <v/>
      </c>
      <c r="CP316" s="1373" t="str">
        <f t="shared" si="840"/>
        <v/>
      </c>
      <c r="CQ316" s="1373" t="str">
        <f t="shared" si="841"/>
        <v/>
      </c>
      <c r="CR316" s="1373" t="str">
        <f t="shared" si="842"/>
        <v/>
      </c>
      <c r="CS316" s="1372" t="str">
        <f t="shared" si="843"/>
        <v/>
      </c>
      <c r="CT316" s="1372" t="str">
        <f t="shared" si="844"/>
        <v/>
      </c>
      <c r="CU316" s="1372" t="str">
        <f t="shared" si="845"/>
        <v/>
      </c>
      <c r="CV316" s="1372" t="str">
        <f t="shared" si="846"/>
        <v/>
      </c>
      <c r="CW316" s="1372" t="str">
        <f t="shared" si="847"/>
        <v/>
      </c>
      <c r="CX316" s="1371" t="str">
        <f t="shared" si="848"/>
        <v/>
      </c>
      <c r="CY316" s="1374" t="str">
        <f t="shared" si="849"/>
        <v/>
      </c>
      <c r="CZ316" s="532" t="str">
        <f t="shared" si="850"/>
        <v/>
      </c>
      <c r="DA316" s="533" t="str">
        <f t="shared" si="851"/>
        <v/>
      </c>
      <c r="DB316" s="534" t="str">
        <f t="shared" si="852"/>
        <v/>
      </c>
      <c r="DC316" s="534" t="str">
        <f t="shared" si="853"/>
        <v/>
      </c>
      <c r="DD316" s="534" t="str">
        <f t="shared" si="854"/>
        <v/>
      </c>
      <c r="DE316" s="534" t="str">
        <f t="shared" si="855"/>
        <v/>
      </c>
      <c r="DF316" s="534" t="str">
        <f t="shared" si="856"/>
        <v/>
      </c>
      <c r="DG316" s="535" t="str">
        <f t="shared" si="857"/>
        <v/>
      </c>
      <c r="DH316" s="535" t="str">
        <f t="shared" si="858"/>
        <v/>
      </c>
      <c r="DI316" s="535" t="str">
        <f t="shared" si="859"/>
        <v/>
      </c>
      <c r="DJ316" s="535" t="str">
        <f t="shared" si="860"/>
        <v/>
      </c>
      <c r="DK316" s="534" t="str">
        <f t="shared" si="861"/>
        <v/>
      </c>
      <c r="DL316" s="534" t="str">
        <f t="shared" si="862"/>
        <v/>
      </c>
      <c r="DM316" s="534" t="str">
        <f t="shared" si="863"/>
        <v/>
      </c>
      <c r="DN316" s="534" t="str">
        <f t="shared" si="864"/>
        <v/>
      </c>
      <c r="DO316" s="534" t="str">
        <f t="shared" si="865"/>
        <v/>
      </c>
      <c r="DP316" s="533" t="str">
        <f t="shared" si="866"/>
        <v/>
      </c>
      <c r="DQ316" s="532" t="str">
        <f t="shared" si="867"/>
        <v/>
      </c>
      <c r="DR316" s="753">
        <f t="shared" si="868"/>
        <v>0</v>
      </c>
      <c r="DS316" s="111">
        <f t="shared" si="869"/>
        <v>0</v>
      </c>
      <c r="DT316" s="111">
        <f t="shared" si="870"/>
        <v>2</v>
      </c>
      <c r="DU316" s="111">
        <f t="shared" si="871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877">IF(B315="","",B315*B316)</f>
        <v/>
      </c>
      <c r="C317" s="730" t="str">
        <f t="shared" si="877"/>
        <v/>
      </c>
      <c r="D317" s="730" t="str">
        <f t="shared" si="877"/>
        <v/>
      </c>
      <c r="E317" s="730" t="str">
        <f t="shared" si="877"/>
        <v/>
      </c>
      <c r="F317" s="730" t="str">
        <f t="shared" si="877"/>
        <v/>
      </c>
      <c r="G317" s="730" t="str">
        <f t="shared" si="877"/>
        <v/>
      </c>
      <c r="H317" s="730" t="str">
        <f t="shared" si="877"/>
        <v/>
      </c>
      <c r="I317" s="730" t="str">
        <f t="shared" si="877"/>
        <v/>
      </c>
      <c r="J317" s="730" t="str">
        <f t="shared" si="877"/>
        <v/>
      </c>
      <c r="K317" s="730" t="str">
        <f t="shared" si="877"/>
        <v/>
      </c>
      <c r="L317" s="730" t="str">
        <f t="shared" si="877"/>
        <v/>
      </c>
      <c r="M317" s="730" t="str">
        <f t="shared" si="877"/>
        <v/>
      </c>
      <c r="N317" s="730" t="str">
        <f t="shared" si="877"/>
        <v/>
      </c>
      <c r="O317" s="730" t="str">
        <f t="shared" si="877"/>
        <v/>
      </c>
      <c r="P317" s="730" t="str">
        <f t="shared" si="877"/>
        <v/>
      </c>
      <c r="Q317" s="730" t="str">
        <f t="shared" si="877"/>
        <v/>
      </c>
      <c r="R317" s="730" t="str">
        <f t="shared" si="877"/>
        <v/>
      </c>
      <c r="S317" s="730" t="str">
        <f t="shared" si="877"/>
        <v/>
      </c>
      <c r="T317" s="762"/>
      <c r="U317" s="730" t="str">
        <f>IF(U315="","",U315*U316)</f>
        <v/>
      </c>
      <c r="V317" s="730"/>
      <c r="W317" s="730" t="str">
        <f t="shared" ref="W317:AL317" si="878">IF(W315="","",W315*W316)</f>
        <v/>
      </c>
      <c r="X317" s="730" t="str">
        <f t="shared" si="878"/>
        <v/>
      </c>
      <c r="Y317" s="730" t="str">
        <f t="shared" si="878"/>
        <v/>
      </c>
      <c r="Z317" s="730" t="str">
        <f t="shared" si="878"/>
        <v/>
      </c>
      <c r="AA317" s="730" t="str">
        <f t="shared" si="878"/>
        <v/>
      </c>
      <c r="AB317" s="730" t="str">
        <f t="shared" si="878"/>
        <v/>
      </c>
      <c r="AC317" s="730" t="str">
        <f t="shared" si="878"/>
        <v/>
      </c>
      <c r="AD317" s="730" t="str">
        <f t="shared" si="878"/>
        <v/>
      </c>
      <c r="AE317" s="730" t="str">
        <f t="shared" si="878"/>
        <v/>
      </c>
      <c r="AF317" s="730" t="str">
        <f t="shared" si="878"/>
        <v/>
      </c>
      <c r="AG317" s="730" t="str">
        <f t="shared" si="878"/>
        <v/>
      </c>
      <c r="AH317" s="730" t="str">
        <f t="shared" si="878"/>
        <v/>
      </c>
      <c r="AI317" s="730" t="str">
        <f t="shared" si="878"/>
        <v/>
      </c>
      <c r="AJ317" s="730" t="str">
        <f t="shared" si="878"/>
        <v/>
      </c>
      <c r="AK317" s="730" t="str">
        <f t="shared" si="878"/>
        <v/>
      </c>
      <c r="AL317" s="730" t="str">
        <f t="shared" si="878"/>
        <v/>
      </c>
      <c r="AM317" s="762"/>
      <c r="AN317" s="730" t="str">
        <f t="shared" ref="AN317:BE317" si="879">IF(AN315="","",AN315*AN316)</f>
        <v/>
      </c>
      <c r="AO317" s="730" t="str">
        <f t="shared" si="879"/>
        <v/>
      </c>
      <c r="AP317" s="730" t="str">
        <f t="shared" si="879"/>
        <v/>
      </c>
      <c r="AQ317" s="730" t="str">
        <f t="shared" si="879"/>
        <v/>
      </c>
      <c r="AR317" s="730" t="str">
        <f t="shared" si="879"/>
        <v/>
      </c>
      <c r="AS317" s="730">
        <f t="shared" si="879"/>
        <v>0</v>
      </c>
      <c r="AT317" s="730" t="str">
        <f t="shared" si="879"/>
        <v/>
      </c>
      <c r="AU317" s="730">
        <f t="shared" si="879"/>
        <v>0</v>
      </c>
      <c r="AV317" s="730" t="str">
        <f t="shared" si="879"/>
        <v/>
      </c>
      <c r="AW317" s="730" t="str">
        <f t="shared" si="879"/>
        <v/>
      </c>
      <c r="AX317" s="730" t="str">
        <f t="shared" si="879"/>
        <v/>
      </c>
      <c r="AY317" s="730" t="str">
        <f t="shared" si="879"/>
        <v/>
      </c>
      <c r="AZ317" s="730" t="str">
        <f t="shared" si="879"/>
        <v/>
      </c>
      <c r="BA317" s="730" t="str">
        <f t="shared" si="879"/>
        <v/>
      </c>
      <c r="BB317" s="730" t="str">
        <f t="shared" si="879"/>
        <v/>
      </c>
      <c r="BC317" s="730" t="str">
        <f t="shared" si="879"/>
        <v/>
      </c>
      <c r="BD317" s="730" t="str">
        <f t="shared" si="879"/>
        <v/>
      </c>
      <c r="BE317" s="730" t="str">
        <f t="shared" si="879"/>
        <v/>
      </c>
      <c r="BF317" s="762"/>
      <c r="BG317" s="730" t="str">
        <f t="shared" ref="BG317:BX317" si="880">IF(BG315="","",BG315*BG316)</f>
        <v/>
      </c>
      <c r="BH317" s="730" t="str">
        <f t="shared" si="880"/>
        <v/>
      </c>
      <c r="BI317" s="730" t="str">
        <f t="shared" si="880"/>
        <v/>
      </c>
      <c r="BJ317" s="730" t="str">
        <f t="shared" si="880"/>
        <v/>
      </c>
      <c r="BK317" s="730" t="str">
        <f t="shared" si="880"/>
        <v/>
      </c>
      <c r="BL317" s="730">
        <f t="shared" si="880"/>
        <v>8000</v>
      </c>
      <c r="BM317" s="730" t="str">
        <f t="shared" si="880"/>
        <v/>
      </c>
      <c r="BN317" s="730" t="str">
        <f t="shared" si="880"/>
        <v/>
      </c>
      <c r="BO317" s="730" t="str">
        <f t="shared" si="880"/>
        <v/>
      </c>
      <c r="BP317" s="730" t="str">
        <f t="shared" si="880"/>
        <v/>
      </c>
      <c r="BQ317" s="730" t="str">
        <f t="shared" si="880"/>
        <v/>
      </c>
      <c r="BR317" s="730" t="str">
        <f t="shared" si="880"/>
        <v/>
      </c>
      <c r="BS317" s="730" t="str">
        <f t="shared" si="880"/>
        <v/>
      </c>
      <c r="BT317" s="730" t="str">
        <f t="shared" si="880"/>
        <v/>
      </c>
      <c r="BU317" s="730" t="str">
        <f t="shared" si="880"/>
        <v/>
      </c>
      <c r="BV317" s="730" t="str">
        <f t="shared" si="880"/>
        <v/>
      </c>
      <c r="BW317" s="730" t="str">
        <f t="shared" si="880"/>
        <v/>
      </c>
      <c r="BX317" s="730" t="str">
        <f t="shared" si="88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28"/>
        <v/>
      </c>
      <c r="CE317" s="698" t="str">
        <f t="shared" si="829"/>
        <v/>
      </c>
      <c r="CF317" s="698" t="str">
        <f t="shared" si="830"/>
        <v/>
      </c>
      <c r="CG317" s="787" t="str">
        <f t="shared" si="831"/>
        <v/>
      </c>
      <c r="CH317" s="1370" t="str">
        <f t="shared" si="832"/>
        <v/>
      </c>
      <c r="CI317" s="1371" t="str">
        <f t="shared" si="833"/>
        <v/>
      </c>
      <c r="CJ317" s="1372" t="str">
        <f t="shared" si="834"/>
        <v/>
      </c>
      <c r="CK317" s="1372" t="str">
        <f t="shared" si="835"/>
        <v/>
      </c>
      <c r="CL317" s="1372" t="str">
        <f t="shared" si="836"/>
        <v/>
      </c>
      <c r="CM317" s="1372" t="str">
        <f t="shared" si="837"/>
        <v/>
      </c>
      <c r="CN317" s="1372" t="str">
        <f t="shared" si="838"/>
        <v/>
      </c>
      <c r="CO317" s="1373" t="str">
        <f t="shared" si="839"/>
        <v/>
      </c>
      <c r="CP317" s="1373" t="str">
        <f t="shared" si="840"/>
        <v/>
      </c>
      <c r="CQ317" s="1373" t="str">
        <f t="shared" si="841"/>
        <v/>
      </c>
      <c r="CR317" s="1373" t="str">
        <f t="shared" si="842"/>
        <v/>
      </c>
      <c r="CS317" s="1372" t="str">
        <f t="shared" si="843"/>
        <v/>
      </c>
      <c r="CT317" s="1372" t="str">
        <f t="shared" si="844"/>
        <v/>
      </c>
      <c r="CU317" s="1372" t="str">
        <f t="shared" si="845"/>
        <v/>
      </c>
      <c r="CV317" s="1372" t="str">
        <f t="shared" si="846"/>
        <v/>
      </c>
      <c r="CW317" s="1372" t="str">
        <f t="shared" si="847"/>
        <v/>
      </c>
      <c r="CX317" s="1371" t="str">
        <f t="shared" si="848"/>
        <v/>
      </c>
      <c r="CY317" s="1374" t="str">
        <f t="shared" si="849"/>
        <v/>
      </c>
      <c r="CZ317" s="532" t="str">
        <f t="shared" si="850"/>
        <v/>
      </c>
      <c r="DA317" s="533" t="str">
        <f t="shared" si="851"/>
        <v/>
      </c>
      <c r="DB317" s="534" t="str">
        <f t="shared" si="852"/>
        <v/>
      </c>
      <c r="DC317" s="534" t="str">
        <f t="shared" si="853"/>
        <v/>
      </c>
      <c r="DD317" s="534" t="str">
        <f t="shared" si="854"/>
        <v/>
      </c>
      <c r="DE317" s="534" t="str">
        <f t="shared" si="855"/>
        <v/>
      </c>
      <c r="DF317" s="534" t="str">
        <f t="shared" si="856"/>
        <v/>
      </c>
      <c r="DG317" s="535" t="str">
        <f t="shared" si="857"/>
        <v/>
      </c>
      <c r="DH317" s="535" t="str">
        <f t="shared" si="858"/>
        <v/>
      </c>
      <c r="DI317" s="535" t="str">
        <f t="shared" si="859"/>
        <v/>
      </c>
      <c r="DJ317" s="535" t="str">
        <f t="shared" si="860"/>
        <v/>
      </c>
      <c r="DK317" s="534" t="str">
        <f t="shared" si="861"/>
        <v/>
      </c>
      <c r="DL317" s="534" t="str">
        <f t="shared" si="862"/>
        <v/>
      </c>
      <c r="DM317" s="534" t="str">
        <f t="shared" si="863"/>
        <v/>
      </c>
      <c r="DN317" s="534" t="str">
        <f t="shared" si="864"/>
        <v/>
      </c>
      <c r="DO317" s="534" t="str">
        <f t="shared" si="865"/>
        <v/>
      </c>
      <c r="DP317" s="533" t="str">
        <f t="shared" si="866"/>
        <v/>
      </c>
      <c r="DQ317" s="532" t="str">
        <f t="shared" si="867"/>
        <v/>
      </c>
      <c r="DR317" s="753">
        <f t="shared" si="868"/>
        <v>0</v>
      </c>
      <c r="DS317" s="111">
        <f t="shared" si="869"/>
        <v>0</v>
      </c>
      <c r="DT317" s="111">
        <f t="shared" si="870"/>
        <v>2</v>
      </c>
      <c r="DU317" s="111">
        <f t="shared" si="871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28"/>
        <v/>
      </c>
      <c r="CE318" s="698" t="str">
        <f t="shared" si="829"/>
        <v/>
      </c>
      <c r="CF318" s="698" t="str">
        <f t="shared" si="830"/>
        <v/>
      </c>
      <c r="CG318" s="787" t="str">
        <f t="shared" si="831"/>
        <v/>
      </c>
      <c r="CH318" s="1370" t="str">
        <f t="shared" si="832"/>
        <v/>
      </c>
      <c r="CI318" s="1371" t="str">
        <f t="shared" si="833"/>
        <v/>
      </c>
      <c r="CJ318" s="1372" t="str">
        <f t="shared" si="834"/>
        <v/>
      </c>
      <c r="CK318" s="1372" t="str">
        <f t="shared" si="835"/>
        <v/>
      </c>
      <c r="CL318" s="1372" t="str">
        <f t="shared" si="836"/>
        <v/>
      </c>
      <c r="CM318" s="1372" t="str">
        <f t="shared" si="837"/>
        <v/>
      </c>
      <c r="CN318" s="1372" t="str">
        <f t="shared" si="838"/>
        <v/>
      </c>
      <c r="CO318" s="1373" t="str">
        <f t="shared" si="839"/>
        <v/>
      </c>
      <c r="CP318" s="1373" t="str">
        <f t="shared" si="840"/>
        <v/>
      </c>
      <c r="CQ318" s="1373" t="str">
        <f t="shared" si="841"/>
        <v/>
      </c>
      <c r="CR318" s="1373" t="str">
        <f t="shared" si="842"/>
        <v/>
      </c>
      <c r="CS318" s="1372" t="str">
        <f t="shared" si="843"/>
        <v/>
      </c>
      <c r="CT318" s="1372" t="str">
        <f t="shared" si="844"/>
        <v/>
      </c>
      <c r="CU318" s="1372" t="str">
        <f t="shared" si="845"/>
        <v/>
      </c>
      <c r="CV318" s="1372" t="str">
        <f t="shared" si="846"/>
        <v/>
      </c>
      <c r="CW318" s="1372" t="str">
        <f t="shared" si="847"/>
        <v/>
      </c>
      <c r="CX318" s="1371" t="str">
        <f t="shared" si="848"/>
        <v/>
      </c>
      <c r="CY318" s="1374" t="str">
        <f t="shared" si="849"/>
        <v/>
      </c>
      <c r="CZ318" s="532" t="str">
        <f t="shared" si="850"/>
        <v/>
      </c>
      <c r="DA318" s="533" t="str">
        <f t="shared" si="851"/>
        <v/>
      </c>
      <c r="DB318" s="534" t="str">
        <f t="shared" si="852"/>
        <v/>
      </c>
      <c r="DC318" s="534" t="str">
        <f t="shared" si="853"/>
        <v/>
      </c>
      <c r="DD318" s="534" t="str">
        <f t="shared" si="854"/>
        <v/>
      </c>
      <c r="DE318" s="534" t="str">
        <f t="shared" si="855"/>
        <v/>
      </c>
      <c r="DF318" s="534" t="str">
        <f t="shared" si="856"/>
        <v/>
      </c>
      <c r="DG318" s="535" t="str">
        <f t="shared" si="857"/>
        <v/>
      </c>
      <c r="DH318" s="535" t="str">
        <f t="shared" si="858"/>
        <v/>
      </c>
      <c r="DI318" s="535" t="str">
        <f t="shared" si="859"/>
        <v/>
      </c>
      <c r="DJ318" s="535" t="str">
        <f t="shared" si="860"/>
        <v/>
      </c>
      <c r="DK318" s="534" t="str">
        <f t="shared" si="861"/>
        <v/>
      </c>
      <c r="DL318" s="534" t="str">
        <f t="shared" si="862"/>
        <v/>
      </c>
      <c r="DM318" s="534" t="str">
        <f t="shared" si="863"/>
        <v/>
      </c>
      <c r="DN318" s="534" t="str">
        <f t="shared" si="864"/>
        <v/>
      </c>
      <c r="DO318" s="534" t="str">
        <f t="shared" si="865"/>
        <v/>
      </c>
      <c r="DP318" s="533" t="str">
        <f t="shared" si="866"/>
        <v/>
      </c>
      <c r="DQ318" s="532" t="str">
        <f t="shared" si="867"/>
        <v/>
      </c>
      <c r="DR318" s="753">
        <f t="shared" si="868"/>
        <v>0</v>
      </c>
      <c r="DS318" s="111">
        <f t="shared" si="869"/>
        <v>0</v>
      </c>
      <c r="DT318" s="111">
        <f t="shared" si="870"/>
        <v>2</v>
      </c>
      <c r="DU318" s="111">
        <f t="shared" si="871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881">IF(B313="","",(B313-B315-B318)*B314/B$46/365/$G$1)</f>
        <v/>
      </c>
      <c r="C319" s="733" t="str">
        <f t="shared" si="881"/>
        <v/>
      </c>
      <c r="D319" s="733" t="str">
        <f t="shared" si="881"/>
        <v/>
      </c>
      <c r="E319" s="733" t="str">
        <f t="shared" si="881"/>
        <v/>
      </c>
      <c r="F319" s="733" t="str">
        <f t="shared" si="881"/>
        <v/>
      </c>
      <c r="G319" s="733" t="str">
        <f t="shared" si="881"/>
        <v/>
      </c>
      <c r="H319" s="733" t="str">
        <f t="shared" si="881"/>
        <v/>
      </c>
      <c r="I319" s="733" t="str">
        <f t="shared" si="881"/>
        <v/>
      </c>
      <c r="J319" s="733" t="str">
        <f t="shared" si="881"/>
        <v/>
      </c>
      <c r="K319" s="733" t="str">
        <f t="shared" si="881"/>
        <v/>
      </c>
      <c r="L319" s="733" t="str">
        <f t="shared" si="881"/>
        <v/>
      </c>
      <c r="M319" s="733" t="str">
        <f t="shared" si="881"/>
        <v/>
      </c>
      <c r="N319" s="733" t="str">
        <f t="shared" si="881"/>
        <v/>
      </c>
      <c r="O319" s="733" t="str">
        <f t="shared" si="881"/>
        <v/>
      </c>
      <c r="P319" s="733" t="str">
        <f t="shared" si="881"/>
        <v/>
      </c>
      <c r="Q319" s="733" t="str">
        <f t="shared" si="881"/>
        <v/>
      </c>
      <c r="R319" s="733" t="str">
        <f t="shared" si="881"/>
        <v/>
      </c>
      <c r="S319" s="733" t="str">
        <f t="shared" si="881"/>
        <v/>
      </c>
      <c r="T319" s="752"/>
      <c r="U319" s="733" t="str">
        <f t="shared" ref="U319:AL319" si="882">IF(U313="","",(U313-U315-U318)*U314/U$46/365/$G$1)</f>
        <v/>
      </c>
      <c r="V319" s="733" t="str">
        <f t="shared" si="882"/>
        <v/>
      </c>
      <c r="W319" s="733" t="str">
        <f t="shared" si="882"/>
        <v/>
      </c>
      <c r="X319" s="733" t="str">
        <f t="shared" si="882"/>
        <v/>
      </c>
      <c r="Y319" s="733" t="str">
        <f t="shared" si="882"/>
        <v/>
      </c>
      <c r="Z319" s="733" t="str">
        <f t="shared" si="882"/>
        <v/>
      </c>
      <c r="AA319" s="733" t="str">
        <f t="shared" si="882"/>
        <v/>
      </c>
      <c r="AB319" s="733" t="str">
        <f t="shared" si="882"/>
        <v/>
      </c>
      <c r="AC319" s="733" t="str">
        <f t="shared" si="882"/>
        <v/>
      </c>
      <c r="AD319" s="733" t="str">
        <f t="shared" si="882"/>
        <v/>
      </c>
      <c r="AE319" s="733" t="str">
        <f t="shared" si="882"/>
        <v/>
      </c>
      <c r="AF319" s="733" t="str">
        <f t="shared" si="882"/>
        <v/>
      </c>
      <c r="AG319" s="733" t="str">
        <f t="shared" si="882"/>
        <v/>
      </c>
      <c r="AH319" s="733" t="str">
        <f t="shared" si="882"/>
        <v/>
      </c>
      <c r="AI319" s="733" t="str">
        <f t="shared" si="882"/>
        <v/>
      </c>
      <c r="AJ319" s="733" t="str">
        <f t="shared" si="882"/>
        <v/>
      </c>
      <c r="AK319" s="733" t="str">
        <f t="shared" si="882"/>
        <v/>
      </c>
      <c r="AL319" s="733" t="str">
        <f t="shared" si="882"/>
        <v/>
      </c>
      <c r="AM319" s="752"/>
      <c r="AN319" s="733">
        <f t="shared" ref="AN319:BE319" si="883">IF(AN313="","",(AN313-AN315-AN318)*AN314/AN$46/365/$G$1)</f>
        <v>2.3754669987546698E-3</v>
      </c>
      <c r="AO319" s="733" t="str">
        <f t="shared" si="883"/>
        <v/>
      </c>
      <c r="AP319" s="733">
        <f t="shared" si="883"/>
        <v>5.655873806558738E-2</v>
      </c>
      <c r="AQ319" s="733" t="str">
        <f t="shared" si="883"/>
        <v/>
      </c>
      <c r="AR319" s="733" t="str">
        <f t="shared" si="883"/>
        <v/>
      </c>
      <c r="AS319" s="733">
        <f t="shared" si="883"/>
        <v>7.1264009962640103E-3</v>
      </c>
      <c r="AT319" s="733" t="str">
        <f t="shared" si="883"/>
        <v/>
      </c>
      <c r="AU319" s="733">
        <f t="shared" si="883"/>
        <v>7.9182233291822321E-3</v>
      </c>
      <c r="AV319" s="733" t="str">
        <f t="shared" si="883"/>
        <v/>
      </c>
      <c r="AW319" s="733" t="str">
        <f t="shared" si="883"/>
        <v/>
      </c>
      <c r="AX319" s="733" t="str">
        <f t="shared" si="883"/>
        <v/>
      </c>
      <c r="AY319" s="733" t="str">
        <f t="shared" si="883"/>
        <v/>
      </c>
      <c r="AZ319" s="733" t="str">
        <f t="shared" si="883"/>
        <v/>
      </c>
      <c r="BA319" s="733" t="str">
        <f t="shared" si="883"/>
        <v/>
      </c>
      <c r="BB319" s="733" t="str">
        <f t="shared" si="883"/>
        <v/>
      </c>
      <c r="BC319" s="733" t="str">
        <f t="shared" si="883"/>
        <v/>
      </c>
      <c r="BD319" s="733" t="str">
        <f t="shared" si="883"/>
        <v/>
      </c>
      <c r="BE319" s="733" t="str">
        <f t="shared" si="883"/>
        <v/>
      </c>
      <c r="BF319" s="752"/>
      <c r="BG319" s="733" t="str">
        <f t="shared" ref="BG319:BX319" si="884">IF(BG313="","",(BG313-BG315-BG318)*BG314/BG$46/365/$G$1)</f>
        <v/>
      </c>
      <c r="BH319" s="733" t="str">
        <f t="shared" si="884"/>
        <v/>
      </c>
      <c r="BI319" s="733" t="str">
        <f t="shared" si="884"/>
        <v/>
      </c>
      <c r="BJ319" s="733" t="str">
        <f t="shared" si="884"/>
        <v/>
      </c>
      <c r="BK319" s="733">
        <f t="shared" si="884"/>
        <v>2.37546699875467E-2</v>
      </c>
      <c r="BL319" s="733">
        <f t="shared" si="884"/>
        <v>1.1311747613117477E-2</v>
      </c>
      <c r="BM319" s="733" t="str">
        <f t="shared" si="884"/>
        <v/>
      </c>
      <c r="BN319" s="733">
        <f t="shared" si="884"/>
        <v>1.4252801992528021E-2</v>
      </c>
      <c r="BO319" s="733" t="str">
        <f t="shared" si="884"/>
        <v/>
      </c>
      <c r="BP319" s="733" t="str">
        <f t="shared" si="884"/>
        <v/>
      </c>
      <c r="BQ319" s="733" t="str">
        <f t="shared" si="884"/>
        <v/>
      </c>
      <c r="BR319" s="733">
        <f t="shared" si="884"/>
        <v>1.0604763387297633E-3</v>
      </c>
      <c r="BS319" s="733" t="str">
        <f t="shared" si="884"/>
        <v/>
      </c>
      <c r="BT319" s="733" t="str">
        <f t="shared" si="884"/>
        <v/>
      </c>
      <c r="BU319" s="733" t="str">
        <f t="shared" si="884"/>
        <v/>
      </c>
      <c r="BV319" s="733" t="str">
        <f t="shared" si="884"/>
        <v/>
      </c>
      <c r="BW319" s="733" t="str">
        <f t="shared" si="884"/>
        <v/>
      </c>
      <c r="BX319" s="733" t="str">
        <f t="shared" si="88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5.9386674968866749E-3</v>
      </c>
      <c r="CC319" s="733">
        <f>IF(CC313="","",(CC313-CC315-CC318)*CC314/CC$46/365/$G$1)</f>
        <v>1.4252801992528021E-2</v>
      </c>
      <c r="CD319" s="698" t="str">
        <f t="shared" si="828"/>
        <v/>
      </c>
      <c r="CE319" s="723" t="str">
        <f t="shared" si="829"/>
        <v/>
      </c>
      <c r="CF319" s="723">
        <f t="shared" si="830"/>
        <v>7.522312162723116E-3</v>
      </c>
      <c r="CG319" s="790">
        <f t="shared" si="831"/>
        <v>1.2782274802822747E-2</v>
      </c>
      <c r="CH319" s="1375" t="str">
        <f t="shared" si="832"/>
        <v/>
      </c>
      <c r="CI319" s="1376" t="str">
        <f t="shared" si="833"/>
        <v/>
      </c>
      <c r="CJ319" s="1377" t="str">
        <f t="shared" si="834"/>
        <v/>
      </c>
      <c r="CK319" s="1377" t="str">
        <f t="shared" si="835"/>
        <v/>
      </c>
      <c r="CL319" s="1377" t="str">
        <f t="shared" si="836"/>
        <v/>
      </c>
      <c r="CM319" s="1377" t="str">
        <f t="shared" si="837"/>
        <v/>
      </c>
      <c r="CN319" s="1377" t="str">
        <f t="shared" si="838"/>
        <v/>
      </c>
      <c r="CO319" s="1378" t="str">
        <f t="shared" si="839"/>
        <v/>
      </c>
      <c r="CP319" s="1378" t="str">
        <f t="shared" si="840"/>
        <v/>
      </c>
      <c r="CQ319" s="1378" t="str">
        <f t="shared" si="841"/>
        <v/>
      </c>
      <c r="CR319" s="1378" t="str">
        <f t="shared" si="842"/>
        <v/>
      </c>
      <c r="CS319" s="1377" t="str">
        <f t="shared" si="843"/>
        <v/>
      </c>
      <c r="CT319" s="1377" t="str">
        <f t="shared" si="844"/>
        <v/>
      </c>
      <c r="CU319" s="1377" t="str">
        <f t="shared" si="845"/>
        <v/>
      </c>
      <c r="CV319" s="1377" t="str">
        <f t="shared" si="846"/>
        <v/>
      </c>
      <c r="CW319" s="1377" t="str">
        <f t="shared" si="847"/>
        <v/>
      </c>
      <c r="CX319" s="1376" t="str">
        <f t="shared" si="848"/>
        <v/>
      </c>
      <c r="CY319" s="1379" t="str">
        <f t="shared" si="849"/>
        <v/>
      </c>
      <c r="CZ319" s="638" t="str">
        <f t="shared" si="850"/>
        <v/>
      </c>
      <c r="DA319" s="639" t="str">
        <f t="shared" si="851"/>
        <v/>
      </c>
      <c r="DB319" s="640" t="str">
        <f t="shared" si="852"/>
        <v/>
      </c>
      <c r="DC319" s="640" t="str">
        <f t="shared" si="853"/>
        <v/>
      </c>
      <c r="DD319" s="640" t="str">
        <f t="shared" si="854"/>
        <v/>
      </c>
      <c r="DE319" s="640" t="str">
        <f t="shared" si="855"/>
        <v/>
      </c>
      <c r="DF319" s="640" t="str">
        <f t="shared" si="856"/>
        <v/>
      </c>
      <c r="DG319" s="641" t="str">
        <f t="shared" si="857"/>
        <v/>
      </c>
      <c r="DH319" s="641" t="str">
        <f t="shared" si="858"/>
        <v/>
      </c>
      <c r="DI319" s="641" t="str">
        <f t="shared" si="859"/>
        <v/>
      </c>
      <c r="DJ319" s="641" t="str">
        <f t="shared" si="860"/>
        <v/>
      </c>
      <c r="DK319" s="640" t="str">
        <f t="shared" si="861"/>
        <v/>
      </c>
      <c r="DL319" s="640" t="str">
        <f t="shared" si="862"/>
        <v/>
      </c>
      <c r="DM319" s="640" t="str">
        <f t="shared" si="863"/>
        <v/>
      </c>
      <c r="DN319" s="640" t="str">
        <f t="shared" si="864"/>
        <v/>
      </c>
      <c r="DO319" s="640" t="str">
        <f t="shared" si="865"/>
        <v/>
      </c>
      <c r="DP319" s="639" t="str">
        <f t="shared" si="866"/>
        <v/>
      </c>
      <c r="DQ319" s="638" t="str">
        <f t="shared" si="867"/>
        <v/>
      </c>
      <c r="DR319" s="753">
        <f t="shared" si="868"/>
        <v>0</v>
      </c>
      <c r="DS319" s="111">
        <f t="shared" si="869"/>
        <v>0</v>
      </c>
      <c r="DT319" s="111">
        <f t="shared" si="870"/>
        <v>4</v>
      </c>
      <c r="DU319" s="111">
        <f t="shared" si="871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683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28"/>
        <v/>
      </c>
      <c r="CE320" s="698" t="str">
        <f t="shared" si="829"/>
        <v/>
      </c>
      <c r="CF320" s="698" t="str">
        <f t="shared" si="830"/>
        <v/>
      </c>
      <c r="CG320" s="787" t="str">
        <f t="shared" si="831"/>
        <v/>
      </c>
      <c r="CH320" s="1370" t="str">
        <f t="shared" si="832"/>
        <v/>
      </c>
      <c r="CI320" s="1371" t="str">
        <f t="shared" si="833"/>
        <v/>
      </c>
      <c r="CJ320" s="1372" t="str">
        <f t="shared" si="834"/>
        <v/>
      </c>
      <c r="CK320" s="1372" t="str">
        <f t="shared" si="835"/>
        <v/>
      </c>
      <c r="CL320" s="1372" t="str">
        <f t="shared" si="836"/>
        <v/>
      </c>
      <c r="CM320" s="1372" t="str">
        <f t="shared" si="837"/>
        <v/>
      </c>
      <c r="CN320" s="1372" t="str">
        <f t="shared" si="838"/>
        <v/>
      </c>
      <c r="CO320" s="1373" t="str">
        <f t="shared" si="839"/>
        <v/>
      </c>
      <c r="CP320" s="1373" t="str">
        <f t="shared" si="840"/>
        <v/>
      </c>
      <c r="CQ320" s="1373" t="str">
        <f t="shared" si="841"/>
        <v/>
      </c>
      <c r="CR320" s="1373" t="str">
        <f t="shared" si="842"/>
        <v/>
      </c>
      <c r="CS320" s="1372" t="str">
        <f t="shared" si="843"/>
        <v/>
      </c>
      <c r="CT320" s="1372" t="str">
        <f t="shared" si="844"/>
        <v/>
      </c>
      <c r="CU320" s="1372" t="str">
        <f t="shared" si="845"/>
        <v/>
      </c>
      <c r="CV320" s="1372" t="str">
        <f t="shared" si="846"/>
        <v/>
      </c>
      <c r="CW320" s="1372" t="str">
        <f t="shared" si="847"/>
        <v/>
      </c>
      <c r="CX320" s="1371" t="str">
        <f t="shared" si="848"/>
        <v/>
      </c>
      <c r="CY320" s="1374" t="str">
        <f t="shared" si="849"/>
        <v/>
      </c>
      <c r="CZ320" s="532" t="str">
        <f t="shared" si="850"/>
        <v/>
      </c>
      <c r="DA320" s="533" t="str">
        <f t="shared" si="851"/>
        <v/>
      </c>
      <c r="DB320" s="534" t="str">
        <f t="shared" si="852"/>
        <v/>
      </c>
      <c r="DC320" s="534" t="str">
        <f t="shared" si="853"/>
        <v/>
      </c>
      <c r="DD320" s="534" t="str">
        <f t="shared" si="854"/>
        <v/>
      </c>
      <c r="DE320" s="534" t="str">
        <f t="shared" si="855"/>
        <v/>
      </c>
      <c r="DF320" s="534" t="str">
        <f t="shared" si="856"/>
        <v/>
      </c>
      <c r="DG320" s="535" t="str">
        <f t="shared" si="857"/>
        <v/>
      </c>
      <c r="DH320" s="535" t="str">
        <f t="shared" si="858"/>
        <v/>
      </c>
      <c r="DI320" s="535" t="str">
        <f t="shared" si="859"/>
        <v/>
      </c>
      <c r="DJ320" s="535" t="str">
        <f t="shared" si="860"/>
        <v/>
      </c>
      <c r="DK320" s="534" t="str">
        <f t="shared" si="861"/>
        <v/>
      </c>
      <c r="DL320" s="534" t="str">
        <f t="shared" si="862"/>
        <v/>
      </c>
      <c r="DM320" s="534" t="str">
        <f t="shared" si="863"/>
        <v/>
      </c>
      <c r="DN320" s="534" t="str">
        <f t="shared" si="864"/>
        <v/>
      </c>
      <c r="DO320" s="534" t="str">
        <f t="shared" si="865"/>
        <v/>
      </c>
      <c r="DP320" s="533" t="str">
        <f t="shared" si="866"/>
        <v/>
      </c>
      <c r="DQ320" s="532" t="str">
        <f t="shared" si="867"/>
        <v/>
      </c>
      <c r="DR320" s="753">
        <f t="shared" si="868"/>
        <v>0</v>
      </c>
      <c r="DS320" s="111">
        <f t="shared" si="869"/>
        <v>0</v>
      </c>
      <c r="DT320" s="111">
        <f t="shared" si="870"/>
        <v>0</v>
      </c>
      <c r="DU320" s="111">
        <f t="shared" si="871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407"/>
      <c r="CI321" s="1408"/>
      <c r="CJ321" s="1408"/>
      <c r="CK321" s="1408"/>
      <c r="CL321" s="1408"/>
      <c r="CM321" s="1408"/>
      <c r="CN321" s="1408"/>
      <c r="CO321" s="1408"/>
      <c r="CP321" s="1408"/>
      <c r="CQ321" s="1408"/>
      <c r="CR321" s="1408"/>
      <c r="CS321" s="1408"/>
      <c r="CT321" s="1408"/>
      <c r="CU321" s="1408"/>
      <c r="CV321" s="1408"/>
      <c r="CW321" s="1408"/>
      <c r="CX321" s="1408"/>
      <c r="CY321" s="1387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885">IF(DR322&lt;3,"",(SUM(B322:S322)-MIN(B322:S322)-MAX(B322:S322))/(DR322-2))</f>
        <v/>
      </c>
      <c r="CE322" s="698" t="str">
        <f t="shared" ref="CE322:CE330" si="886">IF(DS322&lt;3,"",(SUM(U322:AL322)-MIN(U322:AL322)-MAX(U322:AL322))/(DS322-2))</f>
        <v/>
      </c>
      <c r="CF322" s="698" t="str">
        <f t="shared" ref="CF322:CF330" si="887">IF(DT322&lt;3,"",(SUM(AN322:BE322)-MIN(AN322:BE322)-MAX(AN322:BE322))/(DT322-2))</f>
        <v/>
      </c>
      <c r="CG322" s="787" t="str">
        <f t="shared" ref="CG322:CG330" si="888">IF(DU322&lt;3,"",(SUM(BG322:BX322)-MIN(BG322:BX322)-MAX(BG322:BX322))/(DU322-2))</f>
        <v/>
      </c>
      <c r="CH322" s="1370" t="str">
        <f t="shared" ref="CH322:CH330" si="88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371" t="str">
        <f t="shared" ref="CI322:CI330" si="89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372" t="str">
        <f t="shared" ref="CJ322:CJ330" si="89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372" t="str">
        <f t="shared" ref="CK322:CK330" si="89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372" t="str">
        <f t="shared" ref="CL322:CL330" si="89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372" t="str">
        <f t="shared" ref="CM322:CM330" si="89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372" t="str">
        <f t="shared" ref="CN322:CN330" si="89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373" t="str">
        <f t="shared" ref="CO322:CO330" si="89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373" t="str">
        <f t="shared" ref="CP322:CP330" si="89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373" t="str">
        <f t="shared" ref="CQ322:CQ330" si="89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373" t="str">
        <f t="shared" ref="CR322:CR330" si="89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372" t="str">
        <f t="shared" ref="CS322:CS330" si="90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372" t="str">
        <f t="shared" ref="CT322:CT330" si="90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372" t="str">
        <f t="shared" ref="CU322:CU330" si="90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372" t="str">
        <f t="shared" ref="CV322:CV330" si="90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372" t="str">
        <f t="shared" ref="CW322:CW330" si="90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371" t="str">
        <f t="shared" ref="CX322:CX330" si="90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374" t="str">
        <f t="shared" ref="CY322:CY330" si="90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0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0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0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1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1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1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1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1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1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1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1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1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1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2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2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2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2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2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25">COUNT(B322:S322)</f>
        <v>0</v>
      </c>
      <c r="DS322" s="111">
        <f t="shared" ref="DS322:DS330" si="926">COUNT(U322:AL322)</f>
        <v>0</v>
      </c>
      <c r="DT322" s="111">
        <f t="shared" ref="DT322:DT330" si="927">COUNT(AN322:BE322)</f>
        <v>0</v>
      </c>
      <c r="DU322" s="111">
        <f t="shared" ref="DU322:DU330" si="92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29">IF(C320="","",C320*C322)</f>
        <v/>
      </c>
      <c r="D323" s="730" t="str">
        <f t="shared" si="929"/>
        <v/>
      </c>
      <c r="E323" s="730" t="str">
        <f t="shared" si="929"/>
        <v/>
      </c>
      <c r="F323" s="730" t="str">
        <f t="shared" si="929"/>
        <v/>
      </c>
      <c r="G323" s="730" t="str">
        <f t="shared" si="929"/>
        <v/>
      </c>
      <c r="H323" s="730" t="str">
        <f t="shared" si="929"/>
        <v/>
      </c>
      <c r="I323" s="730" t="str">
        <f t="shared" si="929"/>
        <v/>
      </c>
      <c r="J323" s="730" t="str">
        <f t="shared" si="929"/>
        <v/>
      </c>
      <c r="K323" s="730" t="str">
        <f t="shared" si="929"/>
        <v/>
      </c>
      <c r="L323" s="730" t="str">
        <f t="shared" si="929"/>
        <v/>
      </c>
      <c r="M323" s="730" t="str">
        <f t="shared" si="929"/>
        <v/>
      </c>
      <c r="N323" s="730" t="str">
        <f t="shared" si="929"/>
        <v/>
      </c>
      <c r="O323" s="730" t="str">
        <f t="shared" si="929"/>
        <v/>
      </c>
      <c r="P323" s="730" t="str">
        <f t="shared" si="929"/>
        <v/>
      </c>
      <c r="Q323" s="730" t="str">
        <f t="shared" si="929"/>
        <v/>
      </c>
      <c r="R323" s="730" t="str">
        <f t="shared" si="929"/>
        <v/>
      </c>
      <c r="S323" s="730" t="str">
        <f t="shared" si="929"/>
        <v/>
      </c>
      <c r="T323" s="762"/>
      <c r="U323" s="730" t="str">
        <f t="shared" ref="U323:AL323" si="930">IF(U320="","",U320*U322)</f>
        <v/>
      </c>
      <c r="V323" s="730" t="str">
        <f t="shared" si="930"/>
        <v/>
      </c>
      <c r="W323" s="730" t="str">
        <f t="shared" si="930"/>
        <v/>
      </c>
      <c r="X323" s="730" t="str">
        <f t="shared" si="930"/>
        <v/>
      </c>
      <c r="Y323" s="730" t="str">
        <f t="shared" si="930"/>
        <v/>
      </c>
      <c r="Z323" s="730" t="str">
        <f t="shared" si="930"/>
        <v/>
      </c>
      <c r="AA323" s="730" t="str">
        <f t="shared" si="930"/>
        <v/>
      </c>
      <c r="AB323" s="730" t="str">
        <f t="shared" si="930"/>
        <v/>
      </c>
      <c r="AC323" s="730" t="str">
        <f t="shared" si="930"/>
        <v/>
      </c>
      <c r="AD323" s="730" t="str">
        <f t="shared" si="930"/>
        <v/>
      </c>
      <c r="AE323" s="730" t="str">
        <f t="shared" si="930"/>
        <v/>
      </c>
      <c r="AF323" s="730" t="str">
        <f t="shared" si="930"/>
        <v/>
      </c>
      <c r="AG323" s="730" t="str">
        <f t="shared" si="930"/>
        <v/>
      </c>
      <c r="AH323" s="730" t="str">
        <f t="shared" si="930"/>
        <v/>
      </c>
      <c r="AI323" s="730" t="str">
        <f t="shared" si="930"/>
        <v/>
      </c>
      <c r="AJ323" s="730" t="str">
        <f t="shared" si="930"/>
        <v/>
      </c>
      <c r="AK323" s="730" t="str">
        <f t="shared" si="930"/>
        <v/>
      </c>
      <c r="AL323" s="730" t="str">
        <f t="shared" si="930"/>
        <v/>
      </c>
      <c r="AM323" s="762"/>
      <c r="AN323" s="730" t="str">
        <f t="shared" ref="AN323:BE323" si="931">IF(AN320="","",AN320*AN322)</f>
        <v/>
      </c>
      <c r="AO323" s="730" t="str">
        <f t="shared" si="931"/>
        <v/>
      </c>
      <c r="AP323" s="730" t="str">
        <f t="shared" si="931"/>
        <v/>
      </c>
      <c r="AQ323" s="730" t="str">
        <f t="shared" si="931"/>
        <v/>
      </c>
      <c r="AR323" s="730" t="str">
        <f t="shared" si="931"/>
        <v/>
      </c>
      <c r="AS323" s="730" t="str">
        <f t="shared" si="931"/>
        <v/>
      </c>
      <c r="AT323" s="730" t="str">
        <f t="shared" si="931"/>
        <v/>
      </c>
      <c r="AU323" s="730" t="str">
        <f t="shared" si="931"/>
        <v/>
      </c>
      <c r="AV323" s="730" t="str">
        <f t="shared" si="931"/>
        <v/>
      </c>
      <c r="AW323" s="730" t="str">
        <f t="shared" si="931"/>
        <v/>
      </c>
      <c r="AX323" s="730" t="str">
        <f t="shared" si="931"/>
        <v/>
      </c>
      <c r="AY323" s="730" t="str">
        <f t="shared" si="931"/>
        <v/>
      </c>
      <c r="AZ323" s="730" t="str">
        <f t="shared" si="931"/>
        <v/>
      </c>
      <c r="BA323" s="730" t="str">
        <f t="shared" si="931"/>
        <v/>
      </c>
      <c r="BB323" s="730" t="str">
        <f t="shared" si="931"/>
        <v/>
      </c>
      <c r="BC323" s="730" t="str">
        <f t="shared" si="931"/>
        <v/>
      </c>
      <c r="BD323" s="730" t="str">
        <f t="shared" si="931"/>
        <v/>
      </c>
      <c r="BE323" s="730" t="str">
        <f t="shared" si="931"/>
        <v/>
      </c>
      <c r="BF323" s="762"/>
      <c r="BG323" s="730" t="str">
        <f t="shared" ref="BG323:BW323" si="932">IF(BG320="","",BG320*BG322)</f>
        <v/>
      </c>
      <c r="BH323" s="730" t="str">
        <f t="shared" si="932"/>
        <v/>
      </c>
      <c r="BI323" s="730" t="str">
        <f t="shared" si="932"/>
        <v/>
      </c>
      <c r="BJ323" s="730" t="str">
        <f t="shared" si="932"/>
        <v/>
      </c>
      <c r="BK323" s="730" t="str">
        <f t="shared" si="932"/>
        <v/>
      </c>
      <c r="BL323" s="730" t="str">
        <f t="shared" si="932"/>
        <v/>
      </c>
      <c r="BM323" s="730" t="str">
        <f t="shared" si="932"/>
        <v/>
      </c>
      <c r="BN323" s="730" t="str">
        <f t="shared" si="932"/>
        <v/>
      </c>
      <c r="BO323" s="730" t="str">
        <f t="shared" si="932"/>
        <v/>
      </c>
      <c r="BP323" s="730" t="str">
        <f t="shared" si="932"/>
        <v/>
      </c>
      <c r="BQ323" s="730" t="str">
        <f t="shared" si="932"/>
        <v/>
      </c>
      <c r="BR323" s="730" t="str">
        <f t="shared" si="932"/>
        <v/>
      </c>
      <c r="BS323" s="730" t="str">
        <f t="shared" si="932"/>
        <v/>
      </c>
      <c r="BT323" s="730" t="str">
        <f t="shared" si="932"/>
        <v/>
      </c>
      <c r="BU323" s="730" t="str">
        <f t="shared" si="932"/>
        <v/>
      </c>
      <c r="BV323" s="730" t="str">
        <f t="shared" si="932"/>
        <v/>
      </c>
      <c r="BW323" s="730" t="str">
        <f t="shared" si="93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885"/>
        <v/>
      </c>
      <c r="CE323" s="698" t="str">
        <f t="shared" si="886"/>
        <v/>
      </c>
      <c r="CF323" s="698" t="str">
        <f t="shared" si="887"/>
        <v/>
      </c>
      <c r="CG323" s="787" t="str">
        <f t="shared" si="888"/>
        <v/>
      </c>
      <c r="CH323" s="1370" t="str">
        <f t="shared" si="889"/>
        <v/>
      </c>
      <c r="CI323" s="1371" t="str">
        <f t="shared" si="890"/>
        <v/>
      </c>
      <c r="CJ323" s="1372" t="str">
        <f t="shared" si="891"/>
        <v/>
      </c>
      <c r="CK323" s="1372" t="str">
        <f t="shared" si="892"/>
        <v/>
      </c>
      <c r="CL323" s="1372" t="str">
        <f t="shared" si="893"/>
        <v/>
      </c>
      <c r="CM323" s="1372" t="str">
        <f t="shared" si="894"/>
        <v/>
      </c>
      <c r="CN323" s="1372" t="str">
        <f t="shared" si="895"/>
        <v/>
      </c>
      <c r="CO323" s="1373" t="str">
        <f t="shared" si="896"/>
        <v/>
      </c>
      <c r="CP323" s="1373" t="str">
        <f t="shared" si="897"/>
        <v/>
      </c>
      <c r="CQ323" s="1373" t="str">
        <f t="shared" si="898"/>
        <v/>
      </c>
      <c r="CR323" s="1373" t="str">
        <f t="shared" si="899"/>
        <v/>
      </c>
      <c r="CS323" s="1372" t="str">
        <f t="shared" si="900"/>
        <v/>
      </c>
      <c r="CT323" s="1372" t="str">
        <f t="shared" si="901"/>
        <v/>
      </c>
      <c r="CU323" s="1372" t="str">
        <f t="shared" si="902"/>
        <v/>
      </c>
      <c r="CV323" s="1372" t="str">
        <f t="shared" si="903"/>
        <v/>
      </c>
      <c r="CW323" s="1372" t="str">
        <f t="shared" si="904"/>
        <v/>
      </c>
      <c r="CX323" s="1371" t="str">
        <f t="shared" si="905"/>
        <v/>
      </c>
      <c r="CY323" s="1374" t="str">
        <f t="shared" si="906"/>
        <v/>
      </c>
      <c r="CZ323" s="532" t="str">
        <f t="shared" si="907"/>
        <v/>
      </c>
      <c r="DA323" s="533" t="str">
        <f t="shared" si="908"/>
        <v/>
      </c>
      <c r="DB323" s="534" t="str">
        <f t="shared" si="909"/>
        <v/>
      </c>
      <c r="DC323" s="534" t="str">
        <f t="shared" si="910"/>
        <v/>
      </c>
      <c r="DD323" s="534" t="str">
        <f t="shared" si="911"/>
        <v/>
      </c>
      <c r="DE323" s="534" t="str">
        <f t="shared" si="912"/>
        <v/>
      </c>
      <c r="DF323" s="534" t="str">
        <f t="shared" si="913"/>
        <v/>
      </c>
      <c r="DG323" s="535" t="str">
        <f t="shared" si="914"/>
        <v/>
      </c>
      <c r="DH323" s="535" t="str">
        <f t="shared" si="915"/>
        <v/>
      </c>
      <c r="DI323" s="535" t="str">
        <f t="shared" si="916"/>
        <v/>
      </c>
      <c r="DJ323" s="535" t="str">
        <f t="shared" si="917"/>
        <v/>
      </c>
      <c r="DK323" s="534" t="str">
        <f t="shared" si="918"/>
        <v/>
      </c>
      <c r="DL323" s="534" t="str">
        <f t="shared" si="919"/>
        <v/>
      </c>
      <c r="DM323" s="534" t="str">
        <f t="shared" si="920"/>
        <v/>
      </c>
      <c r="DN323" s="534" t="str">
        <f t="shared" si="921"/>
        <v/>
      </c>
      <c r="DO323" s="534" t="str">
        <f t="shared" si="922"/>
        <v/>
      </c>
      <c r="DP323" s="533" t="str">
        <f t="shared" si="923"/>
        <v/>
      </c>
      <c r="DQ323" s="532" t="str">
        <f t="shared" si="924"/>
        <v/>
      </c>
      <c r="DR323" s="753">
        <f t="shared" si="925"/>
        <v>0</v>
      </c>
      <c r="DS323" s="111">
        <f t="shared" si="926"/>
        <v>0</v>
      </c>
      <c r="DT323" s="111">
        <f t="shared" si="927"/>
        <v>0</v>
      </c>
      <c r="DU323" s="111">
        <f t="shared" si="92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v>840</v>
      </c>
      <c r="C324" s="801">
        <v>840</v>
      </c>
      <c r="D324" s="801">
        <v>840</v>
      </c>
      <c r="E324" s="801">
        <v>840</v>
      </c>
      <c r="F324" s="801">
        <v>840</v>
      </c>
      <c r="G324" s="801">
        <v>840</v>
      </c>
      <c r="H324" s="801">
        <v>840</v>
      </c>
      <c r="I324" s="801">
        <v>840</v>
      </c>
      <c r="J324" s="801">
        <v>840</v>
      </c>
      <c r="K324" s="801">
        <v>840</v>
      </c>
      <c r="L324" s="801">
        <v>840</v>
      </c>
      <c r="M324" s="801">
        <v>840</v>
      </c>
      <c r="N324" s="801">
        <v>840</v>
      </c>
      <c r="O324" s="801">
        <v>840</v>
      </c>
      <c r="P324" s="801">
        <v>840</v>
      </c>
      <c r="Q324" s="801">
        <v>840</v>
      </c>
      <c r="R324" s="801">
        <v>840</v>
      </c>
      <c r="S324" s="801">
        <v>840</v>
      </c>
      <c r="T324" s="850">
        <v>840</v>
      </c>
      <c r="U324" s="801">
        <v>840</v>
      </c>
      <c r="V324" s="801">
        <v>840</v>
      </c>
      <c r="W324" s="801">
        <v>840</v>
      </c>
      <c r="X324" s="801">
        <v>840</v>
      </c>
      <c r="Y324" s="801">
        <v>840</v>
      </c>
      <c r="Z324" s="801">
        <v>840</v>
      </c>
      <c r="AA324" s="801">
        <v>840</v>
      </c>
      <c r="AB324" s="801">
        <v>840</v>
      </c>
      <c r="AC324" s="801">
        <v>840</v>
      </c>
      <c r="AD324" s="801">
        <v>840</v>
      </c>
      <c r="AE324" s="801">
        <v>840</v>
      </c>
      <c r="AF324" s="801">
        <v>840</v>
      </c>
      <c r="AG324" s="801">
        <v>840</v>
      </c>
      <c r="AH324" s="801">
        <v>840</v>
      </c>
      <c r="AI324" s="801">
        <v>840</v>
      </c>
      <c r="AJ324" s="801">
        <v>840</v>
      </c>
      <c r="AK324" s="801">
        <v>840</v>
      </c>
      <c r="AL324" s="801">
        <v>840</v>
      </c>
      <c r="AM324" s="850">
        <v>840</v>
      </c>
      <c r="AN324" s="801">
        <v>840</v>
      </c>
      <c r="AO324" s="801">
        <v>840</v>
      </c>
      <c r="AP324" s="801">
        <v>840</v>
      </c>
      <c r="AQ324" s="801">
        <v>840</v>
      </c>
      <c r="AR324" s="801">
        <v>840</v>
      </c>
      <c r="AS324" s="801">
        <v>840</v>
      </c>
      <c r="AT324" s="801">
        <v>840</v>
      </c>
      <c r="AU324" s="801">
        <v>840</v>
      </c>
      <c r="AV324" s="801">
        <v>840</v>
      </c>
      <c r="AW324" s="801">
        <v>840</v>
      </c>
      <c r="AX324" s="801">
        <v>840</v>
      </c>
      <c r="AY324" s="801">
        <v>840</v>
      </c>
      <c r="AZ324" s="801">
        <v>840</v>
      </c>
      <c r="BA324" s="801">
        <v>840</v>
      </c>
      <c r="BB324" s="801">
        <v>840</v>
      </c>
      <c r="BC324" s="801">
        <v>840</v>
      </c>
      <c r="BD324" s="801">
        <v>840</v>
      </c>
      <c r="BE324" s="801">
        <v>840</v>
      </c>
      <c r="BF324" s="850">
        <v>840</v>
      </c>
      <c r="BG324" s="801">
        <v>840</v>
      </c>
      <c r="BH324" s="801">
        <v>840</v>
      </c>
      <c r="BI324" s="801">
        <v>840</v>
      </c>
      <c r="BJ324" s="801">
        <v>840</v>
      </c>
      <c r="BK324" s="801">
        <v>840</v>
      </c>
      <c r="BL324" s="801">
        <v>840</v>
      </c>
      <c r="BM324" s="801">
        <v>840</v>
      </c>
      <c r="BN324" s="801">
        <v>840</v>
      </c>
      <c r="BO324" s="801">
        <v>840</v>
      </c>
      <c r="BP324" s="801">
        <v>840</v>
      </c>
      <c r="BQ324" s="801">
        <v>840</v>
      </c>
      <c r="BR324" s="801">
        <v>840</v>
      </c>
      <c r="BS324" s="801">
        <v>840</v>
      </c>
      <c r="BT324" s="801">
        <v>840</v>
      </c>
      <c r="BU324" s="801">
        <v>840</v>
      </c>
      <c r="BV324" s="801">
        <v>840</v>
      </c>
      <c r="BW324" s="801">
        <v>840</v>
      </c>
      <c r="BX324" s="801">
        <v>840</v>
      </c>
      <c r="BY324" s="850">
        <v>840</v>
      </c>
      <c r="BZ324" s="801">
        <v>840</v>
      </c>
      <c r="CA324" s="801">
        <v>840</v>
      </c>
      <c r="CB324" s="801">
        <v>840</v>
      </c>
      <c r="CC324" s="801">
        <v>840</v>
      </c>
      <c r="CD324" s="698">
        <f t="shared" si="885"/>
        <v>840</v>
      </c>
      <c r="CE324" s="698">
        <f t="shared" si="886"/>
        <v>840</v>
      </c>
      <c r="CF324" s="698">
        <f t="shared" si="887"/>
        <v>840</v>
      </c>
      <c r="CG324" s="787">
        <f t="shared" si="888"/>
        <v>840</v>
      </c>
      <c r="CH324" s="1370">
        <f t="shared" si="889"/>
        <v>840</v>
      </c>
      <c r="CI324" s="1371">
        <f t="shared" si="890"/>
        <v>840</v>
      </c>
      <c r="CJ324" s="1372">
        <f t="shared" si="891"/>
        <v>840</v>
      </c>
      <c r="CK324" s="1372">
        <f t="shared" si="892"/>
        <v>840</v>
      </c>
      <c r="CL324" s="1372">
        <f t="shared" si="893"/>
        <v>840</v>
      </c>
      <c r="CM324" s="1372">
        <f t="shared" si="894"/>
        <v>840</v>
      </c>
      <c r="CN324" s="1372">
        <f t="shared" si="895"/>
        <v>840</v>
      </c>
      <c r="CO324" s="1373">
        <f t="shared" si="896"/>
        <v>840</v>
      </c>
      <c r="CP324" s="1373">
        <f t="shared" si="897"/>
        <v>840</v>
      </c>
      <c r="CQ324" s="1373">
        <f t="shared" si="898"/>
        <v>840</v>
      </c>
      <c r="CR324" s="1373">
        <f t="shared" si="899"/>
        <v>840</v>
      </c>
      <c r="CS324" s="1372">
        <f t="shared" si="900"/>
        <v>840</v>
      </c>
      <c r="CT324" s="1372">
        <f t="shared" si="901"/>
        <v>840</v>
      </c>
      <c r="CU324" s="1372">
        <f t="shared" si="902"/>
        <v>840</v>
      </c>
      <c r="CV324" s="1372">
        <f t="shared" si="903"/>
        <v>840</v>
      </c>
      <c r="CW324" s="1372">
        <f t="shared" si="904"/>
        <v>840</v>
      </c>
      <c r="CX324" s="1371">
        <f t="shared" si="905"/>
        <v>840</v>
      </c>
      <c r="CY324" s="1374">
        <f t="shared" si="906"/>
        <v>840</v>
      </c>
      <c r="CZ324" s="532">
        <f t="shared" si="907"/>
        <v>840</v>
      </c>
      <c r="DA324" s="533">
        <f t="shared" si="908"/>
        <v>840</v>
      </c>
      <c r="DB324" s="534">
        <f t="shared" si="909"/>
        <v>840</v>
      </c>
      <c r="DC324" s="534">
        <f t="shared" si="910"/>
        <v>840</v>
      </c>
      <c r="DD324" s="534">
        <f t="shared" si="911"/>
        <v>840</v>
      </c>
      <c r="DE324" s="534">
        <f t="shared" si="912"/>
        <v>840</v>
      </c>
      <c r="DF324" s="534">
        <f t="shared" si="913"/>
        <v>840</v>
      </c>
      <c r="DG324" s="535">
        <f t="shared" si="914"/>
        <v>840</v>
      </c>
      <c r="DH324" s="535">
        <f t="shared" si="915"/>
        <v>840</v>
      </c>
      <c r="DI324" s="535">
        <f t="shared" si="916"/>
        <v>840</v>
      </c>
      <c r="DJ324" s="535">
        <f t="shared" si="917"/>
        <v>840</v>
      </c>
      <c r="DK324" s="534">
        <f t="shared" si="918"/>
        <v>840</v>
      </c>
      <c r="DL324" s="534">
        <f t="shared" si="919"/>
        <v>840</v>
      </c>
      <c r="DM324" s="534">
        <f t="shared" si="920"/>
        <v>840</v>
      </c>
      <c r="DN324" s="534">
        <f t="shared" si="921"/>
        <v>840</v>
      </c>
      <c r="DO324" s="534">
        <f t="shared" si="922"/>
        <v>840</v>
      </c>
      <c r="DP324" s="533">
        <f t="shared" si="923"/>
        <v>840</v>
      </c>
      <c r="DQ324" s="532">
        <f t="shared" si="924"/>
        <v>840</v>
      </c>
      <c r="DR324" s="753">
        <f t="shared" si="925"/>
        <v>18</v>
      </c>
      <c r="DS324" s="111">
        <f t="shared" si="926"/>
        <v>18</v>
      </c>
      <c r="DT324" s="111">
        <f t="shared" si="927"/>
        <v>18</v>
      </c>
      <c r="DU324" s="111">
        <f t="shared" si="92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885"/>
        <v/>
      </c>
      <c r="CE325" s="698" t="str">
        <f t="shared" si="886"/>
        <v/>
      </c>
      <c r="CF325" s="698" t="str">
        <f t="shared" si="887"/>
        <v/>
      </c>
      <c r="CG325" s="787" t="str">
        <f t="shared" si="888"/>
        <v/>
      </c>
      <c r="CH325" s="1370" t="str">
        <f t="shared" si="889"/>
        <v/>
      </c>
      <c r="CI325" s="1371" t="str">
        <f t="shared" si="890"/>
        <v/>
      </c>
      <c r="CJ325" s="1372" t="str">
        <f t="shared" si="891"/>
        <v/>
      </c>
      <c r="CK325" s="1372" t="str">
        <f t="shared" si="892"/>
        <v/>
      </c>
      <c r="CL325" s="1372" t="str">
        <f t="shared" si="893"/>
        <v/>
      </c>
      <c r="CM325" s="1372" t="str">
        <f t="shared" si="894"/>
        <v/>
      </c>
      <c r="CN325" s="1372" t="str">
        <f t="shared" si="895"/>
        <v/>
      </c>
      <c r="CO325" s="1373" t="str">
        <f t="shared" si="896"/>
        <v/>
      </c>
      <c r="CP325" s="1373" t="str">
        <f t="shared" si="897"/>
        <v/>
      </c>
      <c r="CQ325" s="1373" t="str">
        <f t="shared" si="898"/>
        <v/>
      </c>
      <c r="CR325" s="1373" t="str">
        <f t="shared" si="899"/>
        <v/>
      </c>
      <c r="CS325" s="1372" t="str">
        <f t="shared" si="900"/>
        <v/>
      </c>
      <c r="CT325" s="1372" t="str">
        <f t="shared" si="901"/>
        <v/>
      </c>
      <c r="CU325" s="1372" t="str">
        <f t="shared" si="902"/>
        <v/>
      </c>
      <c r="CV325" s="1372" t="str">
        <f t="shared" si="903"/>
        <v/>
      </c>
      <c r="CW325" s="1372" t="str">
        <f t="shared" si="904"/>
        <v/>
      </c>
      <c r="CX325" s="1371" t="str">
        <f t="shared" si="905"/>
        <v/>
      </c>
      <c r="CY325" s="1374" t="str">
        <f t="shared" si="906"/>
        <v/>
      </c>
      <c r="CZ325" s="532" t="str">
        <f t="shared" si="907"/>
        <v/>
      </c>
      <c r="DA325" s="533" t="str">
        <f t="shared" si="908"/>
        <v/>
      </c>
      <c r="DB325" s="534" t="str">
        <f t="shared" si="909"/>
        <v/>
      </c>
      <c r="DC325" s="534" t="str">
        <f t="shared" si="910"/>
        <v/>
      </c>
      <c r="DD325" s="534" t="str">
        <f t="shared" si="911"/>
        <v/>
      </c>
      <c r="DE325" s="534" t="str">
        <f t="shared" si="912"/>
        <v/>
      </c>
      <c r="DF325" s="534" t="str">
        <f t="shared" si="913"/>
        <v/>
      </c>
      <c r="DG325" s="535" t="str">
        <f t="shared" si="914"/>
        <v/>
      </c>
      <c r="DH325" s="535" t="str">
        <f t="shared" si="915"/>
        <v/>
      </c>
      <c r="DI325" s="535" t="str">
        <f t="shared" si="916"/>
        <v/>
      </c>
      <c r="DJ325" s="535" t="str">
        <f t="shared" si="917"/>
        <v/>
      </c>
      <c r="DK325" s="534" t="str">
        <f t="shared" si="918"/>
        <v/>
      </c>
      <c r="DL325" s="534" t="str">
        <f t="shared" si="919"/>
        <v/>
      </c>
      <c r="DM325" s="534" t="str">
        <f t="shared" si="920"/>
        <v/>
      </c>
      <c r="DN325" s="534" t="str">
        <f t="shared" si="921"/>
        <v/>
      </c>
      <c r="DO325" s="534" t="str">
        <f t="shared" si="922"/>
        <v/>
      </c>
      <c r="DP325" s="533" t="str">
        <f t="shared" si="923"/>
        <v/>
      </c>
      <c r="DQ325" s="532" t="str">
        <f t="shared" si="924"/>
        <v/>
      </c>
      <c r="DR325" s="753">
        <f t="shared" si="925"/>
        <v>0</v>
      </c>
      <c r="DS325" s="111">
        <f t="shared" si="926"/>
        <v>0</v>
      </c>
      <c r="DT325" s="111">
        <f t="shared" si="927"/>
        <v>0</v>
      </c>
      <c r="DU325" s="111">
        <f t="shared" si="92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885"/>
        <v/>
      </c>
      <c r="CE326" s="698" t="str">
        <f t="shared" si="886"/>
        <v/>
      </c>
      <c r="CF326" s="698" t="str">
        <f t="shared" si="887"/>
        <v/>
      </c>
      <c r="CG326" s="787" t="str">
        <f t="shared" si="888"/>
        <v/>
      </c>
      <c r="CH326" s="1370" t="str">
        <f t="shared" si="889"/>
        <v/>
      </c>
      <c r="CI326" s="1371" t="str">
        <f t="shared" si="890"/>
        <v/>
      </c>
      <c r="CJ326" s="1372" t="str">
        <f t="shared" si="891"/>
        <v/>
      </c>
      <c r="CK326" s="1372" t="str">
        <f t="shared" si="892"/>
        <v/>
      </c>
      <c r="CL326" s="1372" t="str">
        <f t="shared" si="893"/>
        <v/>
      </c>
      <c r="CM326" s="1372" t="str">
        <f t="shared" si="894"/>
        <v/>
      </c>
      <c r="CN326" s="1372" t="str">
        <f t="shared" si="895"/>
        <v/>
      </c>
      <c r="CO326" s="1373" t="str">
        <f t="shared" si="896"/>
        <v/>
      </c>
      <c r="CP326" s="1373" t="str">
        <f t="shared" si="897"/>
        <v/>
      </c>
      <c r="CQ326" s="1373" t="str">
        <f t="shared" si="898"/>
        <v/>
      </c>
      <c r="CR326" s="1373" t="str">
        <f t="shared" si="899"/>
        <v/>
      </c>
      <c r="CS326" s="1372" t="str">
        <f t="shared" si="900"/>
        <v/>
      </c>
      <c r="CT326" s="1372" t="str">
        <f t="shared" si="901"/>
        <v/>
      </c>
      <c r="CU326" s="1372" t="str">
        <f t="shared" si="902"/>
        <v/>
      </c>
      <c r="CV326" s="1372" t="str">
        <f t="shared" si="903"/>
        <v/>
      </c>
      <c r="CW326" s="1372" t="str">
        <f t="shared" si="904"/>
        <v/>
      </c>
      <c r="CX326" s="1371" t="str">
        <f t="shared" si="905"/>
        <v/>
      </c>
      <c r="CY326" s="1374" t="str">
        <f t="shared" si="906"/>
        <v/>
      </c>
      <c r="CZ326" s="532" t="str">
        <f t="shared" si="907"/>
        <v/>
      </c>
      <c r="DA326" s="533" t="str">
        <f t="shared" si="908"/>
        <v/>
      </c>
      <c r="DB326" s="534" t="str">
        <f t="shared" si="909"/>
        <v/>
      </c>
      <c r="DC326" s="534" t="str">
        <f t="shared" si="910"/>
        <v/>
      </c>
      <c r="DD326" s="534" t="str">
        <f t="shared" si="911"/>
        <v/>
      </c>
      <c r="DE326" s="534" t="str">
        <f t="shared" si="912"/>
        <v/>
      </c>
      <c r="DF326" s="534" t="str">
        <f t="shared" si="913"/>
        <v/>
      </c>
      <c r="DG326" s="535" t="str">
        <f t="shared" si="914"/>
        <v/>
      </c>
      <c r="DH326" s="535" t="str">
        <f t="shared" si="915"/>
        <v/>
      </c>
      <c r="DI326" s="535" t="str">
        <f t="shared" si="916"/>
        <v/>
      </c>
      <c r="DJ326" s="535" t="str">
        <f t="shared" si="917"/>
        <v/>
      </c>
      <c r="DK326" s="534" t="str">
        <f t="shared" si="918"/>
        <v/>
      </c>
      <c r="DL326" s="534" t="str">
        <f t="shared" si="919"/>
        <v/>
      </c>
      <c r="DM326" s="534" t="str">
        <f t="shared" si="920"/>
        <v/>
      </c>
      <c r="DN326" s="534" t="str">
        <f t="shared" si="921"/>
        <v/>
      </c>
      <c r="DO326" s="534" t="str">
        <f t="shared" si="922"/>
        <v/>
      </c>
      <c r="DP326" s="533" t="str">
        <f t="shared" si="923"/>
        <v/>
      </c>
      <c r="DQ326" s="532" t="str">
        <f t="shared" si="924"/>
        <v/>
      </c>
      <c r="DR326" s="753">
        <f t="shared" si="925"/>
        <v>0</v>
      </c>
      <c r="DS326" s="111">
        <f t="shared" si="926"/>
        <v>0</v>
      </c>
      <c r="DT326" s="111">
        <f t="shared" si="927"/>
        <v>0</v>
      </c>
      <c r="DU326" s="111">
        <f t="shared" si="92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933">IF(B325="","",B325*B326)</f>
        <v/>
      </c>
      <c r="C327" s="730" t="str">
        <f t="shared" si="933"/>
        <v/>
      </c>
      <c r="D327" s="730" t="str">
        <f t="shared" si="933"/>
        <v/>
      </c>
      <c r="E327" s="730" t="str">
        <f t="shared" si="933"/>
        <v/>
      </c>
      <c r="F327" s="730" t="str">
        <f t="shared" si="933"/>
        <v/>
      </c>
      <c r="G327" s="730" t="str">
        <f t="shared" si="933"/>
        <v/>
      </c>
      <c r="H327" s="730" t="str">
        <f t="shared" si="933"/>
        <v/>
      </c>
      <c r="I327" s="730" t="str">
        <f t="shared" si="933"/>
        <v/>
      </c>
      <c r="J327" s="730" t="str">
        <f t="shared" si="933"/>
        <v/>
      </c>
      <c r="K327" s="730" t="str">
        <f t="shared" si="933"/>
        <v/>
      </c>
      <c r="L327" s="730" t="str">
        <f t="shared" si="933"/>
        <v/>
      </c>
      <c r="M327" s="730" t="str">
        <f t="shared" si="933"/>
        <v/>
      </c>
      <c r="N327" s="730" t="str">
        <f t="shared" si="933"/>
        <v/>
      </c>
      <c r="O327" s="730" t="str">
        <f t="shared" si="933"/>
        <v/>
      </c>
      <c r="P327" s="730" t="str">
        <f t="shared" si="933"/>
        <v/>
      </c>
      <c r="Q327" s="730" t="str">
        <f t="shared" si="933"/>
        <v/>
      </c>
      <c r="R327" s="730" t="str">
        <f t="shared" si="933"/>
        <v/>
      </c>
      <c r="S327" s="730" t="str">
        <f t="shared" si="933"/>
        <v/>
      </c>
      <c r="T327" s="762"/>
      <c r="U327" s="730" t="str">
        <f t="shared" ref="U327:AL327" si="934">IF(U325="","",U325*U326)</f>
        <v/>
      </c>
      <c r="V327" s="730" t="str">
        <f t="shared" si="934"/>
        <v/>
      </c>
      <c r="W327" s="730" t="str">
        <f t="shared" si="934"/>
        <v/>
      </c>
      <c r="X327" s="730" t="str">
        <f t="shared" si="934"/>
        <v/>
      </c>
      <c r="Y327" s="730" t="str">
        <f t="shared" si="934"/>
        <v/>
      </c>
      <c r="Z327" s="730" t="str">
        <f t="shared" si="934"/>
        <v/>
      </c>
      <c r="AA327" s="730" t="str">
        <f t="shared" si="934"/>
        <v/>
      </c>
      <c r="AB327" s="730" t="str">
        <f t="shared" si="934"/>
        <v/>
      </c>
      <c r="AC327" s="730" t="str">
        <f t="shared" si="934"/>
        <v/>
      </c>
      <c r="AD327" s="730" t="str">
        <f t="shared" si="934"/>
        <v/>
      </c>
      <c r="AE327" s="730" t="str">
        <f t="shared" si="934"/>
        <v/>
      </c>
      <c r="AF327" s="730" t="str">
        <f t="shared" si="934"/>
        <v/>
      </c>
      <c r="AG327" s="730" t="str">
        <f t="shared" si="934"/>
        <v/>
      </c>
      <c r="AH327" s="730" t="str">
        <f t="shared" si="934"/>
        <v/>
      </c>
      <c r="AI327" s="730" t="str">
        <f t="shared" si="934"/>
        <v/>
      </c>
      <c r="AJ327" s="730" t="str">
        <f t="shared" si="934"/>
        <v/>
      </c>
      <c r="AK327" s="730" t="str">
        <f t="shared" si="934"/>
        <v/>
      </c>
      <c r="AL327" s="730" t="str">
        <f t="shared" si="934"/>
        <v/>
      </c>
      <c r="AM327" s="762"/>
      <c r="AN327" s="730" t="str">
        <f t="shared" ref="AN327:BE327" si="935">IF(AN325="","",AN325*AN326)</f>
        <v/>
      </c>
      <c r="AO327" s="730" t="str">
        <f t="shared" si="935"/>
        <v/>
      </c>
      <c r="AP327" s="730" t="str">
        <f t="shared" si="935"/>
        <v/>
      </c>
      <c r="AQ327" s="730" t="str">
        <f t="shared" si="935"/>
        <v/>
      </c>
      <c r="AR327" s="730" t="str">
        <f t="shared" si="935"/>
        <v/>
      </c>
      <c r="AS327" s="730" t="str">
        <f t="shared" si="935"/>
        <v/>
      </c>
      <c r="AT327" s="730" t="str">
        <f t="shared" si="935"/>
        <v/>
      </c>
      <c r="AU327" s="730" t="str">
        <f t="shared" si="935"/>
        <v/>
      </c>
      <c r="AV327" s="730" t="str">
        <f t="shared" si="935"/>
        <v/>
      </c>
      <c r="AW327" s="730" t="str">
        <f t="shared" si="935"/>
        <v/>
      </c>
      <c r="AX327" s="730" t="str">
        <f t="shared" si="935"/>
        <v/>
      </c>
      <c r="AY327" s="730" t="str">
        <f t="shared" si="935"/>
        <v/>
      </c>
      <c r="AZ327" s="730" t="str">
        <f t="shared" si="935"/>
        <v/>
      </c>
      <c r="BA327" s="730" t="str">
        <f t="shared" si="935"/>
        <v/>
      </c>
      <c r="BB327" s="730" t="str">
        <f t="shared" si="935"/>
        <v/>
      </c>
      <c r="BC327" s="730" t="str">
        <f t="shared" si="935"/>
        <v/>
      </c>
      <c r="BD327" s="730" t="str">
        <f t="shared" si="935"/>
        <v/>
      </c>
      <c r="BE327" s="730" t="str">
        <f t="shared" si="935"/>
        <v/>
      </c>
      <c r="BF327" s="762"/>
      <c r="BG327" s="730" t="str">
        <f t="shared" ref="BG327:BX327" si="936">IF(BG325="","",BG325*BG326)</f>
        <v/>
      </c>
      <c r="BH327" s="730" t="str">
        <f t="shared" si="936"/>
        <v/>
      </c>
      <c r="BI327" s="730" t="str">
        <f t="shared" si="936"/>
        <v/>
      </c>
      <c r="BJ327" s="730" t="str">
        <f t="shared" si="936"/>
        <v/>
      </c>
      <c r="BK327" s="730" t="str">
        <f t="shared" si="936"/>
        <v/>
      </c>
      <c r="BL327" s="730" t="str">
        <f t="shared" si="936"/>
        <v/>
      </c>
      <c r="BM327" s="730" t="str">
        <f t="shared" si="936"/>
        <v/>
      </c>
      <c r="BN327" s="730" t="str">
        <f t="shared" si="936"/>
        <v/>
      </c>
      <c r="BO327" s="730" t="str">
        <f t="shared" si="936"/>
        <v/>
      </c>
      <c r="BP327" s="730" t="str">
        <f t="shared" si="936"/>
        <v/>
      </c>
      <c r="BQ327" s="730" t="str">
        <f t="shared" si="936"/>
        <v/>
      </c>
      <c r="BR327" s="730" t="str">
        <f t="shared" si="936"/>
        <v/>
      </c>
      <c r="BS327" s="730" t="str">
        <f t="shared" si="936"/>
        <v/>
      </c>
      <c r="BT327" s="730" t="str">
        <f t="shared" si="936"/>
        <v/>
      </c>
      <c r="BU327" s="730" t="str">
        <f t="shared" si="936"/>
        <v/>
      </c>
      <c r="BV327" s="730" t="str">
        <f t="shared" si="936"/>
        <v/>
      </c>
      <c r="BW327" s="730" t="str">
        <f t="shared" si="936"/>
        <v/>
      </c>
      <c r="BX327" s="730" t="str">
        <f t="shared" si="936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885"/>
        <v/>
      </c>
      <c r="CE327" s="698" t="str">
        <f t="shared" si="886"/>
        <v/>
      </c>
      <c r="CF327" s="698" t="str">
        <f t="shared" si="887"/>
        <v/>
      </c>
      <c r="CG327" s="787" t="str">
        <f t="shared" si="888"/>
        <v/>
      </c>
      <c r="CH327" s="1370" t="str">
        <f t="shared" si="889"/>
        <v/>
      </c>
      <c r="CI327" s="1371" t="str">
        <f t="shared" si="890"/>
        <v/>
      </c>
      <c r="CJ327" s="1372" t="str">
        <f t="shared" si="891"/>
        <v/>
      </c>
      <c r="CK327" s="1372" t="str">
        <f t="shared" si="892"/>
        <v/>
      </c>
      <c r="CL327" s="1372" t="str">
        <f t="shared" si="893"/>
        <v/>
      </c>
      <c r="CM327" s="1372" t="str">
        <f t="shared" si="894"/>
        <v/>
      </c>
      <c r="CN327" s="1372" t="str">
        <f t="shared" si="895"/>
        <v/>
      </c>
      <c r="CO327" s="1373" t="str">
        <f t="shared" si="896"/>
        <v/>
      </c>
      <c r="CP327" s="1373" t="str">
        <f t="shared" si="897"/>
        <v/>
      </c>
      <c r="CQ327" s="1373" t="str">
        <f t="shared" si="898"/>
        <v/>
      </c>
      <c r="CR327" s="1373" t="str">
        <f t="shared" si="899"/>
        <v/>
      </c>
      <c r="CS327" s="1372" t="str">
        <f t="shared" si="900"/>
        <v/>
      </c>
      <c r="CT327" s="1372" t="str">
        <f t="shared" si="901"/>
        <v/>
      </c>
      <c r="CU327" s="1372" t="str">
        <f t="shared" si="902"/>
        <v/>
      </c>
      <c r="CV327" s="1372" t="str">
        <f t="shared" si="903"/>
        <v/>
      </c>
      <c r="CW327" s="1372" t="str">
        <f t="shared" si="904"/>
        <v/>
      </c>
      <c r="CX327" s="1371" t="str">
        <f t="shared" si="905"/>
        <v/>
      </c>
      <c r="CY327" s="1374" t="str">
        <f t="shared" si="906"/>
        <v/>
      </c>
      <c r="CZ327" s="532" t="str">
        <f t="shared" si="907"/>
        <v/>
      </c>
      <c r="DA327" s="533" t="str">
        <f t="shared" si="908"/>
        <v/>
      </c>
      <c r="DB327" s="534" t="str">
        <f t="shared" si="909"/>
        <v/>
      </c>
      <c r="DC327" s="534" t="str">
        <f t="shared" si="910"/>
        <v/>
      </c>
      <c r="DD327" s="534" t="str">
        <f t="shared" si="911"/>
        <v/>
      </c>
      <c r="DE327" s="534" t="str">
        <f t="shared" si="912"/>
        <v/>
      </c>
      <c r="DF327" s="534" t="str">
        <f t="shared" si="913"/>
        <v/>
      </c>
      <c r="DG327" s="535" t="str">
        <f t="shared" si="914"/>
        <v/>
      </c>
      <c r="DH327" s="535" t="str">
        <f t="shared" si="915"/>
        <v/>
      </c>
      <c r="DI327" s="535" t="str">
        <f t="shared" si="916"/>
        <v/>
      </c>
      <c r="DJ327" s="535" t="str">
        <f t="shared" si="917"/>
        <v/>
      </c>
      <c r="DK327" s="534" t="str">
        <f t="shared" si="918"/>
        <v/>
      </c>
      <c r="DL327" s="534" t="str">
        <f t="shared" si="919"/>
        <v/>
      </c>
      <c r="DM327" s="534" t="str">
        <f t="shared" si="920"/>
        <v/>
      </c>
      <c r="DN327" s="534" t="str">
        <f t="shared" si="921"/>
        <v/>
      </c>
      <c r="DO327" s="534" t="str">
        <f t="shared" si="922"/>
        <v/>
      </c>
      <c r="DP327" s="533" t="str">
        <f t="shared" si="923"/>
        <v/>
      </c>
      <c r="DQ327" s="532" t="str">
        <f t="shared" si="924"/>
        <v/>
      </c>
      <c r="DR327" s="753">
        <f t="shared" si="925"/>
        <v>0</v>
      </c>
      <c r="DS327" s="111">
        <f t="shared" si="926"/>
        <v>0</v>
      </c>
      <c r="DT327" s="111">
        <f t="shared" si="927"/>
        <v>0</v>
      </c>
      <c r="DU327" s="111">
        <f t="shared" si="92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885"/>
        <v/>
      </c>
      <c r="CE328" s="698" t="str">
        <f t="shared" si="886"/>
        <v/>
      </c>
      <c r="CF328" s="698" t="str">
        <f t="shared" si="887"/>
        <v/>
      </c>
      <c r="CG328" s="787" t="str">
        <f t="shared" si="888"/>
        <v/>
      </c>
      <c r="CH328" s="1370" t="str">
        <f t="shared" si="889"/>
        <v/>
      </c>
      <c r="CI328" s="1371" t="str">
        <f t="shared" si="890"/>
        <v/>
      </c>
      <c r="CJ328" s="1372" t="str">
        <f t="shared" si="891"/>
        <v/>
      </c>
      <c r="CK328" s="1372" t="str">
        <f t="shared" si="892"/>
        <v/>
      </c>
      <c r="CL328" s="1372" t="str">
        <f t="shared" si="893"/>
        <v/>
      </c>
      <c r="CM328" s="1372" t="str">
        <f t="shared" si="894"/>
        <v/>
      </c>
      <c r="CN328" s="1372" t="str">
        <f t="shared" si="895"/>
        <v/>
      </c>
      <c r="CO328" s="1373" t="str">
        <f t="shared" si="896"/>
        <v/>
      </c>
      <c r="CP328" s="1373" t="str">
        <f t="shared" si="897"/>
        <v/>
      </c>
      <c r="CQ328" s="1373" t="str">
        <f t="shared" si="898"/>
        <v/>
      </c>
      <c r="CR328" s="1373" t="str">
        <f t="shared" si="899"/>
        <v/>
      </c>
      <c r="CS328" s="1372" t="str">
        <f t="shared" si="900"/>
        <v/>
      </c>
      <c r="CT328" s="1372" t="str">
        <f t="shared" si="901"/>
        <v/>
      </c>
      <c r="CU328" s="1372" t="str">
        <f t="shared" si="902"/>
        <v/>
      </c>
      <c r="CV328" s="1372" t="str">
        <f t="shared" si="903"/>
        <v/>
      </c>
      <c r="CW328" s="1372" t="str">
        <f t="shared" si="904"/>
        <v/>
      </c>
      <c r="CX328" s="1371" t="str">
        <f t="shared" si="905"/>
        <v/>
      </c>
      <c r="CY328" s="1374" t="str">
        <f t="shared" si="906"/>
        <v/>
      </c>
      <c r="CZ328" s="532" t="str">
        <f t="shared" si="907"/>
        <v/>
      </c>
      <c r="DA328" s="533" t="str">
        <f t="shared" si="908"/>
        <v/>
      </c>
      <c r="DB328" s="534" t="str">
        <f t="shared" si="909"/>
        <v/>
      </c>
      <c r="DC328" s="534" t="str">
        <f t="shared" si="910"/>
        <v/>
      </c>
      <c r="DD328" s="534" t="str">
        <f t="shared" si="911"/>
        <v/>
      </c>
      <c r="DE328" s="534" t="str">
        <f t="shared" si="912"/>
        <v/>
      </c>
      <c r="DF328" s="534" t="str">
        <f t="shared" si="913"/>
        <v/>
      </c>
      <c r="DG328" s="535" t="str">
        <f t="shared" si="914"/>
        <v/>
      </c>
      <c r="DH328" s="535" t="str">
        <f t="shared" si="915"/>
        <v/>
      </c>
      <c r="DI328" s="535" t="str">
        <f t="shared" si="916"/>
        <v/>
      </c>
      <c r="DJ328" s="535" t="str">
        <f t="shared" si="917"/>
        <v/>
      </c>
      <c r="DK328" s="534" t="str">
        <f t="shared" si="918"/>
        <v/>
      </c>
      <c r="DL328" s="534" t="str">
        <f t="shared" si="919"/>
        <v/>
      </c>
      <c r="DM328" s="534" t="str">
        <f t="shared" si="920"/>
        <v/>
      </c>
      <c r="DN328" s="534" t="str">
        <f t="shared" si="921"/>
        <v/>
      </c>
      <c r="DO328" s="534" t="str">
        <f t="shared" si="922"/>
        <v/>
      </c>
      <c r="DP328" s="533" t="str">
        <f t="shared" si="923"/>
        <v/>
      </c>
      <c r="DQ328" s="532" t="str">
        <f t="shared" si="924"/>
        <v/>
      </c>
      <c r="DR328" s="753">
        <f t="shared" si="925"/>
        <v>0</v>
      </c>
      <c r="DS328" s="111">
        <f t="shared" si="926"/>
        <v>0</v>
      </c>
      <c r="DT328" s="111">
        <f t="shared" si="927"/>
        <v>0</v>
      </c>
      <c r="DU328" s="111">
        <f t="shared" si="92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937">IF(B323="","",(B323-B325-B328)*B324/B$46/365/$G$1)</f>
        <v/>
      </c>
      <c r="C329" s="733" t="str">
        <f t="shared" si="937"/>
        <v/>
      </c>
      <c r="D329" s="733" t="str">
        <f t="shared" si="937"/>
        <v/>
      </c>
      <c r="E329" s="733" t="str">
        <f t="shared" si="937"/>
        <v/>
      </c>
      <c r="F329" s="733" t="str">
        <f t="shared" si="937"/>
        <v/>
      </c>
      <c r="G329" s="733" t="str">
        <f t="shared" si="937"/>
        <v/>
      </c>
      <c r="H329" s="733" t="str">
        <f t="shared" si="937"/>
        <v/>
      </c>
      <c r="I329" s="733" t="str">
        <f t="shared" si="937"/>
        <v/>
      </c>
      <c r="J329" s="733" t="str">
        <f t="shared" si="937"/>
        <v/>
      </c>
      <c r="K329" s="733" t="str">
        <f t="shared" si="937"/>
        <v/>
      </c>
      <c r="L329" s="733" t="str">
        <f t="shared" si="937"/>
        <v/>
      </c>
      <c r="M329" s="733" t="str">
        <f t="shared" si="937"/>
        <v/>
      </c>
      <c r="N329" s="733" t="str">
        <f t="shared" si="937"/>
        <v/>
      </c>
      <c r="O329" s="733" t="str">
        <f t="shared" si="937"/>
        <v/>
      </c>
      <c r="P329" s="733" t="str">
        <f t="shared" si="937"/>
        <v/>
      </c>
      <c r="Q329" s="733" t="str">
        <f t="shared" si="937"/>
        <v/>
      </c>
      <c r="R329" s="733" t="str">
        <f t="shared" si="937"/>
        <v/>
      </c>
      <c r="S329" s="733" t="str">
        <f t="shared" si="937"/>
        <v/>
      </c>
      <c r="T329" s="752"/>
      <c r="U329" s="733" t="str">
        <f t="shared" ref="U329:AL329" si="938">IF(U323="","",(U323-U325-U328)*U324/U$46/365/$G$1)</f>
        <v/>
      </c>
      <c r="V329" s="733" t="str">
        <f t="shared" si="938"/>
        <v/>
      </c>
      <c r="W329" s="733" t="str">
        <f t="shared" si="938"/>
        <v/>
      </c>
      <c r="X329" s="733" t="str">
        <f t="shared" si="938"/>
        <v/>
      </c>
      <c r="Y329" s="733" t="str">
        <f t="shared" si="938"/>
        <v/>
      </c>
      <c r="Z329" s="733" t="str">
        <f t="shared" si="938"/>
        <v/>
      </c>
      <c r="AA329" s="733" t="str">
        <f t="shared" si="938"/>
        <v/>
      </c>
      <c r="AB329" s="733" t="str">
        <f t="shared" si="938"/>
        <v/>
      </c>
      <c r="AC329" s="733" t="str">
        <f t="shared" si="938"/>
        <v/>
      </c>
      <c r="AD329" s="733" t="str">
        <f t="shared" si="938"/>
        <v/>
      </c>
      <c r="AE329" s="733" t="str">
        <f t="shared" si="938"/>
        <v/>
      </c>
      <c r="AF329" s="733" t="str">
        <f t="shared" si="938"/>
        <v/>
      </c>
      <c r="AG329" s="733" t="str">
        <f t="shared" si="938"/>
        <v/>
      </c>
      <c r="AH329" s="733" t="str">
        <f t="shared" si="938"/>
        <v/>
      </c>
      <c r="AI329" s="733" t="str">
        <f t="shared" si="938"/>
        <v/>
      </c>
      <c r="AJ329" s="733" t="str">
        <f t="shared" si="938"/>
        <v/>
      </c>
      <c r="AK329" s="733" t="str">
        <f t="shared" si="938"/>
        <v/>
      </c>
      <c r="AL329" s="733" t="str">
        <f t="shared" si="938"/>
        <v/>
      </c>
      <c r="AM329" s="752"/>
      <c r="AN329" s="733" t="str">
        <f t="shared" ref="AN329:BE329" si="939">IF(AN323="","",(AN323-AN325-AN328)*AN324/AN$46/365/$G$1)</f>
        <v/>
      </c>
      <c r="AO329" s="733" t="str">
        <f t="shared" si="939"/>
        <v/>
      </c>
      <c r="AP329" s="733" t="str">
        <f t="shared" si="939"/>
        <v/>
      </c>
      <c r="AQ329" s="733" t="str">
        <f t="shared" si="939"/>
        <v/>
      </c>
      <c r="AR329" s="733" t="str">
        <f t="shared" si="939"/>
        <v/>
      </c>
      <c r="AS329" s="733" t="str">
        <f t="shared" si="939"/>
        <v/>
      </c>
      <c r="AT329" s="733" t="str">
        <f t="shared" si="939"/>
        <v/>
      </c>
      <c r="AU329" s="733" t="str">
        <f t="shared" si="939"/>
        <v/>
      </c>
      <c r="AV329" s="733" t="str">
        <f t="shared" si="939"/>
        <v/>
      </c>
      <c r="AW329" s="733" t="str">
        <f t="shared" si="939"/>
        <v/>
      </c>
      <c r="AX329" s="733" t="str">
        <f t="shared" si="939"/>
        <v/>
      </c>
      <c r="AY329" s="733" t="str">
        <f t="shared" si="939"/>
        <v/>
      </c>
      <c r="AZ329" s="733" t="str">
        <f t="shared" si="939"/>
        <v/>
      </c>
      <c r="BA329" s="733" t="str">
        <f t="shared" si="939"/>
        <v/>
      </c>
      <c r="BB329" s="733" t="str">
        <f t="shared" si="939"/>
        <v/>
      </c>
      <c r="BC329" s="733" t="str">
        <f t="shared" si="939"/>
        <v/>
      </c>
      <c r="BD329" s="733" t="str">
        <f t="shared" si="939"/>
        <v/>
      </c>
      <c r="BE329" s="733" t="str">
        <f t="shared" si="939"/>
        <v/>
      </c>
      <c r="BF329" s="752"/>
      <c r="BG329" s="733" t="str">
        <f t="shared" ref="BG329:BX329" si="940">IF(BG323="","",(BG323-BG325-BG328)*BG324/BG$46/365/$G$1)</f>
        <v/>
      </c>
      <c r="BH329" s="733" t="str">
        <f t="shared" si="940"/>
        <v/>
      </c>
      <c r="BI329" s="733" t="str">
        <f t="shared" si="940"/>
        <v/>
      </c>
      <c r="BJ329" s="733" t="str">
        <f t="shared" si="940"/>
        <v/>
      </c>
      <c r="BK329" s="733" t="str">
        <f t="shared" si="940"/>
        <v/>
      </c>
      <c r="BL329" s="733" t="str">
        <f t="shared" si="940"/>
        <v/>
      </c>
      <c r="BM329" s="733" t="str">
        <f t="shared" si="940"/>
        <v/>
      </c>
      <c r="BN329" s="733" t="str">
        <f t="shared" si="940"/>
        <v/>
      </c>
      <c r="BO329" s="733" t="str">
        <f t="shared" si="940"/>
        <v/>
      </c>
      <c r="BP329" s="733" t="str">
        <f t="shared" si="940"/>
        <v/>
      </c>
      <c r="BQ329" s="733" t="str">
        <f t="shared" si="940"/>
        <v/>
      </c>
      <c r="BR329" s="733" t="str">
        <f t="shared" si="940"/>
        <v/>
      </c>
      <c r="BS329" s="733" t="str">
        <f t="shared" si="940"/>
        <v/>
      </c>
      <c r="BT329" s="733" t="str">
        <f t="shared" si="940"/>
        <v/>
      </c>
      <c r="BU329" s="733" t="str">
        <f t="shared" si="940"/>
        <v/>
      </c>
      <c r="BV329" s="733" t="str">
        <f t="shared" si="940"/>
        <v/>
      </c>
      <c r="BW329" s="733" t="str">
        <f t="shared" si="940"/>
        <v/>
      </c>
      <c r="BX329" s="733" t="str">
        <f t="shared" si="940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885"/>
        <v/>
      </c>
      <c r="CE329" s="723" t="str">
        <f t="shared" si="886"/>
        <v/>
      </c>
      <c r="CF329" s="723" t="str">
        <f t="shared" si="887"/>
        <v/>
      </c>
      <c r="CG329" s="790" t="str">
        <f t="shared" si="888"/>
        <v/>
      </c>
      <c r="CH329" s="1375" t="str">
        <f t="shared" si="889"/>
        <v/>
      </c>
      <c r="CI329" s="1376" t="str">
        <f t="shared" si="890"/>
        <v/>
      </c>
      <c r="CJ329" s="1377" t="str">
        <f t="shared" si="891"/>
        <v/>
      </c>
      <c r="CK329" s="1377" t="str">
        <f t="shared" si="892"/>
        <v/>
      </c>
      <c r="CL329" s="1377" t="str">
        <f t="shared" si="893"/>
        <v/>
      </c>
      <c r="CM329" s="1377" t="str">
        <f t="shared" si="894"/>
        <v/>
      </c>
      <c r="CN329" s="1377" t="str">
        <f t="shared" si="895"/>
        <v/>
      </c>
      <c r="CO329" s="1378" t="str">
        <f t="shared" si="896"/>
        <v/>
      </c>
      <c r="CP329" s="1378" t="str">
        <f t="shared" si="897"/>
        <v/>
      </c>
      <c r="CQ329" s="1378" t="str">
        <f t="shared" si="898"/>
        <v/>
      </c>
      <c r="CR329" s="1378" t="str">
        <f t="shared" si="899"/>
        <v/>
      </c>
      <c r="CS329" s="1377" t="str">
        <f t="shared" si="900"/>
        <v/>
      </c>
      <c r="CT329" s="1377" t="str">
        <f t="shared" si="901"/>
        <v/>
      </c>
      <c r="CU329" s="1377" t="str">
        <f t="shared" si="902"/>
        <v/>
      </c>
      <c r="CV329" s="1377" t="str">
        <f t="shared" si="903"/>
        <v/>
      </c>
      <c r="CW329" s="1377" t="str">
        <f t="shared" si="904"/>
        <v/>
      </c>
      <c r="CX329" s="1376" t="str">
        <f t="shared" si="905"/>
        <v/>
      </c>
      <c r="CY329" s="1379" t="str">
        <f t="shared" si="906"/>
        <v/>
      </c>
      <c r="CZ329" s="638" t="str">
        <f t="shared" si="907"/>
        <v/>
      </c>
      <c r="DA329" s="639" t="str">
        <f t="shared" si="908"/>
        <v/>
      </c>
      <c r="DB329" s="640" t="str">
        <f t="shared" si="909"/>
        <v/>
      </c>
      <c r="DC329" s="640" t="str">
        <f t="shared" si="910"/>
        <v/>
      </c>
      <c r="DD329" s="640" t="str">
        <f t="shared" si="911"/>
        <v/>
      </c>
      <c r="DE329" s="640" t="str">
        <f t="shared" si="912"/>
        <v/>
      </c>
      <c r="DF329" s="640" t="str">
        <f t="shared" si="913"/>
        <v/>
      </c>
      <c r="DG329" s="641" t="str">
        <f t="shared" si="914"/>
        <v/>
      </c>
      <c r="DH329" s="641" t="str">
        <f t="shared" si="915"/>
        <v/>
      </c>
      <c r="DI329" s="641" t="str">
        <f t="shared" si="916"/>
        <v/>
      </c>
      <c r="DJ329" s="641" t="str">
        <f t="shared" si="917"/>
        <v/>
      </c>
      <c r="DK329" s="640" t="str">
        <f t="shared" si="918"/>
        <v/>
      </c>
      <c r="DL329" s="640" t="str">
        <f t="shared" si="919"/>
        <v/>
      </c>
      <c r="DM329" s="640" t="str">
        <f t="shared" si="920"/>
        <v/>
      </c>
      <c r="DN329" s="640" t="str">
        <f t="shared" si="921"/>
        <v/>
      </c>
      <c r="DO329" s="640" t="str">
        <f t="shared" si="922"/>
        <v/>
      </c>
      <c r="DP329" s="639" t="str">
        <f t="shared" si="923"/>
        <v/>
      </c>
      <c r="DQ329" s="638" t="str">
        <f t="shared" si="924"/>
        <v/>
      </c>
      <c r="DR329" s="753">
        <f t="shared" si="925"/>
        <v>0</v>
      </c>
      <c r="DS329" s="111">
        <f t="shared" si="926"/>
        <v>0</v>
      </c>
      <c r="DT329" s="111">
        <f t="shared" si="927"/>
        <v>0</v>
      </c>
      <c r="DU329" s="111">
        <f t="shared" si="92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885"/>
        <v/>
      </c>
      <c r="CE330" s="698" t="str">
        <f t="shared" si="886"/>
        <v/>
      </c>
      <c r="CF330" s="698">
        <f t="shared" si="887"/>
        <v>3</v>
      </c>
      <c r="CG330" s="787" t="str">
        <f t="shared" si="888"/>
        <v/>
      </c>
      <c r="CH330" s="1370" t="str">
        <f t="shared" si="889"/>
        <v/>
      </c>
      <c r="CI330" s="1371" t="str">
        <f t="shared" si="890"/>
        <v/>
      </c>
      <c r="CJ330" s="1372" t="str">
        <f t="shared" si="891"/>
        <v/>
      </c>
      <c r="CK330" s="1372" t="str">
        <f t="shared" si="892"/>
        <v/>
      </c>
      <c r="CL330" s="1372" t="str">
        <f t="shared" si="893"/>
        <v/>
      </c>
      <c r="CM330" s="1372" t="str">
        <f t="shared" si="894"/>
        <v/>
      </c>
      <c r="CN330" s="1372" t="str">
        <f t="shared" si="895"/>
        <v/>
      </c>
      <c r="CO330" s="1373" t="str">
        <f t="shared" si="896"/>
        <v/>
      </c>
      <c r="CP330" s="1373" t="str">
        <f t="shared" si="897"/>
        <v/>
      </c>
      <c r="CQ330" s="1373" t="str">
        <f t="shared" si="898"/>
        <v/>
      </c>
      <c r="CR330" s="1373" t="str">
        <f t="shared" si="899"/>
        <v/>
      </c>
      <c r="CS330" s="1372" t="str">
        <f t="shared" si="900"/>
        <v/>
      </c>
      <c r="CT330" s="1372" t="str">
        <f t="shared" si="901"/>
        <v/>
      </c>
      <c r="CU330" s="1372" t="str">
        <f t="shared" si="902"/>
        <v/>
      </c>
      <c r="CV330" s="1372" t="str">
        <f t="shared" si="903"/>
        <v/>
      </c>
      <c r="CW330" s="1372" t="str">
        <f t="shared" si="904"/>
        <v/>
      </c>
      <c r="CX330" s="1371" t="str">
        <f t="shared" si="905"/>
        <v/>
      </c>
      <c r="CY330" s="1374" t="str">
        <f t="shared" si="906"/>
        <v/>
      </c>
      <c r="CZ330" s="532" t="str">
        <f t="shared" si="907"/>
        <v/>
      </c>
      <c r="DA330" s="533" t="str">
        <f t="shared" si="908"/>
        <v/>
      </c>
      <c r="DB330" s="534" t="str">
        <f t="shared" si="909"/>
        <v/>
      </c>
      <c r="DC330" s="534" t="str">
        <f t="shared" si="910"/>
        <v/>
      </c>
      <c r="DD330" s="534" t="str">
        <f t="shared" si="911"/>
        <v/>
      </c>
      <c r="DE330" s="534" t="str">
        <f t="shared" si="912"/>
        <v/>
      </c>
      <c r="DF330" s="534" t="str">
        <f t="shared" si="913"/>
        <v/>
      </c>
      <c r="DG330" s="535" t="str">
        <f t="shared" si="914"/>
        <v/>
      </c>
      <c r="DH330" s="535" t="str">
        <f t="shared" si="915"/>
        <v/>
      </c>
      <c r="DI330" s="535" t="str">
        <f t="shared" si="916"/>
        <v/>
      </c>
      <c r="DJ330" s="535" t="str">
        <f t="shared" si="917"/>
        <v/>
      </c>
      <c r="DK330" s="534" t="str">
        <f t="shared" si="918"/>
        <v/>
      </c>
      <c r="DL330" s="534" t="str">
        <f t="shared" si="919"/>
        <v/>
      </c>
      <c r="DM330" s="534" t="str">
        <f t="shared" si="920"/>
        <v/>
      </c>
      <c r="DN330" s="534" t="str">
        <f t="shared" si="921"/>
        <v/>
      </c>
      <c r="DO330" s="534" t="str">
        <f t="shared" si="922"/>
        <v/>
      </c>
      <c r="DP330" s="533" t="str">
        <f t="shared" si="923"/>
        <v/>
      </c>
      <c r="DQ330" s="532" t="str">
        <f t="shared" si="924"/>
        <v/>
      </c>
      <c r="DR330" s="753">
        <f t="shared" si="925"/>
        <v>0</v>
      </c>
      <c r="DS330" s="111">
        <f t="shared" si="926"/>
        <v>0</v>
      </c>
      <c r="DT330" s="111">
        <f t="shared" si="927"/>
        <v>4</v>
      </c>
      <c r="DU330" s="111">
        <f t="shared" si="92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407"/>
      <c r="CI331" s="1408"/>
      <c r="CJ331" s="1408"/>
      <c r="CK331" s="1408"/>
      <c r="CL331" s="1408"/>
      <c r="CM331" s="1408"/>
      <c r="CN331" s="1408"/>
      <c r="CO331" s="1408"/>
      <c r="CP331" s="1408"/>
      <c r="CQ331" s="1408"/>
      <c r="CR331" s="1408"/>
      <c r="CS331" s="1408"/>
      <c r="CT331" s="1408"/>
      <c r="CU331" s="1408"/>
      <c r="CV331" s="1408"/>
      <c r="CW331" s="1408"/>
      <c r="CX331" s="1408"/>
      <c r="CY331" s="1387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941">IF(DR332&lt;3,"",(SUM(B332:S332)-MIN(B332:S332)-MAX(B332:S332))/(DR332-2))</f>
        <v/>
      </c>
      <c r="CE332" s="698" t="str">
        <f t="shared" ref="CE332:CE340" si="942">IF(DS332&lt;3,"",(SUM(U332:AL332)-MIN(U332:AL332)-MAX(U332:AL332))/(DS332-2))</f>
        <v/>
      </c>
      <c r="CF332" s="698">
        <f t="shared" ref="CF332:CF340" si="943">IF(DT332&lt;3,"",(SUM(AN332:BE332)-MIN(AN332:BE332)-MAX(AN332:BE332))/(DT332-2))</f>
        <v>30</v>
      </c>
      <c r="CG332" s="787" t="str">
        <f t="shared" ref="CG332:CG340" si="944">IF(DU332&lt;3,"",(SUM(BG332:BX332)-MIN(BG332:BX332)-MAX(BG332:BX332))/(DU332-2))</f>
        <v/>
      </c>
      <c r="CH332" s="1370" t="str">
        <f t="shared" ref="CH332:CH340" si="945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371" t="str">
        <f t="shared" ref="CI332:CI340" si="946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372" t="str">
        <f t="shared" ref="CJ332:CJ340" si="947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372" t="str">
        <f t="shared" ref="CK332:CK340" si="948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372" t="str">
        <f t="shared" ref="CL332:CL340" si="949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372" t="str">
        <f t="shared" ref="CM332:CM340" si="950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372" t="str">
        <f t="shared" ref="CN332:CN340" si="951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373" t="str">
        <f t="shared" ref="CO332:CO340" si="952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373" t="str">
        <f t="shared" ref="CP332:CP340" si="953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373" t="str">
        <f t="shared" ref="CQ332:CQ340" si="954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373" t="str">
        <f t="shared" ref="CR332:CR340" si="955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372" t="str">
        <f t="shared" ref="CS332:CS340" si="956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372" t="str">
        <f t="shared" ref="CT332:CT340" si="957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372" t="str">
        <f t="shared" ref="CU332:CU340" si="958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372" t="str">
        <f t="shared" ref="CV332:CV340" si="959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372" t="str">
        <f t="shared" ref="CW332:CW340" si="960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371" t="str">
        <f t="shared" ref="CX332:CX340" si="961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374" t="str">
        <f t="shared" ref="CY332:CY340" si="962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963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964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965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966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967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968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969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970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971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972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973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974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975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976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977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978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979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980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981">COUNT(B332:S332)</f>
        <v>0</v>
      </c>
      <c r="DS332" s="111">
        <f t="shared" ref="DS332:DS340" si="982">COUNT(U332:AL332)</f>
        <v>0</v>
      </c>
      <c r="DT332" s="111">
        <f t="shared" ref="DT332:DT340" si="983">COUNT(AN332:BE332)</f>
        <v>4</v>
      </c>
      <c r="DU332" s="111">
        <f t="shared" ref="DU332:DU340" si="984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985">IF(B330="","",B330*B332)</f>
        <v/>
      </c>
      <c r="C333" s="730" t="str">
        <f t="shared" si="985"/>
        <v/>
      </c>
      <c r="D333" s="730" t="str">
        <f t="shared" si="985"/>
        <v/>
      </c>
      <c r="E333" s="730" t="str">
        <f t="shared" si="985"/>
        <v/>
      </c>
      <c r="F333" s="730" t="str">
        <f t="shared" si="985"/>
        <v/>
      </c>
      <c r="G333" s="730" t="str">
        <f t="shared" si="985"/>
        <v/>
      </c>
      <c r="H333" s="730" t="str">
        <f t="shared" si="985"/>
        <v/>
      </c>
      <c r="I333" s="730" t="str">
        <f t="shared" si="985"/>
        <v/>
      </c>
      <c r="J333" s="730" t="str">
        <f t="shared" si="985"/>
        <v/>
      </c>
      <c r="K333" s="730" t="str">
        <f t="shared" si="985"/>
        <v/>
      </c>
      <c r="L333" s="730" t="str">
        <f t="shared" si="985"/>
        <v/>
      </c>
      <c r="M333" s="730" t="str">
        <f t="shared" si="985"/>
        <v/>
      </c>
      <c r="N333" s="730" t="str">
        <f t="shared" si="985"/>
        <v/>
      </c>
      <c r="O333" s="730" t="str">
        <f t="shared" si="985"/>
        <v/>
      </c>
      <c r="P333" s="730" t="str">
        <f t="shared" si="985"/>
        <v/>
      </c>
      <c r="Q333" s="730" t="str">
        <f t="shared" si="985"/>
        <v/>
      </c>
      <c r="R333" s="730" t="str">
        <f t="shared" si="985"/>
        <v/>
      </c>
      <c r="S333" s="730" t="str">
        <f t="shared" si="985"/>
        <v/>
      </c>
      <c r="T333" s="762"/>
      <c r="U333" s="730" t="str">
        <f t="shared" ref="U333:AL333" si="986">IF(U330="","",U330*U332)</f>
        <v/>
      </c>
      <c r="V333" s="730" t="str">
        <f t="shared" si="986"/>
        <v/>
      </c>
      <c r="W333" s="730" t="str">
        <f t="shared" si="986"/>
        <v/>
      </c>
      <c r="X333" s="730" t="str">
        <f t="shared" si="986"/>
        <v/>
      </c>
      <c r="Y333" s="730" t="str">
        <f t="shared" si="986"/>
        <v/>
      </c>
      <c r="Z333" s="730" t="str">
        <f t="shared" si="986"/>
        <v/>
      </c>
      <c r="AA333" s="730" t="str">
        <f t="shared" si="986"/>
        <v/>
      </c>
      <c r="AB333" s="730" t="str">
        <f t="shared" si="986"/>
        <v/>
      </c>
      <c r="AC333" s="730" t="str">
        <f t="shared" si="986"/>
        <v/>
      </c>
      <c r="AD333" s="730" t="str">
        <f t="shared" si="986"/>
        <v/>
      </c>
      <c r="AE333" s="730" t="str">
        <f t="shared" si="986"/>
        <v/>
      </c>
      <c r="AF333" s="730" t="str">
        <f t="shared" si="986"/>
        <v/>
      </c>
      <c r="AG333" s="730" t="str">
        <f t="shared" si="986"/>
        <v/>
      </c>
      <c r="AH333" s="730" t="str">
        <f t="shared" si="986"/>
        <v/>
      </c>
      <c r="AI333" s="730" t="str">
        <f t="shared" si="986"/>
        <v/>
      </c>
      <c r="AJ333" s="730" t="str">
        <f t="shared" si="986"/>
        <v/>
      </c>
      <c r="AK333" s="730" t="str">
        <f t="shared" si="986"/>
        <v/>
      </c>
      <c r="AL333" s="730" t="str">
        <f t="shared" si="986"/>
        <v/>
      </c>
      <c r="AM333" s="762"/>
      <c r="AN333" s="730">
        <f t="shared" ref="AN333:AU333" si="987">IF(AN330="","",AN330*AN332)</f>
        <v>400</v>
      </c>
      <c r="AO333" s="730" t="str">
        <f t="shared" si="987"/>
        <v/>
      </c>
      <c r="AP333" s="730" t="str">
        <f t="shared" si="987"/>
        <v/>
      </c>
      <c r="AQ333" s="730" t="str">
        <f t="shared" si="987"/>
        <v/>
      </c>
      <c r="AR333" s="730" t="str">
        <f t="shared" si="987"/>
        <v/>
      </c>
      <c r="AS333" s="730" t="str">
        <f t="shared" si="987"/>
        <v/>
      </c>
      <c r="AT333" s="730">
        <f t="shared" si="987"/>
        <v>10</v>
      </c>
      <c r="AU333" s="730" t="str">
        <f t="shared" si="987"/>
        <v/>
      </c>
      <c r="AV333" s="730" t="str">
        <f t="shared" ref="AV333:BD333" si="988">IF(AV330="","",AV330*AV332)</f>
        <v/>
      </c>
      <c r="AW333" s="730">
        <f t="shared" si="988"/>
        <v>99</v>
      </c>
      <c r="AX333" s="730" t="str">
        <f t="shared" si="988"/>
        <v/>
      </c>
      <c r="AY333" s="730" t="str">
        <f t="shared" si="988"/>
        <v/>
      </c>
      <c r="AZ333" s="730" t="str">
        <f t="shared" si="988"/>
        <v/>
      </c>
      <c r="BA333" s="730" t="str">
        <f t="shared" si="988"/>
        <v/>
      </c>
      <c r="BB333" s="730" t="str">
        <f t="shared" si="988"/>
        <v/>
      </c>
      <c r="BC333" s="730" t="str">
        <f t="shared" si="988"/>
        <v/>
      </c>
      <c r="BD333" s="730">
        <f t="shared" si="988"/>
        <v>50</v>
      </c>
      <c r="BE333" s="730" t="str">
        <f>IF(BE330="","",BE330*BE332)</f>
        <v/>
      </c>
      <c r="BF333" s="762"/>
      <c r="BG333" s="730">
        <f t="shared" ref="BG333:BM333" si="989">IF(BG330="","",BG330*BG332)</f>
        <v>300</v>
      </c>
      <c r="BH333" s="730" t="str">
        <f t="shared" si="989"/>
        <v/>
      </c>
      <c r="BI333" s="730" t="str">
        <f t="shared" si="989"/>
        <v/>
      </c>
      <c r="BJ333" s="730" t="str">
        <f t="shared" si="989"/>
        <v/>
      </c>
      <c r="BK333" s="730" t="str">
        <f t="shared" si="989"/>
        <v/>
      </c>
      <c r="BL333" s="730" t="str">
        <f t="shared" si="989"/>
        <v/>
      </c>
      <c r="BM333" s="730">
        <f t="shared" si="989"/>
        <v>600</v>
      </c>
      <c r="BN333" s="730" t="str">
        <f t="shared" ref="BN333:BX333" si="990">IF(BN330="","",BN330*BN332)</f>
        <v/>
      </c>
      <c r="BO333" s="730" t="str">
        <f t="shared" si="990"/>
        <v/>
      </c>
      <c r="BP333" s="730" t="str">
        <f t="shared" si="990"/>
        <v/>
      </c>
      <c r="BQ333" s="730" t="str">
        <f t="shared" si="990"/>
        <v/>
      </c>
      <c r="BR333" s="730" t="str">
        <f t="shared" si="990"/>
        <v/>
      </c>
      <c r="BS333" s="730" t="str">
        <f t="shared" si="990"/>
        <v/>
      </c>
      <c r="BT333" s="730" t="str">
        <f t="shared" si="990"/>
        <v/>
      </c>
      <c r="BU333" s="730" t="str">
        <f t="shared" si="990"/>
        <v/>
      </c>
      <c r="BV333" s="730" t="str">
        <f t="shared" si="990"/>
        <v/>
      </c>
      <c r="BW333" s="730" t="str">
        <f t="shared" si="990"/>
        <v/>
      </c>
      <c r="BX333" s="730" t="str">
        <f t="shared" si="990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941"/>
        <v/>
      </c>
      <c r="CE333" s="698" t="str">
        <f t="shared" si="942"/>
        <v/>
      </c>
      <c r="CF333" s="698">
        <f t="shared" si="943"/>
        <v>74.5</v>
      </c>
      <c r="CG333" s="787" t="str">
        <f t="shared" si="944"/>
        <v/>
      </c>
      <c r="CH333" s="1370" t="str">
        <f t="shared" si="945"/>
        <v/>
      </c>
      <c r="CI333" s="1371" t="str">
        <f t="shared" si="946"/>
        <v/>
      </c>
      <c r="CJ333" s="1372" t="str">
        <f t="shared" si="947"/>
        <v/>
      </c>
      <c r="CK333" s="1372" t="str">
        <f t="shared" si="948"/>
        <v/>
      </c>
      <c r="CL333" s="1372" t="str">
        <f t="shared" si="949"/>
        <v/>
      </c>
      <c r="CM333" s="1372" t="str">
        <f t="shared" si="950"/>
        <v/>
      </c>
      <c r="CN333" s="1372" t="str">
        <f t="shared" si="951"/>
        <v/>
      </c>
      <c r="CO333" s="1373" t="str">
        <f t="shared" si="952"/>
        <v/>
      </c>
      <c r="CP333" s="1373" t="str">
        <f t="shared" si="953"/>
        <v/>
      </c>
      <c r="CQ333" s="1373" t="str">
        <f t="shared" si="954"/>
        <v/>
      </c>
      <c r="CR333" s="1373" t="str">
        <f t="shared" si="955"/>
        <v/>
      </c>
      <c r="CS333" s="1372" t="str">
        <f t="shared" si="956"/>
        <v/>
      </c>
      <c r="CT333" s="1372" t="str">
        <f t="shared" si="957"/>
        <v/>
      </c>
      <c r="CU333" s="1372" t="str">
        <f t="shared" si="958"/>
        <v/>
      </c>
      <c r="CV333" s="1372" t="str">
        <f t="shared" si="959"/>
        <v/>
      </c>
      <c r="CW333" s="1372" t="str">
        <f t="shared" si="960"/>
        <v/>
      </c>
      <c r="CX333" s="1371" t="str">
        <f t="shared" si="961"/>
        <v/>
      </c>
      <c r="CY333" s="1374" t="str">
        <f t="shared" si="962"/>
        <v/>
      </c>
      <c r="CZ333" s="532" t="str">
        <f t="shared" si="963"/>
        <v/>
      </c>
      <c r="DA333" s="533" t="str">
        <f t="shared" si="964"/>
        <v/>
      </c>
      <c r="DB333" s="534" t="str">
        <f t="shared" si="965"/>
        <v/>
      </c>
      <c r="DC333" s="534" t="str">
        <f t="shared" si="966"/>
        <v/>
      </c>
      <c r="DD333" s="534" t="str">
        <f t="shared" si="967"/>
        <v/>
      </c>
      <c r="DE333" s="534" t="str">
        <f t="shared" si="968"/>
        <v/>
      </c>
      <c r="DF333" s="534" t="str">
        <f t="shared" si="969"/>
        <v/>
      </c>
      <c r="DG333" s="535" t="str">
        <f t="shared" si="970"/>
        <v/>
      </c>
      <c r="DH333" s="535" t="str">
        <f t="shared" si="971"/>
        <v/>
      </c>
      <c r="DI333" s="535" t="str">
        <f t="shared" si="972"/>
        <v/>
      </c>
      <c r="DJ333" s="535" t="str">
        <f t="shared" si="973"/>
        <v/>
      </c>
      <c r="DK333" s="534" t="str">
        <f t="shared" si="974"/>
        <v/>
      </c>
      <c r="DL333" s="534" t="str">
        <f t="shared" si="975"/>
        <v/>
      </c>
      <c r="DM333" s="534" t="str">
        <f t="shared" si="976"/>
        <v/>
      </c>
      <c r="DN333" s="534" t="str">
        <f t="shared" si="977"/>
        <v/>
      </c>
      <c r="DO333" s="534" t="str">
        <f t="shared" si="978"/>
        <v/>
      </c>
      <c r="DP333" s="533" t="str">
        <f t="shared" si="979"/>
        <v/>
      </c>
      <c r="DQ333" s="532" t="str">
        <f t="shared" si="980"/>
        <v/>
      </c>
      <c r="DR333" s="753">
        <f t="shared" si="981"/>
        <v>0</v>
      </c>
      <c r="DS333" s="111">
        <f t="shared" si="982"/>
        <v>0</v>
      </c>
      <c r="DT333" s="111">
        <f t="shared" si="983"/>
        <v>4</v>
      </c>
      <c r="DU333" s="111">
        <f t="shared" si="984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267"/>
      <c r="C334" s="267"/>
      <c r="D334" s="267"/>
      <c r="E334" s="267"/>
      <c r="F334" s="267"/>
      <c r="G334" s="267"/>
      <c r="H334" s="267"/>
      <c r="I334" s="267"/>
      <c r="J334" s="267"/>
      <c r="K334" s="267"/>
      <c r="L334" s="267"/>
      <c r="M334" s="267"/>
      <c r="N334" s="267"/>
      <c r="O334" s="267"/>
      <c r="P334" s="267"/>
      <c r="Q334" s="267"/>
      <c r="R334" s="267"/>
      <c r="S334" s="267"/>
      <c r="T334" s="689"/>
      <c r="U334" s="267"/>
      <c r="V334" s="267"/>
      <c r="W334" s="267"/>
      <c r="X334" s="267"/>
      <c r="Y334" s="267"/>
      <c r="Z334" s="267"/>
      <c r="AA334" s="267"/>
      <c r="AB334" s="267"/>
      <c r="AC334" s="267"/>
      <c r="AD334" s="267"/>
      <c r="AE334" s="267"/>
      <c r="AF334" s="267"/>
      <c r="AG334" s="267"/>
      <c r="AH334" s="267"/>
      <c r="AI334" s="267"/>
      <c r="AJ334" s="267"/>
      <c r="AK334" s="267"/>
      <c r="AL334" s="267"/>
      <c r="AM334" s="689"/>
      <c r="AN334" s="267">
        <v>4770</v>
      </c>
      <c r="AO334" s="267">
        <v>4770</v>
      </c>
      <c r="AP334" s="267">
        <v>4770</v>
      </c>
      <c r="AQ334" s="267">
        <v>4770</v>
      </c>
      <c r="AR334" s="267">
        <v>4770</v>
      </c>
      <c r="AS334" s="267">
        <v>4770</v>
      </c>
      <c r="AT334" s="267">
        <v>4770</v>
      </c>
      <c r="AU334" s="267">
        <v>4770</v>
      </c>
      <c r="AV334" s="267">
        <v>4770</v>
      </c>
      <c r="AW334" s="267">
        <v>4770</v>
      </c>
      <c r="AX334" s="267">
        <v>4770</v>
      </c>
      <c r="AY334" s="267">
        <v>4770</v>
      </c>
      <c r="AZ334" s="267">
        <v>4770</v>
      </c>
      <c r="BA334" s="267">
        <v>4770</v>
      </c>
      <c r="BB334" s="267">
        <v>4770</v>
      </c>
      <c r="BC334" s="267">
        <v>4770</v>
      </c>
      <c r="BD334" s="267">
        <v>4770</v>
      </c>
      <c r="BE334" s="267">
        <v>4770</v>
      </c>
      <c r="BF334" s="689"/>
      <c r="BG334" s="267">
        <v>4770</v>
      </c>
      <c r="BH334" s="267">
        <v>4770</v>
      </c>
      <c r="BI334" s="267">
        <v>4770</v>
      </c>
      <c r="BJ334" s="267">
        <v>4770</v>
      </c>
      <c r="BK334" s="267">
        <v>4770</v>
      </c>
      <c r="BL334" s="267">
        <v>4770</v>
      </c>
      <c r="BM334" s="267">
        <v>4770</v>
      </c>
      <c r="BN334" s="267">
        <v>4770</v>
      </c>
      <c r="BO334" s="267">
        <v>4770</v>
      </c>
      <c r="BP334" s="267">
        <v>4770</v>
      </c>
      <c r="BQ334" s="267">
        <v>4770</v>
      </c>
      <c r="BR334" s="267">
        <v>4770</v>
      </c>
      <c r="BS334" s="267">
        <v>4770</v>
      </c>
      <c r="BT334" s="267">
        <v>4770</v>
      </c>
      <c r="BU334" s="267">
        <v>4770</v>
      </c>
      <c r="BV334" s="267">
        <v>4770</v>
      </c>
      <c r="BW334" s="267">
        <v>4770</v>
      </c>
      <c r="BX334" s="267">
        <v>4770</v>
      </c>
      <c r="BY334" s="689"/>
      <c r="BZ334" s="267"/>
      <c r="CA334" s="267"/>
      <c r="CB334" s="267">
        <v>4770</v>
      </c>
      <c r="CC334" s="267">
        <v>4770</v>
      </c>
      <c r="CD334" s="698" t="str">
        <f t="shared" si="941"/>
        <v/>
      </c>
      <c r="CE334" s="698" t="str">
        <f t="shared" si="942"/>
        <v/>
      </c>
      <c r="CF334" s="698">
        <f t="shared" si="943"/>
        <v>4770</v>
      </c>
      <c r="CG334" s="787">
        <f t="shared" si="944"/>
        <v>4770</v>
      </c>
      <c r="CH334" s="1370" t="str">
        <f t="shared" si="945"/>
        <v/>
      </c>
      <c r="CI334" s="1371" t="str">
        <f t="shared" si="946"/>
        <v/>
      </c>
      <c r="CJ334" s="1372" t="str">
        <f t="shared" si="947"/>
        <v/>
      </c>
      <c r="CK334" s="1372" t="str">
        <f t="shared" si="948"/>
        <v/>
      </c>
      <c r="CL334" s="1372" t="str">
        <f t="shared" si="949"/>
        <v/>
      </c>
      <c r="CM334" s="1372" t="str">
        <f t="shared" si="950"/>
        <v/>
      </c>
      <c r="CN334" s="1372" t="str">
        <f t="shared" si="951"/>
        <v/>
      </c>
      <c r="CO334" s="1373" t="str">
        <f t="shared" si="952"/>
        <v/>
      </c>
      <c r="CP334" s="1373" t="str">
        <f t="shared" si="953"/>
        <v/>
      </c>
      <c r="CQ334" s="1373" t="str">
        <f t="shared" si="954"/>
        <v/>
      </c>
      <c r="CR334" s="1373" t="str">
        <f t="shared" si="955"/>
        <v/>
      </c>
      <c r="CS334" s="1372" t="str">
        <f t="shared" si="956"/>
        <v/>
      </c>
      <c r="CT334" s="1372" t="str">
        <f t="shared" si="957"/>
        <v/>
      </c>
      <c r="CU334" s="1372" t="str">
        <f t="shared" si="958"/>
        <v/>
      </c>
      <c r="CV334" s="1372" t="str">
        <f t="shared" si="959"/>
        <v/>
      </c>
      <c r="CW334" s="1372" t="str">
        <f t="shared" si="960"/>
        <v/>
      </c>
      <c r="CX334" s="1371" t="str">
        <f t="shared" si="961"/>
        <v/>
      </c>
      <c r="CY334" s="1374" t="str">
        <f t="shared" si="962"/>
        <v/>
      </c>
      <c r="CZ334" s="532" t="str">
        <f t="shared" si="963"/>
        <v/>
      </c>
      <c r="DA334" s="533" t="str">
        <f t="shared" si="964"/>
        <v/>
      </c>
      <c r="DB334" s="534" t="str">
        <f t="shared" si="965"/>
        <v/>
      </c>
      <c r="DC334" s="534" t="str">
        <f t="shared" si="966"/>
        <v/>
      </c>
      <c r="DD334" s="534" t="str">
        <f t="shared" si="967"/>
        <v/>
      </c>
      <c r="DE334" s="534" t="str">
        <f t="shared" si="968"/>
        <v/>
      </c>
      <c r="DF334" s="534" t="str">
        <f t="shared" si="969"/>
        <v/>
      </c>
      <c r="DG334" s="535" t="str">
        <f t="shared" si="970"/>
        <v/>
      </c>
      <c r="DH334" s="535" t="str">
        <f t="shared" si="971"/>
        <v/>
      </c>
      <c r="DI334" s="535" t="str">
        <f t="shared" si="972"/>
        <v/>
      </c>
      <c r="DJ334" s="535" t="str">
        <f t="shared" si="973"/>
        <v/>
      </c>
      <c r="DK334" s="534" t="str">
        <f t="shared" si="974"/>
        <v/>
      </c>
      <c r="DL334" s="534" t="str">
        <f t="shared" si="975"/>
        <v/>
      </c>
      <c r="DM334" s="534" t="str">
        <f t="shared" si="976"/>
        <v/>
      </c>
      <c r="DN334" s="534" t="str">
        <f t="shared" si="977"/>
        <v/>
      </c>
      <c r="DO334" s="534" t="str">
        <f t="shared" si="978"/>
        <v/>
      </c>
      <c r="DP334" s="533" t="str">
        <f t="shared" si="979"/>
        <v/>
      </c>
      <c r="DQ334" s="532" t="str">
        <f t="shared" si="980"/>
        <v/>
      </c>
      <c r="DR334" s="753">
        <f t="shared" si="981"/>
        <v>0</v>
      </c>
      <c r="DS334" s="111">
        <f t="shared" si="982"/>
        <v>0</v>
      </c>
      <c r="DT334" s="111">
        <f t="shared" si="983"/>
        <v>18</v>
      </c>
      <c r="DU334" s="111">
        <f t="shared" si="984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941"/>
        <v/>
      </c>
      <c r="CE335" s="698" t="str">
        <f t="shared" si="942"/>
        <v/>
      </c>
      <c r="CF335" s="698" t="str">
        <f t="shared" si="943"/>
        <v/>
      </c>
      <c r="CG335" s="787" t="str">
        <f t="shared" si="944"/>
        <v/>
      </c>
      <c r="CH335" s="1370" t="str">
        <f t="shared" si="945"/>
        <v/>
      </c>
      <c r="CI335" s="1371" t="str">
        <f t="shared" si="946"/>
        <v/>
      </c>
      <c r="CJ335" s="1372" t="str">
        <f t="shared" si="947"/>
        <v/>
      </c>
      <c r="CK335" s="1372" t="str">
        <f t="shared" si="948"/>
        <v/>
      </c>
      <c r="CL335" s="1372" t="str">
        <f t="shared" si="949"/>
        <v/>
      </c>
      <c r="CM335" s="1372" t="str">
        <f t="shared" si="950"/>
        <v/>
      </c>
      <c r="CN335" s="1372" t="str">
        <f t="shared" si="951"/>
        <v/>
      </c>
      <c r="CO335" s="1373" t="str">
        <f t="shared" si="952"/>
        <v/>
      </c>
      <c r="CP335" s="1373" t="str">
        <f t="shared" si="953"/>
        <v/>
      </c>
      <c r="CQ335" s="1373" t="str">
        <f t="shared" si="954"/>
        <v/>
      </c>
      <c r="CR335" s="1373" t="str">
        <f t="shared" si="955"/>
        <v/>
      </c>
      <c r="CS335" s="1372" t="str">
        <f t="shared" si="956"/>
        <v/>
      </c>
      <c r="CT335" s="1372" t="str">
        <f t="shared" si="957"/>
        <v/>
      </c>
      <c r="CU335" s="1372" t="str">
        <f t="shared" si="958"/>
        <v/>
      </c>
      <c r="CV335" s="1372" t="str">
        <f t="shared" si="959"/>
        <v/>
      </c>
      <c r="CW335" s="1372" t="str">
        <f t="shared" si="960"/>
        <v/>
      </c>
      <c r="CX335" s="1371" t="str">
        <f t="shared" si="961"/>
        <v/>
      </c>
      <c r="CY335" s="1374" t="str">
        <f t="shared" si="962"/>
        <v/>
      </c>
      <c r="CZ335" s="532" t="str">
        <f t="shared" si="963"/>
        <v/>
      </c>
      <c r="DA335" s="533" t="str">
        <f t="shared" si="964"/>
        <v/>
      </c>
      <c r="DB335" s="534" t="str">
        <f t="shared" si="965"/>
        <v/>
      </c>
      <c r="DC335" s="534" t="str">
        <f t="shared" si="966"/>
        <v/>
      </c>
      <c r="DD335" s="534" t="str">
        <f t="shared" si="967"/>
        <v/>
      </c>
      <c r="DE335" s="534" t="str">
        <f t="shared" si="968"/>
        <v/>
      </c>
      <c r="DF335" s="534" t="str">
        <f t="shared" si="969"/>
        <v/>
      </c>
      <c r="DG335" s="535" t="str">
        <f t="shared" si="970"/>
        <v/>
      </c>
      <c r="DH335" s="535" t="str">
        <f t="shared" si="971"/>
        <v/>
      </c>
      <c r="DI335" s="535" t="str">
        <f t="shared" si="972"/>
        <v/>
      </c>
      <c r="DJ335" s="535" t="str">
        <f t="shared" si="973"/>
        <v/>
      </c>
      <c r="DK335" s="534" t="str">
        <f t="shared" si="974"/>
        <v/>
      </c>
      <c r="DL335" s="534" t="str">
        <f t="shared" si="975"/>
        <v/>
      </c>
      <c r="DM335" s="534" t="str">
        <f t="shared" si="976"/>
        <v/>
      </c>
      <c r="DN335" s="534" t="str">
        <f t="shared" si="977"/>
        <v/>
      </c>
      <c r="DO335" s="534" t="str">
        <f t="shared" si="978"/>
        <v/>
      </c>
      <c r="DP335" s="533" t="str">
        <f t="shared" si="979"/>
        <v/>
      </c>
      <c r="DQ335" s="532" t="str">
        <f t="shared" si="980"/>
        <v/>
      </c>
      <c r="DR335" s="753">
        <f t="shared" si="981"/>
        <v>0</v>
      </c>
      <c r="DS335" s="111">
        <f t="shared" si="982"/>
        <v>0</v>
      </c>
      <c r="DT335" s="111">
        <f t="shared" si="983"/>
        <v>2</v>
      </c>
      <c r="DU335" s="111">
        <f t="shared" si="984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941"/>
        <v/>
      </c>
      <c r="CE336" s="698" t="str">
        <f t="shared" si="942"/>
        <v/>
      </c>
      <c r="CF336" s="698" t="str">
        <f t="shared" si="943"/>
        <v/>
      </c>
      <c r="CG336" s="787" t="str">
        <f t="shared" si="944"/>
        <v/>
      </c>
      <c r="CH336" s="1370" t="str">
        <f t="shared" si="945"/>
        <v/>
      </c>
      <c r="CI336" s="1371" t="str">
        <f t="shared" si="946"/>
        <v/>
      </c>
      <c r="CJ336" s="1372" t="str">
        <f t="shared" si="947"/>
        <v/>
      </c>
      <c r="CK336" s="1372" t="str">
        <f t="shared" si="948"/>
        <v/>
      </c>
      <c r="CL336" s="1372" t="str">
        <f t="shared" si="949"/>
        <v/>
      </c>
      <c r="CM336" s="1372" t="str">
        <f t="shared" si="950"/>
        <v/>
      </c>
      <c r="CN336" s="1372" t="str">
        <f t="shared" si="951"/>
        <v/>
      </c>
      <c r="CO336" s="1373" t="str">
        <f t="shared" si="952"/>
        <v/>
      </c>
      <c r="CP336" s="1373" t="str">
        <f t="shared" si="953"/>
        <v/>
      </c>
      <c r="CQ336" s="1373" t="str">
        <f t="shared" si="954"/>
        <v/>
      </c>
      <c r="CR336" s="1373" t="str">
        <f t="shared" si="955"/>
        <v/>
      </c>
      <c r="CS336" s="1372" t="str">
        <f t="shared" si="956"/>
        <v/>
      </c>
      <c r="CT336" s="1372" t="str">
        <f t="shared" si="957"/>
        <v/>
      </c>
      <c r="CU336" s="1372" t="str">
        <f t="shared" si="958"/>
        <v/>
      </c>
      <c r="CV336" s="1372" t="str">
        <f t="shared" si="959"/>
        <v/>
      </c>
      <c r="CW336" s="1372" t="str">
        <f t="shared" si="960"/>
        <v/>
      </c>
      <c r="CX336" s="1371" t="str">
        <f t="shared" si="961"/>
        <v/>
      </c>
      <c r="CY336" s="1374" t="str">
        <f t="shared" si="962"/>
        <v/>
      </c>
      <c r="CZ336" s="532" t="str">
        <f t="shared" si="963"/>
        <v/>
      </c>
      <c r="DA336" s="533" t="str">
        <f t="shared" si="964"/>
        <v/>
      </c>
      <c r="DB336" s="534" t="str">
        <f t="shared" si="965"/>
        <v/>
      </c>
      <c r="DC336" s="534" t="str">
        <f t="shared" si="966"/>
        <v/>
      </c>
      <c r="DD336" s="534" t="str">
        <f t="shared" si="967"/>
        <v/>
      </c>
      <c r="DE336" s="534" t="str">
        <f t="shared" si="968"/>
        <v/>
      </c>
      <c r="DF336" s="534" t="str">
        <f t="shared" si="969"/>
        <v/>
      </c>
      <c r="DG336" s="535" t="str">
        <f t="shared" si="970"/>
        <v/>
      </c>
      <c r="DH336" s="535" t="str">
        <f t="shared" si="971"/>
        <v/>
      </c>
      <c r="DI336" s="535" t="str">
        <f t="shared" si="972"/>
        <v/>
      </c>
      <c r="DJ336" s="535" t="str">
        <f t="shared" si="973"/>
        <v/>
      </c>
      <c r="DK336" s="534" t="str">
        <f t="shared" si="974"/>
        <v/>
      </c>
      <c r="DL336" s="534" t="str">
        <f t="shared" si="975"/>
        <v/>
      </c>
      <c r="DM336" s="534" t="str">
        <f t="shared" si="976"/>
        <v/>
      </c>
      <c r="DN336" s="534" t="str">
        <f t="shared" si="977"/>
        <v/>
      </c>
      <c r="DO336" s="534" t="str">
        <f t="shared" si="978"/>
        <v/>
      </c>
      <c r="DP336" s="533" t="str">
        <f t="shared" si="979"/>
        <v/>
      </c>
      <c r="DQ336" s="532" t="str">
        <f t="shared" si="980"/>
        <v/>
      </c>
      <c r="DR336" s="753">
        <f t="shared" si="981"/>
        <v>0</v>
      </c>
      <c r="DS336" s="111">
        <f t="shared" si="982"/>
        <v>0</v>
      </c>
      <c r="DT336" s="111">
        <f t="shared" si="983"/>
        <v>2</v>
      </c>
      <c r="DU336" s="111">
        <f t="shared" si="984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991">IF(B335="","",B335*B336)</f>
        <v/>
      </c>
      <c r="C337" s="730" t="str">
        <f t="shared" si="991"/>
        <v/>
      </c>
      <c r="D337" s="730" t="str">
        <f t="shared" si="991"/>
        <v/>
      </c>
      <c r="E337" s="730" t="str">
        <f t="shared" si="991"/>
        <v/>
      </c>
      <c r="F337" s="730" t="str">
        <f t="shared" si="991"/>
        <v/>
      </c>
      <c r="G337" s="730" t="str">
        <f t="shared" si="991"/>
        <v/>
      </c>
      <c r="H337" s="730" t="str">
        <f t="shared" si="991"/>
        <v/>
      </c>
      <c r="I337" s="730" t="str">
        <f t="shared" si="991"/>
        <v/>
      </c>
      <c r="J337" s="730" t="str">
        <f t="shared" si="991"/>
        <v/>
      </c>
      <c r="K337" s="730" t="str">
        <f t="shared" si="991"/>
        <v/>
      </c>
      <c r="L337" s="730" t="str">
        <f t="shared" si="991"/>
        <v/>
      </c>
      <c r="M337" s="730" t="str">
        <f t="shared" si="991"/>
        <v/>
      </c>
      <c r="N337" s="730" t="str">
        <f t="shared" si="991"/>
        <v/>
      </c>
      <c r="O337" s="730" t="str">
        <f t="shared" si="991"/>
        <v/>
      </c>
      <c r="P337" s="730" t="str">
        <f t="shared" si="991"/>
        <v/>
      </c>
      <c r="Q337" s="730" t="str">
        <f t="shared" si="991"/>
        <v/>
      </c>
      <c r="R337" s="730" t="str">
        <f t="shared" si="991"/>
        <v/>
      </c>
      <c r="S337" s="730" t="str">
        <f t="shared" si="991"/>
        <v/>
      </c>
      <c r="T337" s="762"/>
      <c r="U337" s="730" t="str">
        <f t="shared" ref="U337:AL337" si="992">IF(U335="","",U335*U336)</f>
        <v/>
      </c>
      <c r="V337" s="730" t="str">
        <f t="shared" si="992"/>
        <v/>
      </c>
      <c r="W337" s="730" t="str">
        <f t="shared" si="992"/>
        <v/>
      </c>
      <c r="X337" s="730" t="str">
        <f t="shared" si="992"/>
        <v/>
      </c>
      <c r="Y337" s="730" t="str">
        <f t="shared" si="992"/>
        <v/>
      </c>
      <c r="Z337" s="730" t="str">
        <f t="shared" si="992"/>
        <v/>
      </c>
      <c r="AA337" s="730" t="str">
        <f t="shared" si="992"/>
        <v/>
      </c>
      <c r="AB337" s="730" t="str">
        <f t="shared" si="992"/>
        <v/>
      </c>
      <c r="AC337" s="730" t="str">
        <f t="shared" si="992"/>
        <v/>
      </c>
      <c r="AD337" s="730" t="str">
        <f t="shared" si="992"/>
        <v/>
      </c>
      <c r="AE337" s="730" t="str">
        <f t="shared" si="992"/>
        <v/>
      </c>
      <c r="AF337" s="730" t="str">
        <f t="shared" si="992"/>
        <v/>
      </c>
      <c r="AG337" s="730" t="str">
        <f t="shared" si="992"/>
        <v/>
      </c>
      <c r="AH337" s="730" t="str">
        <f t="shared" si="992"/>
        <v/>
      </c>
      <c r="AI337" s="730" t="str">
        <f t="shared" si="992"/>
        <v/>
      </c>
      <c r="AJ337" s="730" t="str">
        <f t="shared" si="992"/>
        <v/>
      </c>
      <c r="AK337" s="730" t="str">
        <f t="shared" si="992"/>
        <v/>
      </c>
      <c r="AL337" s="730" t="str">
        <f t="shared" si="992"/>
        <v/>
      </c>
      <c r="AM337" s="762"/>
      <c r="AN337" s="730" t="str">
        <f t="shared" ref="AN337:BE337" si="993">IF(AN335="","",AN335*AN336)</f>
        <v/>
      </c>
      <c r="AO337" s="730" t="str">
        <f t="shared" si="993"/>
        <v/>
      </c>
      <c r="AP337" s="730" t="str">
        <f t="shared" si="993"/>
        <v/>
      </c>
      <c r="AQ337" s="730" t="str">
        <f t="shared" si="993"/>
        <v/>
      </c>
      <c r="AR337" s="730" t="str">
        <f t="shared" si="993"/>
        <v/>
      </c>
      <c r="AS337" s="730" t="str">
        <f t="shared" si="993"/>
        <v/>
      </c>
      <c r="AT337" s="730">
        <f t="shared" si="993"/>
        <v>0</v>
      </c>
      <c r="AU337" s="730" t="str">
        <f t="shared" si="993"/>
        <v/>
      </c>
      <c r="AV337" s="730" t="str">
        <f t="shared" si="993"/>
        <v/>
      </c>
      <c r="AW337" s="730">
        <f t="shared" si="993"/>
        <v>80</v>
      </c>
      <c r="AX337" s="730" t="str">
        <f t="shared" si="993"/>
        <v/>
      </c>
      <c r="AY337" s="730" t="str">
        <f t="shared" si="993"/>
        <v/>
      </c>
      <c r="AZ337" s="730" t="str">
        <f t="shared" si="993"/>
        <v/>
      </c>
      <c r="BA337" s="730" t="str">
        <f t="shared" si="993"/>
        <v/>
      </c>
      <c r="BB337" s="730" t="str">
        <f t="shared" si="993"/>
        <v/>
      </c>
      <c r="BC337" s="730" t="str">
        <f t="shared" si="993"/>
        <v/>
      </c>
      <c r="BD337" s="730" t="str">
        <f t="shared" si="993"/>
        <v/>
      </c>
      <c r="BE337" s="730" t="str">
        <f t="shared" si="993"/>
        <v/>
      </c>
      <c r="BF337" s="762"/>
      <c r="BG337" s="730">
        <f t="shared" ref="BG337:BX337" si="994">IF(BG335="","",BG335*BG336)</f>
        <v>40</v>
      </c>
      <c r="BH337" s="730" t="str">
        <f t="shared" si="994"/>
        <v/>
      </c>
      <c r="BI337" s="730" t="str">
        <f t="shared" si="994"/>
        <v/>
      </c>
      <c r="BJ337" s="730" t="str">
        <f t="shared" si="994"/>
        <v/>
      </c>
      <c r="BK337" s="730" t="str">
        <f t="shared" si="994"/>
        <v/>
      </c>
      <c r="BL337" s="730" t="str">
        <f t="shared" si="994"/>
        <v/>
      </c>
      <c r="BM337" s="730">
        <f t="shared" si="994"/>
        <v>1350</v>
      </c>
      <c r="BN337" s="730" t="str">
        <f t="shared" si="994"/>
        <v/>
      </c>
      <c r="BO337" s="730" t="str">
        <f t="shared" si="994"/>
        <v/>
      </c>
      <c r="BP337" s="730" t="str">
        <f t="shared" si="994"/>
        <v/>
      </c>
      <c r="BQ337" s="730" t="str">
        <f t="shared" si="994"/>
        <v/>
      </c>
      <c r="BR337" s="730" t="str">
        <f t="shared" si="994"/>
        <v/>
      </c>
      <c r="BS337" s="730" t="str">
        <f t="shared" si="994"/>
        <v/>
      </c>
      <c r="BT337" s="730" t="str">
        <f t="shared" si="994"/>
        <v/>
      </c>
      <c r="BU337" s="730" t="str">
        <f t="shared" si="994"/>
        <v/>
      </c>
      <c r="BV337" s="730" t="str">
        <f t="shared" si="994"/>
        <v/>
      </c>
      <c r="BW337" s="730" t="str">
        <f t="shared" si="994"/>
        <v/>
      </c>
      <c r="BX337" s="730" t="str">
        <f t="shared" si="994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941"/>
        <v/>
      </c>
      <c r="CE337" s="698" t="str">
        <f t="shared" si="942"/>
        <v/>
      </c>
      <c r="CF337" s="698" t="str">
        <f t="shared" si="943"/>
        <v/>
      </c>
      <c r="CG337" s="787" t="str">
        <f t="shared" si="944"/>
        <v/>
      </c>
      <c r="CH337" s="1370" t="str">
        <f t="shared" si="945"/>
        <v/>
      </c>
      <c r="CI337" s="1371" t="str">
        <f t="shared" si="946"/>
        <v/>
      </c>
      <c r="CJ337" s="1372" t="str">
        <f t="shared" si="947"/>
        <v/>
      </c>
      <c r="CK337" s="1372" t="str">
        <f t="shared" si="948"/>
        <v/>
      </c>
      <c r="CL337" s="1372" t="str">
        <f t="shared" si="949"/>
        <v/>
      </c>
      <c r="CM337" s="1372" t="str">
        <f t="shared" si="950"/>
        <v/>
      </c>
      <c r="CN337" s="1372" t="str">
        <f t="shared" si="951"/>
        <v/>
      </c>
      <c r="CO337" s="1373" t="str">
        <f t="shared" si="952"/>
        <v/>
      </c>
      <c r="CP337" s="1373" t="str">
        <f t="shared" si="953"/>
        <v/>
      </c>
      <c r="CQ337" s="1373" t="str">
        <f t="shared" si="954"/>
        <v/>
      </c>
      <c r="CR337" s="1373" t="str">
        <f t="shared" si="955"/>
        <v/>
      </c>
      <c r="CS337" s="1372" t="str">
        <f t="shared" si="956"/>
        <v/>
      </c>
      <c r="CT337" s="1372" t="str">
        <f t="shared" si="957"/>
        <v/>
      </c>
      <c r="CU337" s="1372" t="str">
        <f t="shared" si="958"/>
        <v/>
      </c>
      <c r="CV337" s="1372" t="str">
        <f t="shared" si="959"/>
        <v/>
      </c>
      <c r="CW337" s="1372" t="str">
        <f t="shared" si="960"/>
        <v/>
      </c>
      <c r="CX337" s="1371" t="str">
        <f t="shared" si="961"/>
        <v/>
      </c>
      <c r="CY337" s="1374" t="str">
        <f t="shared" si="962"/>
        <v/>
      </c>
      <c r="CZ337" s="532" t="str">
        <f t="shared" si="963"/>
        <v/>
      </c>
      <c r="DA337" s="533" t="str">
        <f t="shared" si="964"/>
        <v/>
      </c>
      <c r="DB337" s="534" t="str">
        <f t="shared" si="965"/>
        <v/>
      </c>
      <c r="DC337" s="534" t="str">
        <f t="shared" si="966"/>
        <v/>
      </c>
      <c r="DD337" s="534" t="str">
        <f t="shared" si="967"/>
        <v/>
      </c>
      <c r="DE337" s="534" t="str">
        <f t="shared" si="968"/>
        <v/>
      </c>
      <c r="DF337" s="534" t="str">
        <f t="shared" si="969"/>
        <v/>
      </c>
      <c r="DG337" s="535" t="str">
        <f t="shared" si="970"/>
        <v/>
      </c>
      <c r="DH337" s="535" t="str">
        <f t="shared" si="971"/>
        <v/>
      </c>
      <c r="DI337" s="535" t="str">
        <f t="shared" si="972"/>
        <v/>
      </c>
      <c r="DJ337" s="535" t="str">
        <f t="shared" si="973"/>
        <v/>
      </c>
      <c r="DK337" s="534" t="str">
        <f t="shared" si="974"/>
        <v/>
      </c>
      <c r="DL337" s="534" t="str">
        <f t="shared" si="975"/>
        <v/>
      </c>
      <c r="DM337" s="534" t="str">
        <f t="shared" si="976"/>
        <v/>
      </c>
      <c r="DN337" s="534" t="str">
        <f t="shared" si="977"/>
        <v/>
      </c>
      <c r="DO337" s="534" t="str">
        <f t="shared" si="978"/>
        <v/>
      </c>
      <c r="DP337" s="533" t="str">
        <f t="shared" si="979"/>
        <v/>
      </c>
      <c r="DQ337" s="532" t="str">
        <f t="shared" si="980"/>
        <v/>
      </c>
      <c r="DR337" s="753">
        <f t="shared" si="981"/>
        <v>0</v>
      </c>
      <c r="DS337" s="111">
        <f t="shared" si="982"/>
        <v>0</v>
      </c>
      <c r="DT337" s="111">
        <f t="shared" si="983"/>
        <v>2</v>
      </c>
      <c r="DU337" s="111">
        <f t="shared" si="984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941"/>
        <v/>
      </c>
      <c r="CE338" s="698" t="str">
        <f t="shared" si="942"/>
        <v/>
      </c>
      <c r="CF338" s="698" t="str">
        <f t="shared" si="943"/>
        <v/>
      </c>
      <c r="CG338" s="787" t="str">
        <f t="shared" si="944"/>
        <v/>
      </c>
      <c r="CH338" s="1370" t="str">
        <f t="shared" si="945"/>
        <v/>
      </c>
      <c r="CI338" s="1371" t="str">
        <f t="shared" si="946"/>
        <v/>
      </c>
      <c r="CJ338" s="1372" t="str">
        <f t="shared" si="947"/>
        <v/>
      </c>
      <c r="CK338" s="1372" t="str">
        <f t="shared" si="948"/>
        <v/>
      </c>
      <c r="CL338" s="1372" t="str">
        <f t="shared" si="949"/>
        <v/>
      </c>
      <c r="CM338" s="1372" t="str">
        <f t="shared" si="950"/>
        <v/>
      </c>
      <c r="CN338" s="1372" t="str">
        <f t="shared" si="951"/>
        <v/>
      </c>
      <c r="CO338" s="1373" t="str">
        <f t="shared" si="952"/>
        <v/>
      </c>
      <c r="CP338" s="1373" t="str">
        <f t="shared" si="953"/>
        <v/>
      </c>
      <c r="CQ338" s="1373" t="str">
        <f t="shared" si="954"/>
        <v/>
      </c>
      <c r="CR338" s="1373" t="str">
        <f t="shared" si="955"/>
        <v/>
      </c>
      <c r="CS338" s="1372" t="str">
        <f t="shared" si="956"/>
        <v/>
      </c>
      <c r="CT338" s="1372" t="str">
        <f t="shared" si="957"/>
        <v/>
      </c>
      <c r="CU338" s="1372" t="str">
        <f t="shared" si="958"/>
        <v/>
      </c>
      <c r="CV338" s="1372" t="str">
        <f t="shared" si="959"/>
        <v/>
      </c>
      <c r="CW338" s="1372" t="str">
        <f t="shared" si="960"/>
        <v/>
      </c>
      <c r="CX338" s="1371" t="str">
        <f t="shared" si="961"/>
        <v/>
      </c>
      <c r="CY338" s="1374" t="str">
        <f t="shared" si="962"/>
        <v/>
      </c>
      <c r="CZ338" s="532" t="str">
        <f t="shared" si="963"/>
        <v/>
      </c>
      <c r="DA338" s="533" t="str">
        <f t="shared" si="964"/>
        <v/>
      </c>
      <c r="DB338" s="534" t="str">
        <f t="shared" si="965"/>
        <v/>
      </c>
      <c r="DC338" s="534" t="str">
        <f t="shared" si="966"/>
        <v/>
      </c>
      <c r="DD338" s="534" t="str">
        <f t="shared" si="967"/>
        <v/>
      </c>
      <c r="DE338" s="534" t="str">
        <f t="shared" si="968"/>
        <v/>
      </c>
      <c r="DF338" s="534" t="str">
        <f t="shared" si="969"/>
        <v/>
      </c>
      <c r="DG338" s="535" t="str">
        <f t="shared" si="970"/>
        <v/>
      </c>
      <c r="DH338" s="535" t="str">
        <f t="shared" si="971"/>
        <v/>
      </c>
      <c r="DI338" s="535" t="str">
        <f t="shared" si="972"/>
        <v/>
      </c>
      <c r="DJ338" s="535" t="str">
        <f t="shared" si="973"/>
        <v/>
      </c>
      <c r="DK338" s="534" t="str">
        <f t="shared" si="974"/>
        <v/>
      </c>
      <c r="DL338" s="534" t="str">
        <f t="shared" si="975"/>
        <v/>
      </c>
      <c r="DM338" s="534" t="str">
        <f t="shared" si="976"/>
        <v/>
      </c>
      <c r="DN338" s="534" t="str">
        <f t="shared" si="977"/>
        <v/>
      </c>
      <c r="DO338" s="534" t="str">
        <f t="shared" si="978"/>
        <v/>
      </c>
      <c r="DP338" s="533" t="str">
        <f t="shared" si="979"/>
        <v/>
      </c>
      <c r="DQ338" s="532" t="str">
        <f t="shared" si="980"/>
        <v/>
      </c>
      <c r="DR338" s="753">
        <f t="shared" si="981"/>
        <v>0</v>
      </c>
      <c r="DS338" s="111">
        <f t="shared" si="982"/>
        <v>0</v>
      </c>
      <c r="DT338" s="111">
        <f t="shared" si="983"/>
        <v>2</v>
      </c>
      <c r="DU338" s="111">
        <f t="shared" si="984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995">IF(B333="","",(B333-B335-B338)*B334/B$46/365/$G$1)</f>
        <v/>
      </c>
      <c r="C339" s="733" t="str">
        <f t="shared" si="995"/>
        <v/>
      </c>
      <c r="D339" s="733" t="str">
        <f t="shared" si="995"/>
        <v/>
      </c>
      <c r="E339" s="733" t="str">
        <f t="shared" si="995"/>
        <v/>
      </c>
      <c r="F339" s="733" t="str">
        <f t="shared" si="995"/>
        <v/>
      </c>
      <c r="G339" s="733" t="str">
        <f t="shared" si="995"/>
        <v/>
      </c>
      <c r="H339" s="733" t="str">
        <f t="shared" si="995"/>
        <v/>
      </c>
      <c r="I339" s="733" t="str">
        <f t="shared" si="995"/>
        <v/>
      </c>
      <c r="J339" s="733" t="str">
        <f t="shared" si="995"/>
        <v/>
      </c>
      <c r="K339" s="733" t="str">
        <f t="shared" si="995"/>
        <v/>
      </c>
      <c r="L339" s="733" t="str">
        <f t="shared" si="995"/>
        <v/>
      </c>
      <c r="M339" s="733" t="str">
        <f t="shared" si="995"/>
        <v/>
      </c>
      <c r="N339" s="733" t="str">
        <f t="shared" si="995"/>
        <v/>
      </c>
      <c r="O339" s="733" t="str">
        <f t="shared" si="995"/>
        <v/>
      </c>
      <c r="P339" s="733" t="str">
        <f t="shared" si="995"/>
        <v/>
      </c>
      <c r="Q339" s="733" t="str">
        <f t="shared" si="995"/>
        <v/>
      </c>
      <c r="R339" s="733" t="str">
        <f t="shared" si="995"/>
        <v/>
      </c>
      <c r="S339" s="733" t="str">
        <f t="shared" si="995"/>
        <v/>
      </c>
      <c r="T339" s="752"/>
      <c r="U339" s="733" t="str">
        <f t="shared" ref="U339:AL339" si="996">IF(U333="","",(U333-U335-U338)*U334/U$46/365/$G$1)</f>
        <v/>
      </c>
      <c r="V339" s="733" t="str">
        <f t="shared" si="996"/>
        <v/>
      </c>
      <c r="W339" s="733" t="str">
        <f t="shared" si="996"/>
        <v/>
      </c>
      <c r="X339" s="733" t="str">
        <f t="shared" si="996"/>
        <v/>
      </c>
      <c r="Y339" s="733" t="str">
        <f t="shared" si="996"/>
        <v/>
      </c>
      <c r="Z339" s="733" t="str">
        <f t="shared" si="996"/>
        <v/>
      </c>
      <c r="AA339" s="733" t="str">
        <f t="shared" si="996"/>
        <v/>
      </c>
      <c r="AB339" s="733" t="str">
        <f t="shared" si="996"/>
        <v/>
      </c>
      <c r="AC339" s="733" t="str">
        <f t="shared" si="996"/>
        <v/>
      </c>
      <c r="AD339" s="733" t="str">
        <f t="shared" si="996"/>
        <v/>
      </c>
      <c r="AE339" s="733" t="str">
        <f t="shared" si="996"/>
        <v/>
      </c>
      <c r="AF339" s="733" t="str">
        <f t="shared" si="996"/>
        <v/>
      </c>
      <c r="AG339" s="733" t="str">
        <f t="shared" si="996"/>
        <v/>
      </c>
      <c r="AH339" s="733" t="str">
        <f t="shared" si="996"/>
        <v/>
      </c>
      <c r="AI339" s="733" t="str">
        <f t="shared" si="996"/>
        <v/>
      </c>
      <c r="AJ339" s="733" t="str">
        <f t="shared" si="996"/>
        <v/>
      </c>
      <c r="AK339" s="733" t="str">
        <f t="shared" si="996"/>
        <v/>
      </c>
      <c r="AL339" s="733" t="str">
        <f t="shared" si="996"/>
        <v/>
      </c>
      <c r="AM339" s="752"/>
      <c r="AN339" s="733">
        <f t="shared" ref="AN339:BE339" si="997">IF(AN333="","",(AN333-AN335-AN338)*AN334/AN$46/365/$G$1)</f>
        <v>5.9402241594022423E-2</v>
      </c>
      <c r="AO339" s="733" t="str">
        <f t="shared" si="997"/>
        <v/>
      </c>
      <c r="AP339" s="733" t="str">
        <f t="shared" si="997"/>
        <v/>
      </c>
      <c r="AQ339" s="733" t="str">
        <f t="shared" si="997"/>
        <v/>
      </c>
      <c r="AR339" s="733" t="str">
        <f t="shared" si="997"/>
        <v/>
      </c>
      <c r="AS339" s="733" t="str">
        <f t="shared" si="997"/>
        <v/>
      </c>
      <c r="AT339" s="733">
        <f t="shared" si="997"/>
        <v>0</v>
      </c>
      <c r="AU339" s="733" t="str">
        <f t="shared" si="997"/>
        <v/>
      </c>
      <c r="AV339" s="733" t="str">
        <f t="shared" si="997"/>
        <v/>
      </c>
      <c r="AW339" s="733">
        <f t="shared" si="997"/>
        <v>1.6123465575520371E-2</v>
      </c>
      <c r="AX339" s="733" t="str">
        <f t="shared" si="997"/>
        <v/>
      </c>
      <c r="AY339" s="733" t="str">
        <f t="shared" si="997"/>
        <v/>
      </c>
      <c r="AZ339" s="733" t="str">
        <f t="shared" si="997"/>
        <v/>
      </c>
      <c r="BA339" s="733" t="str">
        <f t="shared" si="997"/>
        <v/>
      </c>
      <c r="BB339" s="733" t="str">
        <f t="shared" si="997"/>
        <v/>
      </c>
      <c r="BC339" s="733" t="str">
        <f t="shared" si="997"/>
        <v/>
      </c>
      <c r="BD339" s="733">
        <f t="shared" si="997"/>
        <v>1.8563200498132003E-2</v>
      </c>
      <c r="BE339" s="733" t="str">
        <f t="shared" si="997"/>
        <v/>
      </c>
      <c r="BF339" s="752"/>
      <c r="BG339" s="733">
        <f t="shared" ref="BG339:BX339" si="998">IF(BG333="","",(BG333-BG335-BG338)*BG334/BG$46/365/$G$1)</f>
        <v>5.7280732965664473E-2</v>
      </c>
      <c r="BH339" s="733" t="str">
        <f t="shared" si="998"/>
        <v/>
      </c>
      <c r="BI339" s="733" t="str">
        <f t="shared" si="998"/>
        <v/>
      </c>
      <c r="BJ339" s="733" t="str">
        <f t="shared" si="998"/>
        <v/>
      </c>
      <c r="BK339" s="733" t="str">
        <f t="shared" si="998"/>
        <v/>
      </c>
      <c r="BL339" s="733" t="str">
        <f t="shared" si="998"/>
        <v/>
      </c>
      <c r="BM339" s="733">
        <f t="shared" si="998"/>
        <v>3.1822629425369155E-2</v>
      </c>
      <c r="BN339" s="733" t="str">
        <f t="shared" si="998"/>
        <v/>
      </c>
      <c r="BO339" s="733" t="str">
        <f t="shared" si="998"/>
        <v/>
      </c>
      <c r="BP339" s="733" t="str">
        <f t="shared" si="998"/>
        <v/>
      </c>
      <c r="BQ339" s="733" t="str">
        <f t="shared" si="998"/>
        <v/>
      </c>
      <c r="BR339" s="733" t="str">
        <f t="shared" si="998"/>
        <v/>
      </c>
      <c r="BS339" s="733" t="str">
        <f t="shared" si="998"/>
        <v/>
      </c>
      <c r="BT339" s="733" t="str">
        <f t="shared" si="998"/>
        <v/>
      </c>
      <c r="BU339" s="733" t="str">
        <f t="shared" si="998"/>
        <v/>
      </c>
      <c r="BV339" s="733" t="str">
        <f t="shared" si="998"/>
        <v/>
      </c>
      <c r="BW339" s="733" t="str">
        <f t="shared" si="998"/>
        <v/>
      </c>
      <c r="BX339" s="733" t="str">
        <f t="shared" si="998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7.4252801992528029E-3</v>
      </c>
      <c r="CC339" s="733">
        <f>IF(CC333="","",(CC333-CC335-CC338)*CC334/CC$46/365/$G$1)</f>
        <v>8.9103362391033634E-3</v>
      </c>
      <c r="CD339" s="698" t="str">
        <f t="shared" si="941"/>
        <v/>
      </c>
      <c r="CE339" s="723" t="str">
        <f t="shared" si="942"/>
        <v/>
      </c>
      <c r="CF339" s="723">
        <f t="shared" si="943"/>
        <v>1.734333303682619E-2</v>
      </c>
      <c r="CG339" s="790" t="str">
        <f t="shared" si="944"/>
        <v/>
      </c>
      <c r="CH339" s="1375" t="str">
        <f t="shared" si="945"/>
        <v/>
      </c>
      <c r="CI339" s="1376" t="str">
        <f t="shared" si="946"/>
        <v/>
      </c>
      <c r="CJ339" s="1377" t="str">
        <f t="shared" si="947"/>
        <v/>
      </c>
      <c r="CK339" s="1377" t="str">
        <f t="shared" si="948"/>
        <v/>
      </c>
      <c r="CL339" s="1377" t="str">
        <f t="shared" si="949"/>
        <v/>
      </c>
      <c r="CM339" s="1377" t="str">
        <f t="shared" si="950"/>
        <v/>
      </c>
      <c r="CN339" s="1377" t="str">
        <f t="shared" si="951"/>
        <v/>
      </c>
      <c r="CO339" s="1378" t="str">
        <f t="shared" si="952"/>
        <v/>
      </c>
      <c r="CP339" s="1378" t="str">
        <f t="shared" si="953"/>
        <v/>
      </c>
      <c r="CQ339" s="1378" t="str">
        <f t="shared" si="954"/>
        <v/>
      </c>
      <c r="CR339" s="1378" t="str">
        <f t="shared" si="955"/>
        <v/>
      </c>
      <c r="CS339" s="1377" t="str">
        <f t="shared" si="956"/>
        <v/>
      </c>
      <c r="CT339" s="1377" t="str">
        <f t="shared" si="957"/>
        <v/>
      </c>
      <c r="CU339" s="1377" t="str">
        <f t="shared" si="958"/>
        <v/>
      </c>
      <c r="CV339" s="1377" t="str">
        <f t="shared" si="959"/>
        <v/>
      </c>
      <c r="CW339" s="1377" t="str">
        <f t="shared" si="960"/>
        <v/>
      </c>
      <c r="CX339" s="1376" t="str">
        <f t="shared" si="961"/>
        <v/>
      </c>
      <c r="CY339" s="1379" t="str">
        <f t="shared" si="962"/>
        <v/>
      </c>
      <c r="CZ339" s="638" t="str">
        <f t="shared" si="963"/>
        <v/>
      </c>
      <c r="DA339" s="639" t="str">
        <f t="shared" si="964"/>
        <v/>
      </c>
      <c r="DB339" s="640" t="str">
        <f t="shared" si="965"/>
        <v/>
      </c>
      <c r="DC339" s="640" t="str">
        <f t="shared" si="966"/>
        <v/>
      </c>
      <c r="DD339" s="640" t="str">
        <f t="shared" si="967"/>
        <v/>
      </c>
      <c r="DE339" s="640" t="str">
        <f t="shared" si="968"/>
        <v/>
      </c>
      <c r="DF339" s="640" t="str">
        <f t="shared" si="969"/>
        <v/>
      </c>
      <c r="DG339" s="641" t="str">
        <f t="shared" si="970"/>
        <v/>
      </c>
      <c r="DH339" s="641" t="str">
        <f t="shared" si="971"/>
        <v/>
      </c>
      <c r="DI339" s="641" t="str">
        <f t="shared" si="972"/>
        <v/>
      </c>
      <c r="DJ339" s="641" t="str">
        <f t="shared" si="973"/>
        <v/>
      </c>
      <c r="DK339" s="640" t="str">
        <f t="shared" si="974"/>
        <v/>
      </c>
      <c r="DL339" s="640" t="str">
        <f t="shared" si="975"/>
        <v/>
      </c>
      <c r="DM339" s="640" t="str">
        <f t="shared" si="976"/>
        <v/>
      </c>
      <c r="DN339" s="640" t="str">
        <f t="shared" si="977"/>
        <v/>
      </c>
      <c r="DO339" s="640" t="str">
        <f t="shared" si="978"/>
        <v/>
      </c>
      <c r="DP339" s="639" t="str">
        <f t="shared" si="979"/>
        <v/>
      </c>
      <c r="DQ339" s="638" t="str">
        <f t="shared" si="980"/>
        <v/>
      </c>
      <c r="DR339" s="753">
        <f t="shared" si="981"/>
        <v>0</v>
      </c>
      <c r="DS339" s="111">
        <f t="shared" si="982"/>
        <v>0</v>
      </c>
      <c r="DT339" s="111">
        <f t="shared" si="983"/>
        <v>4</v>
      </c>
      <c r="DU339" s="111">
        <f t="shared" si="984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941"/>
        <v>1</v>
      </c>
      <c r="CE340" s="698">
        <f t="shared" si="942"/>
        <v>2</v>
      </c>
      <c r="CF340" s="698" t="str">
        <f t="shared" si="943"/>
        <v/>
      </c>
      <c r="CG340" s="787" t="str">
        <f t="shared" si="944"/>
        <v/>
      </c>
      <c r="CH340" s="1370" t="str">
        <f t="shared" si="945"/>
        <v/>
      </c>
      <c r="CI340" s="1371" t="str">
        <f t="shared" si="946"/>
        <v/>
      </c>
      <c r="CJ340" s="1372" t="str">
        <f t="shared" si="947"/>
        <v/>
      </c>
      <c r="CK340" s="1372" t="str">
        <f t="shared" si="948"/>
        <v/>
      </c>
      <c r="CL340" s="1372" t="str">
        <f t="shared" si="949"/>
        <v/>
      </c>
      <c r="CM340" s="1372" t="str">
        <f t="shared" si="950"/>
        <v/>
      </c>
      <c r="CN340" s="1372" t="str">
        <f t="shared" si="951"/>
        <v/>
      </c>
      <c r="CO340" s="1373" t="str">
        <f t="shared" si="952"/>
        <v/>
      </c>
      <c r="CP340" s="1373">
        <f t="shared" si="953"/>
        <v>1</v>
      </c>
      <c r="CQ340" s="1373">
        <f t="shared" si="954"/>
        <v>1</v>
      </c>
      <c r="CR340" s="1373">
        <f t="shared" si="955"/>
        <v>10</v>
      </c>
      <c r="CS340" s="1372" t="str">
        <f t="shared" si="956"/>
        <v/>
      </c>
      <c r="CT340" s="1372" t="str">
        <f t="shared" si="957"/>
        <v/>
      </c>
      <c r="CU340" s="1372" t="str">
        <f t="shared" si="958"/>
        <v/>
      </c>
      <c r="CV340" s="1372" t="str">
        <f t="shared" si="959"/>
        <v/>
      </c>
      <c r="CW340" s="1372" t="str">
        <f t="shared" si="960"/>
        <v/>
      </c>
      <c r="CX340" s="1371" t="str">
        <f t="shared" si="961"/>
        <v/>
      </c>
      <c r="CY340" s="1374" t="str">
        <f t="shared" si="962"/>
        <v/>
      </c>
      <c r="CZ340" s="532" t="str">
        <f t="shared" si="963"/>
        <v/>
      </c>
      <c r="DA340" s="533" t="str">
        <f t="shared" si="964"/>
        <v/>
      </c>
      <c r="DB340" s="534" t="str">
        <f t="shared" si="965"/>
        <v/>
      </c>
      <c r="DC340" s="534" t="str">
        <f t="shared" si="966"/>
        <v/>
      </c>
      <c r="DD340" s="534" t="str">
        <f t="shared" si="967"/>
        <v/>
      </c>
      <c r="DE340" s="534" t="str">
        <f t="shared" si="968"/>
        <v/>
      </c>
      <c r="DF340" s="534" t="str">
        <f t="shared" si="969"/>
        <v/>
      </c>
      <c r="DG340" s="535">
        <f t="shared" si="970"/>
        <v>1</v>
      </c>
      <c r="DH340" s="535">
        <f t="shared" si="971"/>
        <v>1</v>
      </c>
      <c r="DI340" s="535">
        <f t="shared" si="972"/>
        <v>3</v>
      </c>
      <c r="DJ340" s="535">
        <f t="shared" si="973"/>
        <v>25</v>
      </c>
      <c r="DK340" s="534" t="str">
        <f t="shared" si="974"/>
        <v/>
      </c>
      <c r="DL340" s="534" t="str">
        <f t="shared" si="975"/>
        <v/>
      </c>
      <c r="DM340" s="534" t="str">
        <f t="shared" si="976"/>
        <v/>
      </c>
      <c r="DN340" s="534" t="str">
        <f t="shared" si="977"/>
        <v/>
      </c>
      <c r="DO340" s="534" t="str">
        <f t="shared" si="978"/>
        <v/>
      </c>
      <c r="DP340" s="533" t="str">
        <f t="shared" si="979"/>
        <v/>
      </c>
      <c r="DQ340" s="532" t="str">
        <f t="shared" si="980"/>
        <v/>
      </c>
      <c r="DR340" s="753">
        <f t="shared" si="981"/>
        <v>3</v>
      </c>
      <c r="DS340" s="111">
        <f t="shared" si="982"/>
        <v>4</v>
      </c>
      <c r="DT340" s="111">
        <f t="shared" si="983"/>
        <v>2</v>
      </c>
      <c r="DU340" s="111">
        <f t="shared" si="984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686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407"/>
      <c r="CI341" s="1408"/>
      <c r="CJ341" s="1408"/>
      <c r="CK341" s="1408"/>
      <c r="CL341" s="1408"/>
      <c r="CM341" s="1408"/>
      <c r="CN341" s="1408"/>
      <c r="CO341" s="1408"/>
      <c r="CP341" s="1408"/>
      <c r="CQ341" s="1408"/>
      <c r="CR341" s="1408"/>
      <c r="CS341" s="1408"/>
      <c r="CT341" s="1408"/>
      <c r="CU341" s="1408"/>
      <c r="CV341" s="1408"/>
      <c r="CW341" s="1408"/>
      <c r="CX341" s="1408"/>
      <c r="CY341" s="1387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999">IF(DR342&lt;3,"",(SUM(B342:S342)-MIN(B342:S342)-MAX(B342:S342))/(DR342-2))</f>
        <v>25</v>
      </c>
      <c r="CE342" s="698">
        <f t="shared" ref="CE342:CE350" si="1000">IF(DS342&lt;3,"",(SUM(U342:AL342)-MIN(U342:AL342)-MAX(U342:AL342))/(DS342-2))</f>
        <v>50</v>
      </c>
      <c r="CF342" s="698" t="str">
        <f t="shared" ref="CF342:CF350" si="1001">IF(DT342&lt;3,"",(SUM(AN342:BE342)-MIN(AN342:BE342)-MAX(AN342:BE342))/(DT342-2))</f>
        <v/>
      </c>
      <c r="CG342" s="787" t="str">
        <f t="shared" ref="CG342:CG350" si="1002">IF(DU342&lt;3,"",(SUM(BG342:BX342)-MIN(BG342:BX342)-MAX(BG342:BX342))/(DU342-2))</f>
        <v/>
      </c>
      <c r="CH342" s="1370" t="str">
        <f t="shared" ref="CH342:CH350" si="1003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371" t="str">
        <f t="shared" ref="CI342:CI350" si="1004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372" t="str">
        <f t="shared" ref="CJ342:CJ350" si="1005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372" t="str">
        <f t="shared" ref="CK342:CK350" si="1006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372" t="str">
        <f t="shared" ref="CL342:CL350" si="1007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372" t="str">
        <f t="shared" ref="CM342:CM350" si="1008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372" t="str">
        <f t="shared" ref="CN342:CN350" si="1009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373" t="str">
        <f t="shared" ref="CO342:CO350" si="1010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373">
        <f t="shared" ref="CP342:CP350" si="1011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373">
        <f t="shared" ref="CQ342:CQ350" si="1012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373">
        <f t="shared" ref="CR342:CR350" si="1013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372" t="str">
        <f t="shared" ref="CS342:CS350" si="1014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372" t="str">
        <f t="shared" ref="CT342:CT350" si="1015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372" t="str">
        <f t="shared" ref="CU342:CU350" si="1016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372" t="str">
        <f t="shared" ref="CV342:CV350" si="1017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372" t="str">
        <f t="shared" ref="CW342:CW350" si="1018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371" t="str">
        <f t="shared" ref="CX342:CX350" si="1019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374" t="str">
        <f t="shared" ref="CY342:CY350" si="1020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021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022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023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024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025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026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027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028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029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030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031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032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033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034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035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036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037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038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039">COUNT(B342:S342)</f>
        <v>3</v>
      </c>
      <c r="DS342" s="111">
        <f t="shared" ref="DS342:DS350" si="1040">COUNT(U342:AL342)</f>
        <v>4</v>
      </c>
      <c r="DT342" s="111">
        <f t="shared" ref="DT342:DT350" si="1041">COUNT(AN342:BE342)</f>
        <v>2</v>
      </c>
      <c r="DU342" s="111">
        <f t="shared" ref="DU342:DU350" si="1042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043">IF(B340="","",B340*B342)</f>
        <v/>
      </c>
      <c r="C343" s="730" t="str">
        <f t="shared" si="1043"/>
        <v/>
      </c>
      <c r="D343" s="730" t="str">
        <f t="shared" si="1043"/>
        <v/>
      </c>
      <c r="E343" s="730" t="str">
        <f t="shared" si="1043"/>
        <v/>
      </c>
      <c r="F343" s="730" t="str">
        <f t="shared" si="1043"/>
        <v/>
      </c>
      <c r="G343" s="730" t="str">
        <f t="shared" si="1043"/>
        <v/>
      </c>
      <c r="H343" s="730" t="str">
        <f t="shared" si="1043"/>
        <v/>
      </c>
      <c r="I343" s="730" t="str">
        <f t="shared" si="1043"/>
        <v/>
      </c>
      <c r="J343" s="730" t="str">
        <f t="shared" si="1043"/>
        <v/>
      </c>
      <c r="K343" s="730" t="str">
        <f t="shared" si="1043"/>
        <v/>
      </c>
      <c r="L343" s="730">
        <f t="shared" si="1043"/>
        <v>10</v>
      </c>
      <c r="M343" s="730" t="str">
        <f t="shared" si="1043"/>
        <v/>
      </c>
      <c r="N343" s="730" t="str">
        <f t="shared" si="1043"/>
        <v/>
      </c>
      <c r="O343" s="730" t="str">
        <f t="shared" si="1043"/>
        <v/>
      </c>
      <c r="P343" s="730" t="str">
        <f t="shared" si="1043"/>
        <v/>
      </c>
      <c r="Q343" s="730">
        <f t="shared" si="1043"/>
        <v>25</v>
      </c>
      <c r="R343" s="730" t="str">
        <f t="shared" si="1043"/>
        <v/>
      </c>
      <c r="S343" s="730">
        <v>80</v>
      </c>
      <c r="T343" s="762"/>
      <c r="U343" s="730" t="str">
        <f t="shared" ref="U343:AI343" si="1044">IF(U340="","",U340*U342)</f>
        <v/>
      </c>
      <c r="V343" s="730" t="str">
        <f t="shared" si="1044"/>
        <v/>
      </c>
      <c r="W343" s="730">
        <f t="shared" si="1044"/>
        <v>25</v>
      </c>
      <c r="X343" s="730" t="str">
        <f t="shared" si="1044"/>
        <v/>
      </c>
      <c r="Y343" s="730" t="str">
        <f t="shared" si="1044"/>
        <v/>
      </c>
      <c r="Z343" s="730" t="str">
        <f t="shared" si="1044"/>
        <v/>
      </c>
      <c r="AA343" s="730" t="str">
        <f t="shared" si="1044"/>
        <v/>
      </c>
      <c r="AB343" s="730" t="str">
        <f t="shared" si="1044"/>
        <v/>
      </c>
      <c r="AC343" s="730" t="str">
        <f t="shared" si="1044"/>
        <v/>
      </c>
      <c r="AD343" s="730" t="str">
        <f t="shared" si="1044"/>
        <v/>
      </c>
      <c r="AE343" s="730" t="str">
        <f t="shared" si="1044"/>
        <v/>
      </c>
      <c r="AF343" s="730" t="str">
        <f t="shared" si="1044"/>
        <v/>
      </c>
      <c r="AG343" s="730" t="str">
        <f t="shared" si="1044"/>
        <v/>
      </c>
      <c r="AH343" s="730" t="str">
        <f t="shared" si="1044"/>
        <v/>
      </c>
      <c r="AI343" s="730" t="str">
        <f t="shared" si="1044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045">IF(AN340="","",AN340*AN342)</f>
        <v/>
      </c>
      <c r="AO343" s="730" t="str">
        <f t="shared" si="1045"/>
        <v/>
      </c>
      <c r="AP343" s="730" t="str">
        <f t="shared" si="1045"/>
        <v/>
      </c>
      <c r="AQ343" s="730" t="str">
        <f t="shared" si="1045"/>
        <v/>
      </c>
      <c r="AR343" s="730" t="str">
        <f t="shared" si="1045"/>
        <v/>
      </c>
      <c r="AS343" s="730" t="str">
        <f t="shared" si="1045"/>
        <v/>
      </c>
      <c r="AT343" s="730" t="str">
        <f t="shared" si="1045"/>
        <v/>
      </c>
      <c r="AU343" s="730" t="str">
        <f t="shared" si="1045"/>
        <v/>
      </c>
      <c r="AV343" s="730" t="str">
        <f t="shared" si="1045"/>
        <v/>
      </c>
      <c r="AW343" s="730" t="str">
        <f t="shared" si="1045"/>
        <v/>
      </c>
      <c r="AX343" s="730" t="str">
        <f t="shared" si="1045"/>
        <v/>
      </c>
      <c r="AY343" s="730" t="str">
        <f t="shared" si="1045"/>
        <v/>
      </c>
      <c r="AZ343" s="730" t="str">
        <f t="shared" si="1045"/>
        <v/>
      </c>
      <c r="BA343" s="730" t="str">
        <f t="shared" si="1045"/>
        <v/>
      </c>
      <c r="BB343" s="730" t="str">
        <f t="shared" si="1045"/>
        <v/>
      </c>
      <c r="BC343" s="730">
        <f t="shared" si="1045"/>
        <v>50</v>
      </c>
      <c r="BD343" s="730">
        <f t="shared" si="1045"/>
        <v>240</v>
      </c>
      <c r="BE343" s="730" t="str">
        <f t="shared" si="1045"/>
        <v/>
      </c>
      <c r="BF343" s="762"/>
      <c r="BG343" s="730" t="str">
        <f t="shared" ref="BG343:BX343" si="1046">IF(BG340="","",BG340*BG342)</f>
        <v/>
      </c>
      <c r="BH343" s="730" t="str">
        <f t="shared" si="1046"/>
        <v/>
      </c>
      <c r="BI343" s="730" t="str">
        <f t="shared" si="1046"/>
        <v/>
      </c>
      <c r="BJ343" s="730" t="str">
        <f t="shared" si="1046"/>
        <v/>
      </c>
      <c r="BK343" s="730" t="str">
        <f t="shared" si="1046"/>
        <v/>
      </c>
      <c r="BL343" s="730" t="str">
        <f t="shared" si="1046"/>
        <v/>
      </c>
      <c r="BM343" s="730" t="str">
        <f t="shared" si="1046"/>
        <v/>
      </c>
      <c r="BN343" s="730" t="str">
        <f t="shared" si="1046"/>
        <v/>
      </c>
      <c r="BO343" s="730" t="str">
        <f t="shared" si="1046"/>
        <v/>
      </c>
      <c r="BP343" s="730" t="str">
        <f t="shared" si="1046"/>
        <v/>
      </c>
      <c r="BQ343" s="730" t="str">
        <f t="shared" si="1046"/>
        <v/>
      </c>
      <c r="BR343" s="730" t="str">
        <f t="shared" si="1046"/>
        <v/>
      </c>
      <c r="BS343" s="730" t="str">
        <f t="shared" si="1046"/>
        <v/>
      </c>
      <c r="BT343" s="730" t="str">
        <f t="shared" si="1046"/>
        <v/>
      </c>
      <c r="BU343" s="730" t="str">
        <f t="shared" si="1046"/>
        <v/>
      </c>
      <c r="BV343" s="730" t="str">
        <f t="shared" si="1046"/>
        <v/>
      </c>
      <c r="BW343" s="730">
        <f t="shared" si="1046"/>
        <v>200</v>
      </c>
      <c r="BX343" s="730" t="str">
        <f t="shared" si="1046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999"/>
        <v>25</v>
      </c>
      <c r="CE343" s="698">
        <f t="shared" si="1000"/>
        <v>50</v>
      </c>
      <c r="CF343" s="698" t="str">
        <f t="shared" si="1001"/>
        <v/>
      </c>
      <c r="CG343" s="787" t="str">
        <f t="shared" si="1002"/>
        <v/>
      </c>
      <c r="CH343" s="1370" t="str">
        <f t="shared" si="1003"/>
        <v/>
      </c>
      <c r="CI343" s="1371" t="str">
        <f t="shared" si="1004"/>
        <v/>
      </c>
      <c r="CJ343" s="1372" t="str">
        <f t="shared" si="1005"/>
        <v/>
      </c>
      <c r="CK343" s="1372" t="str">
        <f t="shared" si="1006"/>
        <v/>
      </c>
      <c r="CL343" s="1372" t="str">
        <f t="shared" si="1007"/>
        <v/>
      </c>
      <c r="CM343" s="1372" t="str">
        <f t="shared" si="1008"/>
        <v/>
      </c>
      <c r="CN343" s="1372" t="str">
        <f t="shared" si="1009"/>
        <v/>
      </c>
      <c r="CO343" s="1373" t="str">
        <f t="shared" si="1010"/>
        <v/>
      </c>
      <c r="CP343" s="1373">
        <f t="shared" si="1011"/>
        <v>10</v>
      </c>
      <c r="CQ343" s="1373">
        <f t="shared" si="1012"/>
        <v>25</v>
      </c>
      <c r="CR343" s="1373">
        <f t="shared" si="1013"/>
        <v>80</v>
      </c>
      <c r="CS343" s="1372" t="str">
        <f t="shared" si="1014"/>
        <v/>
      </c>
      <c r="CT343" s="1372" t="str">
        <f t="shared" si="1015"/>
        <v/>
      </c>
      <c r="CU343" s="1372" t="str">
        <f t="shared" si="1016"/>
        <v/>
      </c>
      <c r="CV343" s="1372" t="str">
        <f t="shared" si="1017"/>
        <v/>
      </c>
      <c r="CW343" s="1372" t="str">
        <f t="shared" si="1018"/>
        <v/>
      </c>
      <c r="CX343" s="1371" t="str">
        <f t="shared" si="1019"/>
        <v/>
      </c>
      <c r="CY343" s="1374" t="str">
        <f t="shared" si="1020"/>
        <v/>
      </c>
      <c r="CZ343" s="532" t="str">
        <f t="shared" si="1021"/>
        <v/>
      </c>
      <c r="DA343" s="533" t="str">
        <f t="shared" si="1022"/>
        <v/>
      </c>
      <c r="DB343" s="534" t="str">
        <f t="shared" si="1023"/>
        <v/>
      </c>
      <c r="DC343" s="534" t="str">
        <f t="shared" si="1024"/>
        <v/>
      </c>
      <c r="DD343" s="534" t="str">
        <f t="shared" si="1025"/>
        <v/>
      </c>
      <c r="DE343" s="534" t="str">
        <f t="shared" si="1026"/>
        <v/>
      </c>
      <c r="DF343" s="534" t="str">
        <f t="shared" si="1027"/>
        <v/>
      </c>
      <c r="DG343" s="535">
        <f t="shared" si="1028"/>
        <v>25</v>
      </c>
      <c r="DH343" s="535">
        <f t="shared" si="1029"/>
        <v>50</v>
      </c>
      <c r="DI343" s="535">
        <f t="shared" si="1030"/>
        <v>50</v>
      </c>
      <c r="DJ343" s="535">
        <f t="shared" si="1031"/>
        <v>240</v>
      </c>
      <c r="DK343" s="534" t="str">
        <f t="shared" si="1032"/>
        <v/>
      </c>
      <c r="DL343" s="534" t="str">
        <f t="shared" si="1033"/>
        <v/>
      </c>
      <c r="DM343" s="534" t="str">
        <f t="shared" si="1034"/>
        <v/>
      </c>
      <c r="DN343" s="534" t="str">
        <f t="shared" si="1035"/>
        <v/>
      </c>
      <c r="DO343" s="534" t="str">
        <f t="shared" si="1036"/>
        <v/>
      </c>
      <c r="DP343" s="533" t="str">
        <f t="shared" si="1037"/>
        <v/>
      </c>
      <c r="DQ343" s="532" t="str">
        <f t="shared" si="1038"/>
        <v/>
      </c>
      <c r="DR343" s="753">
        <f t="shared" si="1039"/>
        <v>3</v>
      </c>
      <c r="DS343" s="111">
        <f t="shared" si="1040"/>
        <v>4</v>
      </c>
      <c r="DT343" s="111">
        <f t="shared" si="1041"/>
        <v>2</v>
      </c>
      <c r="DU343" s="111">
        <f t="shared" si="1042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047">5790*4.1868</f>
        <v>24241.572</v>
      </c>
      <c r="C344" s="801">
        <f t="shared" si="1047"/>
        <v>24241.572</v>
      </c>
      <c r="D344" s="801">
        <f t="shared" si="1047"/>
        <v>24241.572</v>
      </c>
      <c r="E344" s="801">
        <f t="shared" si="1047"/>
        <v>24241.572</v>
      </c>
      <c r="F344" s="801">
        <f t="shared" si="1047"/>
        <v>24241.572</v>
      </c>
      <c r="G344" s="801">
        <f t="shared" si="1047"/>
        <v>24241.572</v>
      </c>
      <c r="H344" s="801">
        <f t="shared" si="1047"/>
        <v>24241.572</v>
      </c>
      <c r="I344" s="801">
        <f t="shared" si="1047"/>
        <v>24241.572</v>
      </c>
      <c r="J344" s="801">
        <f t="shared" si="1047"/>
        <v>24241.572</v>
      </c>
      <c r="K344" s="801">
        <f t="shared" si="1047"/>
        <v>24241.572</v>
      </c>
      <c r="L344" s="801">
        <f t="shared" si="1047"/>
        <v>24241.572</v>
      </c>
      <c r="M344" s="801">
        <f t="shared" si="1047"/>
        <v>24241.572</v>
      </c>
      <c r="N344" s="801">
        <f t="shared" si="1047"/>
        <v>24241.572</v>
      </c>
      <c r="O344" s="801">
        <f t="shared" si="1047"/>
        <v>24241.572</v>
      </c>
      <c r="P344" s="801">
        <f t="shared" si="1047"/>
        <v>24241.572</v>
      </c>
      <c r="Q344" s="801">
        <f t="shared" si="1047"/>
        <v>24241.572</v>
      </c>
      <c r="R344" s="801">
        <f t="shared" si="1047"/>
        <v>24241.572</v>
      </c>
      <c r="S344" s="801">
        <f t="shared" si="1047"/>
        <v>24241.572</v>
      </c>
      <c r="T344" s="809"/>
      <c r="U344" s="801">
        <f t="shared" ref="U344:AL344" si="1048">5790*4.1868</f>
        <v>24241.572</v>
      </c>
      <c r="V344" s="801">
        <f t="shared" si="1048"/>
        <v>24241.572</v>
      </c>
      <c r="W344" s="801">
        <f t="shared" si="1048"/>
        <v>24241.572</v>
      </c>
      <c r="X344" s="801">
        <f t="shared" si="1048"/>
        <v>24241.572</v>
      </c>
      <c r="Y344" s="801">
        <f t="shared" si="1048"/>
        <v>24241.572</v>
      </c>
      <c r="Z344" s="801">
        <f t="shared" si="1048"/>
        <v>24241.572</v>
      </c>
      <c r="AA344" s="801">
        <f t="shared" si="1048"/>
        <v>24241.572</v>
      </c>
      <c r="AB344" s="801">
        <f t="shared" si="1048"/>
        <v>24241.572</v>
      </c>
      <c r="AC344" s="801">
        <f t="shared" si="1048"/>
        <v>24241.572</v>
      </c>
      <c r="AD344" s="801">
        <f t="shared" si="1048"/>
        <v>24241.572</v>
      </c>
      <c r="AE344" s="801">
        <f t="shared" si="1048"/>
        <v>24241.572</v>
      </c>
      <c r="AF344" s="801">
        <f t="shared" si="1048"/>
        <v>24241.572</v>
      </c>
      <c r="AG344" s="801">
        <f t="shared" si="1048"/>
        <v>24241.572</v>
      </c>
      <c r="AH344" s="801">
        <f t="shared" si="1048"/>
        <v>24241.572</v>
      </c>
      <c r="AI344" s="801">
        <f t="shared" si="1048"/>
        <v>24241.572</v>
      </c>
      <c r="AJ344" s="801">
        <f t="shared" si="1048"/>
        <v>24241.572</v>
      </c>
      <c r="AK344" s="801">
        <f t="shared" si="1048"/>
        <v>24241.572</v>
      </c>
      <c r="AL344" s="801">
        <f t="shared" si="1048"/>
        <v>24241.572</v>
      </c>
      <c r="AM344" s="809"/>
      <c r="AN344" s="801">
        <f t="shared" ref="AN344:BE344" si="1049">5790*4.1868</f>
        <v>24241.572</v>
      </c>
      <c r="AO344" s="801">
        <f t="shared" si="1049"/>
        <v>24241.572</v>
      </c>
      <c r="AP344" s="801">
        <f t="shared" si="1049"/>
        <v>24241.572</v>
      </c>
      <c r="AQ344" s="801">
        <f t="shared" si="1049"/>
        <v>24241.572</v>
      </c>
      <c r="AR344" s="801">
        <f t="shared" si="1049"/>
        <v>24241.572</v>
      </c>
      <c r="AS344" s="801">
        <f t="shared" si="1049"/>
        <v>24241.572</v>
      </c>
      <c r="AT344" s="801">
        <f t="shared" si="1049"/>
        <v>24241.572</v>
      </c>
      <c r="AU344" s="801">
        <f t="shared" si="1049"/>
        <v>24241.572</v>
      </c>
      <c r="AV344" s="801">
        <f t="shared" si="1049"/>
        <v>24241.572</v>
      </c>
      <c r="AW344" s="801">
        <f t="shared" si="1049"/>
        <v>24241.572</v>
      </c>
      <c r="AX344" s="801">
        <f t="shared" si="1049"/>
        <v>24241.572</v>
      </c>
      <c r="AY344" s="801">
        <f t="shared" si="1049"/>
        <v>24241.572</v>
      </c>
      <c r="AZ344" s="801">
        <f t="shared" si="1049"/>
        <v>24241.572</v>
      </c>
      <c r="BA344" s="801">
        <f t="shared" si="1049"/>
        <v>24241.572</v>
      </c>
      <c r="BB344" s="801">
        <f t="shared" si="1049"/>
        <v>24241.572</v>
      </c>
      <c r="BC344" s="801">
        <f t="shared" si="1049"/>
        <v>24241.572</v>
      </c>
      <c r="BD344" s="801">
        <f t="shared" si="1049"/>
        <v>24241.572</v>
      </c>
      <c r="BE344" s="801">
        <f t="shared" si="1049"/>
        <v>24241.572</v>
      </c>
      <c r="BF344" s="809"/>
      <c r="BG344" s="801">
        <f t="shared" ref="BG344:BX344" si="1050">5790*4.1868</f>
        <v>24241.572</v>
      </c>
      <c r="BH344" s="801">
        <f t="shared" si="1050"/>
        <v>24241.572</v>
      </c>
      <c r="BI344" s="801">
        <f t="shared" si="1050"/>
        <v>24241.572</v>
      </c>
      <c r="BJ344" s="801">
        <f t="shared" si="1050"/>
        <v>24241.572</v>
      </c>
      <c r="BK344" s="801">
        <f t="shared" si="1050"/>
        <v>24241.572</v>
      </c>
      <c r="BL344" s="801">
        <f t="shared" si="1050"/>
        <v>24241.572</v>
      </c>
      <c r="BM344" s="801">
        <f t="shared" si="1050"/>
        <v>24241.572</v>
      </c>
      <c r="BN344" s="801">
        <f t="shared" si="1050"/>
        <v>24241.572</v>
      </c>
      <c r="BO344" s="801">
        <f t="shared" si="1050"/>
        <v>24241.572</v>
      </c>
      <c r="BP344" s="801">
        <f t="shared" si="1050"/>
        <v>24241.572</v>
      </c>
      <c r="BQ344" s="801">
        <f t="shared" si="1050"/>
        <v>24241.572</v>
      </c>
      <c r="BR344" s="801">
        <f t="shared" si="1050"/>
        <v>24241.572</v>
      </c>
      <c r="BS344" s="801">
        <f t="shared" si="1050"/>
        <v>24241.572</v>
      </c>
      <c r="BT344" s="801">
        <f t="shared" si="1050"/>
        <v>24241.572</v>
      </c>
      <c r="BU344" s="801">
        <f t="shared" si="1050"/>
        <v>24241.572</v>
      </c>
      <c r="BV344" s="801">
        <f t="shared" si="1050"/>
        <v>24241.572</v>
      </c>
      <c r="BW344" s="801">
        <f t="shared" si="1050"/>
        <v>24241.572</v>
      </c>
      <c r="BX344" s="801">
        <f t="shared" si="1050"/>
        <v>24241.572</v>
      </c>
      <c r="BY344" s="796"/>
      <c r="BZ344" s="267">
        <f>5790*4.1868</f>
        <v>24241.572</v>
      </c>
      <c r="CA344" s="267">
        <f>5790*4.1868</f>
        <v>24241.572</v>
      </c>
      <c r="CB344" s="267">
        <f>5790*4.1868</f>
        <v>24241.572</v>
      </c>
      <c r="CC344" s="267">
        <f>5790*4.1868</f>
        <v>24241.572</v>
      </c>
      <c r="CD344" s="698">
        <f t="shared" si="999"/>
        <v>24241.571999999993</v>
      </c>
      <c r="CE344" s="698">
        <f t="shared" si="1000"/>
        <v>24241.571999999993</v>
      </c>
      <c r="CF344" s="698">
        <f t="shared" si="1001"/>
        <v>24241.571999999993</v>
      </c>
      <c r="CG344" s="787">
        <f t="shared" si="1002"/>
        <v>24241.571999999993</v>
      </c>
      <c r="CH344" s="1370">
        <f t="shared" si="1003"/>
        <v>24241.572</v>
      </c>
      <c r="CI344" s="1371">
        <f t="shared" si="1004"/>
        <v>24241.572</v>
      </c>
      <c r="CJ344" s="1372">
        <f t="shared" si="1005"/>
        <v>24241.572</v>
      </c>
      <c r="CK344" s="1372">
        <f t="shared" si="1006"/>
        <v>24241.572</v>
      </c>
      <c r="CL344" s="1372">
        <f t="shared" si="1007"/>
        <v>24241.572</v>
      </c>
      <c r="CM344" s="1372">
        <f t="shared" si="1008"/>
        <v>24241.572</v>
      </c>
      <c r="CN344" s="1372">
        <f t="shared" si="1009"/>
        <v>24241.572</v>
      </c>
      <c r="CO344" s="1373">
        <f t="shared" si="1010"/>
        <v>24241.572</v>
      </c>
      <c r="CP344" s="1373">
        <f t="shared" si="1011"/>
        <v>24241.572</v>
      </c>
      <c r="CQ344" s="1373">
        <f t="shared" si="1012"/>
        <v>24241.572</v>
      </c>
      <c r="CR344" s="1373">
        <f t="shared" si="1013"/>
        <v>24241.572</v>
      </c>
      <c r="CS344" s="1372">
        <f t="shared" si="1014"/>
        <v>24241.572</v>
      </c>
      <c r="CT344" s="1372">
        <f t="shared" si="1015"/>
        <v>24241.572</v>
      </c>
      <c r="CU344" s="1372">
        <f t="shared" si="1016"/>
        <v>24241.572</v>
      </c>
      <c r="CV344" s="1372">
        <f t="shared" si="1017"/>
        <v>24241.572</v>
      </c>
      <c r="CW344" s="1372">
        <f t="shared" si="1018"/>
        <v>24241.572</v>
      </c>
      <c r="CX344" s="1371">
        <f t="shared" si="1019"/>
        <v>24241.572</v>
      </c>
      <c r="CY344" s="1374">
        <f t="shared" si="1020"/>
        <v>24241.572</v>
      </c>
      <c r="CZ344" s="532">
        <f t="shared" si="1021"/>
        <v>24241.572</v>
      </c>
      <c r="DA344" s="533">
        <f t="shared" si="1022"/>
        <v>24241.572</v>
      </c>
      <c r="DB344" s="534">
        <f t="shared" si="1023"/>
        <v>24241.572</v>
      </c>
      <c r="DC344" s="534">
        <f t="shared" si="1024"/>
        <v>24241.572</v>
      </c>
      <c r="DD344" s="534">
        <f t="shared" si="1025"/>
        <v>24241.572</v>
      </c>
      <c r="DE344" s="534">
        <f t="shared" si="1026"/>
        <v>24241.572</v>
      </c>
      <c r="DF344" s="534">
        <f t="shared" si="1027"/>
        <v>24241.572</v>
      </c>
      <c r="DG344" s="535">
        <f t="shared" si="1028"/>
        <v>24241.572</v>
      </c>
      <c r="DH344" s="535">
        <f t="shared" si="1029"/>
        <v>24241.572</v>
      </c>
      <c r="DI344" s="535">
        <f t="shared" si="1030"/>
        <v>24241.572</v>
      </c>
      <c r="DJ344" s="535">
        <f t="shared" si="1031"/>
        <v>24241.572</v>
      </c>
      <c r="DK344" s="534">
        <f t="shared" si="1032"/>
        <v>24241.572</v>
      </c>
      <c r="DL344" s="534">
        <f t="shared" si="1033"/>
        <v>24241.572</v>
      </c>
      <c r="DM344" s="534">
        <f t="shared" si="1034"/>
        <v>24241.572</v>
      </c>
      <c r="DN344" s="534">
        <f t="shared" si="1035"/>
        <v>24241.572</v>
      </c>
      <c r="DO344" s="534">
        <f t="shared" si="1036"/>
        <v>24241.572</v>
      </c>
      <c r="DP344" s="533">
        <f t="shared" si="1037"/>
        <v>24241.572</v>
      </c>
      <c r="DQ344" s="532">
        <f t="shared" si="1038"/>
        <v>24241.572</v>
      </c>
      <c r="DR344" s="753">
        <f t="shared" si="1039"/>
        <v>18</v>
      </c>
      <c r="DS344" s="111">
        <f t="shared" si="1040"/>
        <v>18</v>
      </c>
      <c r="DT344" s="111">
        <f t="shared" si="1041"/>
        <v>18</v>
      </c>
      <c r="DU344" s="111">
        <f t="shared" si="1042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999"/>
        <v/>
      </c>
      <c r="CE345" s="698" t="str">
        <f t="shared" si="1000"/>
        <v/>
      </c>
      <c r="CF345" s="698" t="str">
        <f t="shared" si="1001"/>
        <v/>
      </c>
      <c r="CG345" s="787" t="str">
        <f t="shared" si="1002"/>
        <v/>
      </c>
      <c r="CH345" s="1370" t="str">
        <f t="shared" si="1003"/>
        <v/>
      </c>
      <c r="CI345" s="1371" t="str">
        <f t="shared" si="1004"/>
        <v/>
      </c>
      <c r="CJ345" s="1372" t="str">
        <f t="shared" si="1005"/>
        <v/>
      </c>
      <c r="CK345" s="1372" t="str">
        <f t="shared" si="1006"/>
        <v/>
      </c>
      <c r="CL345" s="1372" t="str">
        <f t="shared" si="1007"/>
        <v/>
      </c>
      <c r="CM345" s="1372" t="str">
        <f t="shared" si="1008"/>
        <v/>
      </c>
      <c r="CN345" s="1372" t="str">
        <f t="shared" si="1009"/>
        <v/>
      </c>
      <c r="CO345" s="1373" t="str">
        <f t="shared" si="1010"/>
        <v/>
      </c>
      <c r="CP345" s="1373" t="str">
        <f t="shared" si="1011"/>
        <v/>
      </c>
      <c r="CQ345" s="1373" t="str">
        <f t="shared" si="1012"/>
        <v/>
      </c>
      <c r="CR345" s="1373" t="str">
        <f t="shared" si="1013"/>
        <v/>
      </c>
      <c r="CS345" s="1372" t="str">
        <f t="shared" si="1014"/>
        <v/>
      </c>
      <c r="CT345" s="1372" t="str">
        <f t="shared" si="1015"/>
        <v/>
      </c>
      <c r="CU345" s="1372" t="str">
        <f t="shared" si="1016"/>
        <v/>
      </c>
      <c r="CV345" s="1372" t="str">
        <f t="shared" si="1017"/>
        <v/>
      </c>
      <c r="CW345" s="1372" t="str">
        <f t="shared" si="1018"/>
        <v/>
      </c>
      <c r="CX345" s="1371" t="str">
        <f t="shared" si="1019"/>
        <v/>
      </c>
      <c r="CY345" s="1374" t="str">
        <f t="shared" si="1020"/>
        <v/>
      </c>
      <c r="CZ345" s="532" t="str">
        <f t="shared" si="1021"/>
        <v/>
      </c>
      <c r="DA345" s="533" t="str">
        <f t="shared" si="1022"/>
        <v/>
      </c>
      <c r="DB345" s="534" t="str">
        <f t="shared" si="1023"/>
        <v/>
      </c>
      <c r="DC345" s="534" t="str">
        <f t="shared" si="1024"/>
        <v/>
      </c>
      <c r="DD345" s="534" t="str">
        <f t="shared" si="1025"/>
        <v/>
      </c>
      <c r="DE345" s="534" t="str">
        <f t="shared" si="1026"/>
        <v/>
      </c>
      <c r="DF345" s="534" t="str">
        <f t="shared" si="1027"/>
        <v/>
      </c>
      <c r="DG345" s="535" t="str">
        <f t="shared" si="1028"/>
        <v/>
      </c>
      <c r="DH345" s="535" t="str">
        <f t="shared" si="1029"/>
        <v/>
      </c>
      <c r="DI345" s="535">
        <f t="shared" si="1030"/>
        <v>5</v>
      </c>
      <c r="DJ345" s="535" t="str">
        <f t="shared" si="1031"/>
        <v/>
      </c>
      <c r="DK345" s="534" t="str">
        <f t="shared" si="1032"/>
        <v/>
      </c>
      <c r="DL345" s="534" t="str">
        <f t="shared" si="1033"/>
        <v/>
      </c>
      <c r="DM345" s="534" t="str">
        <f t="shared" si="1034"/>
        <v/>
      </c>
      <c r="DN345" s="534" t="str">
        <f t="shared" si="1035"/>
        <v/>
      </c>
      <c r="DO345" s="534" t="str">
        <f t="shared" si="1036"/>
        <v/>
      </c>
      <c r="DP345" s="533" t="str">
        <f t="shared" si="1037"/>
        <v/>
      </c>
      <c r="DQ345" s="532" t="str">
        <f t="shared" si="1038"/>
        <v/>
      </c>
      <c r="DR345" s="753">
        <f t="shared" si="1039"/>
        <v>0</v>
      </c>
      <c r="DS345" s="111">
        <f t="shared" si="1040"/>
        <v>1</v>
      </c>
      <c r="DT345" s="111">
        <f t="shared" si="1041"/>
        <v>0</v>
      </c>
      <c r="DU345" s="111">
        <f t="shared" si="1042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999"/>
        <v/>
      </c>
      <c r="CE346" s="698" t="str">
        <f t="shared" si="1000"/>
        <v/>
      </c>
      <c r="CF346" s="698" t="str">
        <f t="shared" si="1001"/>
        <v/>
      </c>
      <c r="CG346" s="787" t="str">
        <f t="shared" si="1002"/>
        <v/>
      </c>
      <c r="CH346" s="1370" t="str">
        <f t="shared" si="1003"/>
        <v/>
      </c>
      <c r="CI346" s="1371" t="str">
        <f t="shared" si="1004"/>
        <v/>
      </c>
      <c r="CJ346" s="1372" t="str">
        <f t="shared" si="1005"/>
        <v/>
      </c>
      <c r="CK346" s="1372" t="str">
        <f t="shared" si="1006"/>
        <v/>
      </c>
      <c r="CL346" s="1372" t="str">
        <f t="shared" si="1007"/>
        <v/>
      </c>
      <c r="CM346" s="1372" t="str">
        <f t="shared" si="1008"/>
        <v/>
      </c>
      <c r="CN346" s="1372" t="str">
        <f t="shared" si="1009"/>
        <v/>
      </c>
      <c r="CO346" s="1373" t="str">
        <f t="shared" si="1010"/>
        <v/>
      </c>
      <c r="CP346" s="1373" t="str">
        <f t="shared" si="1011"/>
        <v/>
      </c>
      <c r="CQ346" s="1373" t="str">
        <f t="shared" si="1012"/>
        <v/>
      </c>
      <c r="CR346" s="1373" t="str">
        <f t="shared" si="1013"/>
        <v/>
      </c>
      <c r="CS346" s="1372" t="str">
        <f t="shared" si="1014"/>
        <v/>
      </c>
      <c r="CT346" s="1372" t="str">
        <f t="shared" si="1015"/>
        <v/>
      </c>
      <c r="CU346" s="1372" t="str">
        <f t="shared" si="1016"/>
        <v/>
      </c>
      <c r="CV346" s="1372" t="str">
        <f t="shared" si="1017"/>
        <v/>
      </c>
      <c r="CW346" s="1372" t="str">
        <f t="shared" si="1018"/>
        <v/>
      </c>
      <c r="CX346" s="1371" t="str">
        <f t="shared" si="1019"/>
        <v/>
      </c>
      <c r="CY346" s="1374" t="str">
        <f t="shared" si="1020"/>
        <v/>
      </c>
      <c r="CZ346" s="532" t="str">
        <f t="shared" si="1021"/>
        <v/>
      </c>
      <c r="DA346" s="533" t="str">
        <f t="shared" si="1022"/>
        <v/>
      </c>
      <c r="DB346" s="534" t="str">
        <f t="shared" si="1023"/>
        <v/>
      </c>
      <c r="DC346" s="534" t="str">
        <f t="shared" si="1024"/>
        <v/>
      </c>
      <c r="DD346" s="534" t="str">
        <f t="shared" si="1025"/>
        <v/>
      </c>
      <c r="DE346" s="534" t="str">
        <f t="shared" si="1026"/>
        <v/>
      </c>
      <c r="DF346" s="534" t="str">
        <f t="shared" si="1027"/>
        <v/>
      </c>
      <c r="DG346" s="535" t="str">
        <f t="shared" si="1028"/>
        <v/>
      </c>
      <c r="DH346" s="535" t="str">
        <f t="shared" si="1029"/>
        <v/>
      </c>
      <c r="DI346" s="535">
        <f t="shared" si="1030"/>
        <v>20</v>
      </c>
      <c r="DJ346" s="535" t="str">
        <f t="shared" si="1031"/>
        <v/>
      </c>
      <c r="DK346" s="534" t="str">
        <f t="shared" si="1032"/>
        <v/>
      </c>
      <c r="DL346" s="534" t="str">
        <f t="shared" si="1033"/>
        <v/>
      </c>
      <c r="DM346" s="534" t="str">
        <f t="shared" si="1034"/>
        <v/>
      </c>
      <c r="DN346" s="534" t="str">
        <f t="shared" si="1035"/>
        <v/>
      </c>
      <c r="DO346" s="534" t="str">
        <f t="shared" si="1036"/>
        <v/>
      </c>
      <c r="DP346" s="533" t="str">
        <f t="shared" si="1037"/>
        <v/>
      </c>
      <c r="DQ346" s="532" t="str">
        <f t="shared" si="1038"/>
        <v/>
      </c>
      <c r="DR346" s="753">
        <f t="shared" si="1039"/>
        <v>0</v>
      </c>
      <c r="DS346" s="111">
        <f t="shared" si="1040"/>
        <v>1</v>
      </c>
      <c r="DT346" s="111">
        <f t="shared" si="1041"/>
        <v>0</v>
      </c>
      <c r="DU346" s="111">
        <f t="shared" si="1042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051">IF(B345="","",B345*B346)</f>
        <v/>
      </c>
      <c r="C347" s="730" t="str">
        <f t="shared" si="1051"/>
        <v/>
      </c>
      <c r="D347" s="730" t="str">
        <f t="shared" si="1051"/>
        <v/>
      </c>
      <c r="E347" s="730" t="str">
        <f t="shared" si="1051"/>
        <v/>
      </c>
      <c r="F347" s="730" t="str">
        <f t="shared" si="1051"/>
        <v/>
      </c>
      <c r="G347" s="730" t="str">
        <f t="shared" si="1051"/>
        <v/>
      </c>
      <c r="H347" s="730" t="str">
        <f t="shared" si="1051"/>
        <v/>
      </c>
      <c r="I347" s="730" t="str">
        <f t="shared" si="1051"/>
        <v/>
      </c>
      <c r="J347" s="730" t="str">
        <f t="shared" si="1051"/>
        <v/>
      </c>
      <c r="K347" s="730" t="str">
        <f t="shared" si="1051"/>
        <v/>
      </c>
      <c r="L347" s="730" t="str">
        <f t="shared" si="1051"/>
        <v/>
      </c>
      <c r="M347" s="730" t="str">
        <f t="shared" si="1051"/>
        <v/>
      </c>
      <c r="N347" s="730" t="str">
        <f t="shared" si="1051"/>
        <v/>
      </c>
      <c r="O347" s="730" t="str">
        <f t="shared" si="1051"/>
        <v/>
      </c>
      <c r="P347" s="730" t="str">
        <f t="shared" si="1051"/>
        <v/>
      </c>
      <c r="Q347" s="730" t="str">
        <f t="shared" si="1051"/>
        <v/>
      </c>
      <c r="R347" s="730" t="str">
        <f t="shared" si="1051"/>
        <v/>
      </c>
      <c r="S347" s="730" t="str">
        <f t="shared" si="1051"/>
        <v/>
      </c>
      <c r="T347" s="762"/>
      <c r="U347" s="730" t="str">
        <f t="shared" ref="U347:AL347" si="1052">IF(U345="","",U345*U346)</f>
        <v/>
      </c>
      <c r="V347" s="730" t="str">
        <f t="shared" si="1052"/>
        <v/>
      </c>
      <c r="W347" s="730" t="str">
        <f t="shared" si="1052"/>
        <v/>
      </c>
      <c r="X347" s="730" t="str">
        <f t="shared" si="1052"/>
        <v/>
      </c>
      <c r="Y347" s="730" t="str">
        <f t="shared" si="1052"/>
        <v/>
      </c>
      <c r="Z347" s="730" t="str">
        <f t="shared" si="1052"/>
        <v/>
      </c>
      <c r="AA347" s="730" t="str">
        <f t="shared" si="1052"/>
        <v/>
      </c>
      <c r="AB347" s="730" t="str">
        <f t="shared" si="1052"/>
        <v/>
      </c>
      <c r="AC347" s="730" t="str">
        <f t="shared" si="1052"/>
        <v/>
      </c>
      <c r="AD347" s="730" t="str">
        <f t="shared" si="1052"/>
        <v/>
      </c>
      <c r="AE347" s="730" t="str">
        <f t="shared" si="1052"/>
        <v/>
      </c>
      <c r="AF347" s="730" t="str">
        <f t="shared" si="1052"/>
        <v/>
      </c>
      <c r="AG347" s="730" t="str">
        <f t="shared" si="1052"/>
        <v/>
      </c>
      <c r="AH347" s="730" t="str">
        <f t="shared" si="1052"/>
        <v/>
      </c>
      <c r="AI347" s="730" t="str">
        <f t="shared" si="1052"/>
        <v/>
      </c>
      <c r="AJ347" s="730" t="str">
        <f t="shared" si="1052"/>
        <v/>
      </c>
      <c r="AK347" s="730" t="str">
        <f t="shared" si="1052"/>
        <v/>
      </c>
      <c r="AL347" s="730">
        <f t="shared" si="1052"/>
        <v>100</v>
      </c>
      <c r="AM347" s="762"/>
      <c r="AN347" s="730" t="str">
        <f t="shared" ref="AN347:BE347" si="1053">IF(AN345="","",AN345*AN346)</f>
        <v/>
      </c>
      <c r="AO347" s="730" t="str">
        <f t="shared" si="1053"/>
        <v/>
      </c>
      <c r="AP347" s="730" t="str">
        <f t="shared" si="1053"/>
        <v/>
      </c>
      <c r="AQ347" s="730" t="str">
        <f t="shared" si="1053"/>
        <v/>
      </c>
      <c r="AR347" s="730" t="str">
        <f t="shared" si="1053"/>
        <v/>
      </c>
      <c r="AS347" s="730" t="str">
        <f t="shared" si="1053"/>
        <v/>
      </c>
      <c r="AT347" s="730" t="str">
        <f t="shared" si="1053"/>
        <v/>
      </c>
      <c r="AU347" s="730" t="str">
        <f t="shared" si="1053"/>
        <v/>
      </c>
      <c r="AV347" s="730" t="str">
        <f t="shared" si="1053"/>
        <v/>
      </c>
      <c r="AW347" s="730" t="str">
        <f t="shared" si="1053"/>
        <v/>
      </c>
      <c r="AX347" s="730" t="str">
        <f t="shared" si="1053"/>
        <v/>
      </c>
      <c r="AY347" s="730" t="str">
        <f t="shared" si="1053"/>
        <v/>
      </c>
      <c r="AZ347" s="730" t="str">
        <f t="shared" si="1053"/>
        <v/>
      </c>
      <c r="BA347" s="730" t="str">
        <f t="shared" si="1053"/>
        <v/>
      </c>
      <c r="BB347" s="730" t="str">
        <f t="shared" si="1053"/>
        <v/>
      </c>
      <c r="BC347" s="730" t="str">
        <f t="shared" si="1053"/>
        <v/>
      </c>
      <c r="BD347" s="730" t="str">
        <f t="shared" si="1053"/>
        <v/>
      </c>
      <c r="BE347" s="730" t="str">
        <f t="shared" si="1053"/>
        <v/>
      </c>
      <c r="BF347" s="762"/>
      <c r="BG347" s="730" t="str">
        <f t="shared" ref="BG347:BX347" si="1054">IF(BG345="","",BG345*BG346)</f>
        <v/>
      </c>
      <c r="BH347" s="730" t="str">
        <f t="shared" si="1054"/>
        <v/>
      </c>
      <c r="BI347" s="730" t="str">
        <f t="shared" si="1054"/>
        <v/>
      </c>
      <c r="BJ347" s="730" t="str">
        <f t="shared" si="1054"/>
        <v/>
      </c>
      <c r="BK347" s="730" t="str">
        <f t="shared" si="1054"/>
        <v/>
      </c>
      <c r="BL347" s="730" t="str">
        <f t="shared" si="1054"/>
        <v/>
      </c>
      <c r="BM347" s="730" t="str">
        <f t="shared" si="1054"/>
        <v/>
      </c>
      <c r="BN347" s="730" t="str">
        <f t="shared" si="1054"/>
        <v/>
      </c>
      <c r="BO347" s="730" t="str">
        <f t="shared" si="1054"/>
        <v/>
      </c>
      <c r="BP347" s="730" t="str">
        <f t="shared" si="1054"/>
        <v/>
      </c>
      <c r="BQ347" s="730" t="str">
        <f t="shared" si="1054"/>
        <v/>
      </c>
      <c r="BR347" s="730" t="str">
        <f t="shared" si="1054"/>
        <v/>
      </c>
      <c r="BS347" s="730" t="str">
        <f t="shared" si="1054"/>
        <v/>
      </c>
      <c r="BT347" s="730" t="str">
        <f t="shared" si="1054"/>
        <v/>
      </c>
      <c r="BU347" s="730" t="str">
        <f t="shared" si="1054"/>
        <v/>
      </c>
      <c r="BV347" s="730" t="str">
        <f t="shared" si="1054"/>
        <v/>
      </c>
      <c r="BW347" s="730" t="str">
        <f t="shared" si="1054"/>
        <v/>
      </c>
      <c r="BX347" s="730" t="str">
        <f t="shared" si="1054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999"/>
        <v/>
      </c>
      <c r="CE347" s="698" t="str">
        <f t="shared" si="1000"/>
        <v/>
      </c>
      <c r="CF347" s="698" t="str">
        <f t="shared" si="1001"/>
        <v/>
      </c>
      <c r="CG347" s="787" t="str">
        <f t="shared" si="1002"/>
        <v/>
      </c>
      <c r="CH347" s="1370" t="str">
        <f t="shared" si="1003"/>
        <v/>
      </c>
      <c r="CI347" s="1371" t="str">
        <f t="shared" si="1004"/>
        <v/>
      </c>
      <c r="CJ347" s="1372" t="str">
        <f t="shared" si="1005"/>
        <v/>
      </c>
      <c r="CK347" s="1372" t="str">
        <f t="shared" si="1006"/>
        <v/>
      </c>
      <c r="CL347" s="1372" t="str">
        <f t="shared" si="1007"/>
        <v/>
      </c>
      <c r="CM347" s="1372" t="str">
        <f t="shared" si="1008"/>
        <v/>
      </c>
      <c r="CN347" s="1372" t="str">
        <f t="shared" si="1009"/>
        <v/>
      </c>
      <c r="CO347" s="1373" t="str">
        <f t="shared" si="1010"/>
        <v/>
      </c>
      <c r="CP347" s="1373" t="str">
        <f t="shared" si="1011"/>
        <v/>
      </c>
      <c r="CQ347" s="1373" t="str">
        <f t="shared" si="1012"/>
        <v/>
      </c>
      <c r="CR347" s="1373" t="str">
        <f t="shared" si="1013"/>
        <v/>
      </c>
      <c r="CS347" s="1372" t="str">
        <f t="shared" si="1014"/>
        <v/>
      </c>
      <c r="CT347" s="1372" t="str">
        <f t="shared" si="1015"/>
        <v/>
      </c>
      <c r="CU347" s="1372" t="str">
        <f t="shared" si="1016"/>
        <v/>
      </c>
      <c r="CV347" s="1372" t="str">
        <f t="shared" si="1017"/>
        <v/>
      </c>
      <c r="CW347" s="1372" t="str">
        <f t="shared" si="1018"/>
        <v/>
      </c>
      <c r="CX347" s="1371" t="str">
        <f t="shared" si="1019"/>
        <v/>
      </c>
      <c r="CY347" s="1374" t="str">
        <f t="shared" si="1020"/>
        <v/>
      </c>
      <c r="CZ347" s="532" t="str">
        <f t="shared" si="1021"/>
        <v/>
      </c>
      <c r="DA347" s="533" t="str">
        <f t="shared" si="1022"/>
        <v/>
      </c>
      <c r="DB347" s="534" t="str">
        <f t="shared" si="1023"/>
        <v/>
      </c>
      <c r="DC347" s="534" t="str">
        <f t="shared" si="1024"/>
        <v/>
      </c>
      <c r="DD347" s="534" t="str">
        <f t="shared" si="1025"/>
        <v/>
      </c>
      <c r="DE347" s="534" t="str">
        <f t="shared" si="1026"/>
        <v/>
      </c>
      <c r="DF347" s="534" t="str">
        <f t="shared" si="1027"/>
        <v/>
      </c>
      <c r="DG347" s="535" t="str">
        <f t="shared" si="1028"/>
        <v/>
      </c>
      <c r="DH347" s="535" t="str">
        <f t="shared" si="1029"/>
        <v/>
      </c>
      <c r="DI347" s="535">
        <f t="shared" si="1030"/>
        <v>100</v>
      </c>
      <c r="DJ347" s="535" t="str">
        <f t="shared" si="1031"/>
        <v/>
      </c>
      <c r="DK347" s="534" t="str">
        <f t="shared" si="1032"/>
        <v/>
      </c>
      <c r="DL347" s="534" t="str">
        <f t="shared" si="1033"/>
        <v/>
      </c>
      <c r="DM347" s="534" t="str">
        <f t="shared" si="1034"/>
        <v/>
      </c>
      <c r="DN347" s="534" t="str">
        <f t="shared" si="1035"/>
        <v/>
      </c>
      <c r="DO347" s="534" t="str">
        <f t="shared" si="1036"/>
        <v/>
      </c>
      <c r="DP347" s="533" t="str">
        <f t="shared" si="1037"/>
        <v/>
      </c>
      <c r="DQ347" s="532" t="str">
        <f t="shared" si="1038"/>
        <v/>
      </c>
      <c r="DR347" s="753">
        <f t="shared" si="1039"/>
        <v>0</v>
      </c>
      <c r="DS347" s="111">
        <f t="shared" si="1040"/>
        <v>1</v>
      </c>
      <c r="DT347" s="111">
        <f t="shared" si="1041"/>
        <v>0</v>
      </c>
      <c r="DU347" s="111">
        <f t="shared" si="1042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999"/>
        <v/>
      </c>
      <c r="CE348" s="698">
        <f t="shared" si="1000"/>
        <v>4</v>
      </c>
      <c r="CF348" s="698" t="str">
        <f t="shared" si="1001"/>
        <v/>
      </c>
      <c r="CG348" s="787" t="str">
        <f t="shared" si="1002"/>
        <v/>
      </c>
      <c r="CH348" s="1370" t="str">
        <f t="shared" si="1003"/>
        <v/>
      </c>
      <c r="CI348" s="1371" t="str">
        <f t="shared" si="1004"/>
        <v/>
      </c>
      <c r="CJ348" s="1372" t="str">
        <f t="shared" si="1005"/>
        <v/>
      </c>
      <c r="CK348" s="1372" t="str">
        <f t="shared" si="1006"/>
        <v/>
      </c>
      <c r="CL348" s="1372" t="str">
        <f t="shared" si="1007"/>
        <v/>
      </c>
      <c r="CM348" s="1372" t="str">
        <f t="shared" si="1008"/>
        <v/>
      </c>
      <c r="CN348" s="1372" t="str">
        <f t="shared" si="1009"/>
        <v/>
      </c>
      <c r="CO348" s="1373" t="str">
        <f t="shared" si="1010"/>
        <v/>
      </c>
      <c r="CP348" s="1373">
        <f t="shared" si="1011"/>
        <v>0</v>
      </c>
      <c r="CQ348" s="1373">
        <f t="shared" si="1012"/>
        <v>5</v>
      </c>
      <c r="CR348" s="1373" t="str">
        <f t="shared" si="1013"/>
        <v/>
      </c>
      <c r="CS348" s="1372" t="str">
        <f t="shared" si="1014"/>
        <v/>
      </c>
      <c r="CT348" s="1372" t="str">
        <f t="shared" si="1015"/>
        <v/>
      </c>
      <c r="CU348" s="1372" t="str">
        <f t="shared" si="1016"/>
        <v/>
      </c>
      <c r="CV348" s="1372" t="str">
        <f t="shared" si="1017"/>
        <v/>
      </c>
      <c r="CW348" s="1372" t="str">
        <f t="shared" si="1018"/>
        <v/>
      </c>
      <c r="CX348" s="1371" t="str">
        <f t="shared" si="1019"/>
        <v/>
      </c>
      <c r="CY348" s="1374" t="str">
        <f t="shared" si="1020"/>
        <v/>
      </c>
      <c r="CZ348" s="532" t="str">
        <f t="shared" si="1021"/>
        <v/>
      </c>
      <c r="DA348" s="533" t="str">
        <f t="shared" si="1022"/>
        <v/>
      </c>
      <c r="DB348" s="534" t="str">
        <f t="shared" si="1023"/>
        <v/>
      </c>
      <c r="DC348" s="534" t="str">
        <f t="shared" si="1024"/>
        <v/>
      </c>
      <c r="DD348" s="534" t="str">
        <f t="shared" si="1025"/>
        <v/>
      </c>
      <c r="DE348" s="534" t="str">
        <f t="shared" si="1026"/>
        <v/>
      </c>
      <c r="DF348" s="534" t="str">
        <f t="shared" si="1027"/>
        <v/>
      </c>
      <c r="DG348" s="535" t="str">
        <f t="shared" si="1028"/>
        <v/>
      </c>
      <c r="DH348" s="535">
        <f t="shared" si="1029"/>
        <v>2</v>
      </c>
      <c r="DI348" s="535">
        <f t="shared" si="1030"/>
        <v>4</v>
      </c>
      <c r="DJ348" s="535">
        <f t="shared" si="1031"/>
        <v>80</v>
      </c>
      <c r="DK348" s="534" t="str">
        <f t="shared" si="1032"/>
        <v/>
      </c>
      <c r="DL348" s="534" t="str">
        <f t="shared" si="1033"/>
        <v/>
      </c>
      <c r="DM348" s="534" t="str">
        <f t="shared" si="1034"/>
        <v/>
      </c>
      <c r="DN348" s="534" t="str">
        <f t="shared" si="1035"/>
        <v/>
      </c>
      <c r="DO348" s="534" t="str">
        <f t="shared" si="1036"/>
        <v/>
      </c>
      <c r="DP348" s="533" t="str">
        <f t="shared" si="1037"/>
        <v/>
      </c>
      <c r="DQ348" s="532" t="str">
        <f t="shared" si="1038"/>
        <v/>
      </c>
      <c r="DR348" s="753">
        <f t="shared" si="1039"/>
        <v>2</v>
      </c>
      <c r="DS348" s="111">
        <f t="shared" si="1040"/>
        <v>3</v>
      </c>
      <c r="DT348" s="111">
        <f t="shared" si="1041"/>
        <v>2</v>
      </c>
      <c r="DU348" s="111">
        <f t="shared" si="1042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055">IF(B343="","",(B343-B345-B348)*B344/B$46/365/$G$1)</f>
        <v/>
      </c>
      <c r="C349" s="733" t="str">
        <f t="shared" si="1055"/>
        <v/>
      </c>
      <c r="D349" s="733" t="str">
        <f t="shared" si="1055"/>
        <v/>
      </c>
      <c r="E349" s="733" t="str">
        <f t="shared" si="1055"/>
        <v/>
      </c>
      <c r="F349" s="733" t="str">
        <f t="shared" si="1055"/>
        <v/>
      </c>
      <c r="G349" s="733" t="str">
        <f t="shared" si="1055"/>
        <v/>
      </c>
      <c r="H349" s="733" t="str">
        <f t="shared" si="1055"/>
        <v/>
      </c>
      <c r="I349" s="733" t="str">
        <f t="shared" si="1055"/>
        <v/>
      </c>
      <c r="J349" s="733" t="str">
        <f t="shared" si="1055"/>
        <v/>
      </c>
      <c r="K349" s="733" t="str">
        <f t="shared" si="1055"/>
        <v/>
      </c>
      <c r="L349" s="733">
        <f t="shared" si="1055"/>
        <v>4.7169933063511832E-3</v>
      </c>
      <c r="M349" s="733" t="str">
        <f t="shared" si="1055"/>
        <v/>
      </c>
      <c r="N349" s="733" t="str">
        <f t="shared" si="1055"/>
        <v/>
      </c>
      <c r="O349" s="733" t="str">
        <f t="shared" si="1055"/>
        <v/>
      </c>
      <c r="P349" s="733" t="str">
        <f t="shared" si="1055"/>
        <v/>
      </c>
      <c r="Q349" s="733">
        <f t="shared" si="1055"/>
        <v>2.3584966531755919E-2</v>
      </c>
      <c r="R349" s="733" t="str">
        <f t="shared" si="1055"/>
        <v/>
      </c>
      <c r="S349" s="733">
        <f t="shared" si="1055"/>
        <v>6.2893244084682443E-2</v>
      </c>
      <c r="T349" s="752"/>
      <c r="U349" s="733" t="str">
        <f t="shared" ref="U349:AL349" si="1056">IF(U343="","",(U343-U345-U348)*U344/U$46/365/$G$1)</f>
        <v/>
      </c>
      <c r="V349" s="733" t="str">
        <f t="shared" si="1056"/>
        <v/>
      </c>
      <c r="W349" s="733">
        <f t="shared" si="1056"/>
        <v>2.3584966531755919E-2</v>
      </c>
      <c r="X349" s="733" t="str">
        <f t="shared" si="1056"/>
        <v/>
      </c>
      <c r="Y349" s="733" t="str">
        <f t="shared" si="1056"/>
        <v/>
      </c>
      <c r="Z349" s="733" t="str">
        <f t="shared" si="1056"/>
        <v/>
      </c>
      <c r="AA349" s="733" t="str">
        <f t="shared" si="1056"/>
        <v/>
      </c>
      <c r="AB349" s="733" t="str">
        <f t="shared" si="1056"/>
        <v/>
      </c>
      <c r="AC349" s="733" t="str">
        <f t="shared" si="1056"/>
        <v/>
      </c>
      <c r="AD349" s="733" t="str">
        <f t="shared" si="1056"/>
        <v/>
      </c>
      <c r="AE349" s="733" t="str">
        <f t="shared" si="1056"/>
        <v/>
      </c>
      <c r="AF349" s="733" t="str">
        <f t="shared" si="1056"/>
        <v/>
      </c>
      <c r="AG349" s="733" t="str">
        <f t="shared" si="1056"/>
        <v/>
      </c>
      <c r="AH349" s="733" t="str">
        <f t="shared" si="1056"/>
        <v/>
      </c>
      <c r="AI349" s="733" t="str">
        <f t="shared" si="1056"/>
        <v/>
      </c>
      <c r="AJ349" s="733">
        <f t="shared" si="1056"/>
        <v>0.13417225404732255</v>
      </c>
      <c r="AK349" s="733">
        <f t="shared" si="1056"/>
        <v>3.6226508592777082E-2</v>
      </c>
      <c r="AL349" s="733">
        <f t="shared" si="1056"/>
        <v>3.4381640099626402E-2</v>
      </c>
      <c r="AM349" s="752"/>
      <c r="AN349" s="733" t="str">
        <f t="shared" ref="AN349:BE349" si="1057">IF(AN343="","",(AN343-AN345-AN348)*AN344/AN$46/365/$G$1)</f>
        <v/>
      </c>
      <c r="AO349" s="733" t="str">
        <f t="shared" si="1057"/>
        <v/>
      </c>
      <c r="AP349" s="733" t="str">
        <f t="shared" si="1057"/>
        <v/>
      </c>
      <c r="AQ349" s="733" t="str">
        <f t="shared" si="1057"/>
        <v/>
      </c>
      <c r="AR349" s="733" t="str">
        <f t="shared" si="1057"/>
        <v/>
      </c>
      <c r="AS349" s="733" t="str">
        <f t="shared" si="1057"/>
        <v/>
      </c>
      <c r="AT349" s="733" t="str">
        <f t="shared" si="1057"/>
        <v/>
      </c>
      <c r="AU349" s="733" t="str">
        <f t="shared" si="1057"/>
        <v/>
      </c>
      <c r="AV349" s="733" t="str">
        <f t="shared" si="1057"/>
        <v/>
      </c>
      <c r="AW349" s="733" t="str">
        <f t="shared" si="1057"/>
        <v/>
      </c>
      <c r="AX349" s="733" t="str">
        <f t="shared" si="1057"/>
        <v/>
      </c>
      <c r="AY349" s="733" t="str">
        <f t="shared" si="1057"/>
        <v/>
      </c>
      <c r="AZ349" s="733" t="str">
        <f t="shared" si="1057"/>
        <v/>
      </c>
      <c r="BA349" s="733" t="str">
        <f t="shared" si="1057"/>
        <v/>
      </c>
      <c r="BB349" s="733" t="str">
        <f t="shared" si="1057"/>
        <v/>
      </c>
      <c r="BC349" s="733">
        <f t="shared" si="1057"/>
        <v>4.0970456146593136E-2</v>
      </c>
      <c r="BD349" s="733">
        <f t="shared" si="1057"/>
        <v>0.44339737079701125</v>
      </c>
      <c r="BE349" s="733" t="str">
        <f t="shared" si="1057"/>
        <v/>
      </c>
      <c r="BF349" s="752"/>
      <c r="BG349" s="733" t="str">
        <f t="shared" ref="BG349:BX349" si="1058">IF(BG343="","",(BG343-BG345-BG348)*BG344/BG$46/365/$G$1)</f>
        <v/>
      </c>
      <c r="BH349" s="733" t="str">
        <f t="shared" si="1058"/>
        <v/>
      </c>
      <c r="BI349" s="733" t="str">
        <f t="shared" si="1058"/>
        <v/>
      </c>
      <c r="BJ349" s="733" t="str">
        <f t="shared" si="1058"/>
        <v/>
      </c>
      <c r="BK349" s="733" t="str">
        <f t="shared" si="1058"/>
        <v/>
      </c>
      <c r="BL349" s="733" t="str">
        <f t="shared" si="1058"/>
        <v/>
      </c>
      <c r="BM349" s="733" t="str">
        <f t="shared" si="1058"/>
        <v/>
      </c>
      <c r="BN349" s="733" t="str">
        <f t="shared" si="1058"/>
        <v/>
      </c>
      <c r="BO349" s="733" t="str">
        <f t="shared" si="1058"/>
        <v/>
      </c>
      <c r="BP349" s="733" t="str">
        <f t="shared" si="1058"/>
        <v/>
      </c>
      <c r="BQ349" s="733" t="str">
        <f t="shared" si="1058"/>
        <v/>
      </c>
      <c r="BR349" s="733" t="str">
        <f t="shared" si="1058"/>
        <v/>
      </c>
      <c r="BS349" s="733" t="str">
        <f t="shared" si="1058"/>
        <v/>
      </c>
      <c r="BT349" s="733" t="str">
        <f t="shared" si="1058"/>
        <v/>
      </c>
      <c r="BU349" s="733" t="str">
        <f t="shared" si="1058"/>
        <v/>
      </c>
      <c r="BV349" s="733" t="str">
        <f t="shared" si="1058"/>
        <v/>
      </c>
      <c r="BW349" s="733">
        <f t="shared" si="1058"/>
        <v>0.21347763992172214</v>
      </c>
      <c r="BX349" s="733" t="str">
        <f t="shared" si="1058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999"/>
        <v>2.3584966531755916E-2</v>
      </c>
      <c r="CE349" s="723">
        <f t="shared" si="1000"/>
        <v>3.5304074346201753E-2</v>
      </c>
      <c r="CF349" s="723" t="str">
        <f t="shared" si="1001"/>
        <v/>
      </c>
      <c r="CG349" s="790" t="str">
        <f t="shared" si="1002"/>
        <v/>
      </c>
      <c r="CH349" s="1375" t="str">
        <f t="shared" si="1003"/>
        <v/>
      </c>
      <c r="CI349" s="1376" t="str">
        <f t="shared" si="1004"/>
        <v/>
      </c>
      <c r="CJ349" s="1377" t="str">
        <f t="shared" si="1005"/>
        <v/>
      </c>
      <c r="CK349" s="1377" t="str">
        <f t="shared" si="1006"/>
        <v/>
      </c>
      <c r="CL349" s="1377" t="str">
        <f t="shared" si="1007"/>
        <v/>
      </c>
      <c r="CM349" s="1377" t="str">
        <f t="shared" si="1008"/>
        <v/>
      </c>
      <c r="CN349" s="1377" t="str">
        <f t="shared" si="1009"/>
        <v/>
      </c>
      <c r="CO349" s="1378" t="str">
        <f t="shared" si="1010"/>
        <v/>
      </c>
      <c r="CP349" s="1378">
        <f t="shared" si="1011"/>
        <v>4.7169933063511832E-3</v>
      </c>
      <c r="CQ349" s="1378">
        <f t="shared" si="1012"/>
        <v>2.3584966531755919E-2</v>
      </c>
      <c r="CR349" s="1378">
        <f t="shared" si="1013"/>
        <v>6.2893244084682443E-2</v>
      </c>
      <c r="CS349" s="1377" t="str">
        <f t="shared" si="1014"/>
        <v/>
      </c>
      <c r="CT349" s="1377" t="str">
        <f t="shared" si="1015"/>
        <v/>
      </c>
      <c r="CU349" s="1377" t="str">
        <f t="shared" si="1016"/>
        <v/>
      </c>
      <c r="CV349" s="1377" t="str">
        <f t="shared" si="1017"/>
        <v/>
      </c>
      <c r="CW349" s="1377" t="str">
        <f t="shared" si="1018"/>
        <v/>
      </c>
      <c r="CX349" s="1376" t="str">
        <f t="shared" si="1019"/>
        <v/>
      </c>
      <c r="CY349" s="1379" t="str">
        <f t="shared" si="1020"/>
        <v/>
      </c>
      <c r="CZ349" s="638" t="str">
        <f t="shared" si="1021"/>
        <v/>
      </c>
      <c r="DA349" s="639" t="str">
        <f t="shared" si="1022"/>
        <v/>
      </c>
      <c r="DB349" s="640" t="str">
        <f t="shared" si="1023"/>
        <v/>
      </c>
      <c r="DC349" s="640" t="str">
        <f t="shared" si="1024"/>
        <v/>
      </c>
      <c r="DD349" s="640" t="str">
        <f t="shared" si="1025"/>
        <v/>
      </c>
      <c r="DE349" s="640" t="str">
        <f t="shared" si="1026"/>
        <v/>
      </c>
      <c r="DF349" s="640" t="str">
        <f t="shared" si="1027"/>
        <v/>
      </c>
      <c r="DG349" s="641">
        <f t="shared" si="1028"/>
        <v>2.3584966531755919E-2</v>
      </c>
      <c r="DH349" s="641">
        <f t="shared" si="1029"/>
        <v>3.4381640099626402E-2</v>
      </c>
      <c r="DI349" s="641">
        <f t="shared" si="1030"/>
        <v>3.6226508592777082E-2</v>
      </c>
      <c r="DJ349" s="641">
        <f t="shared" si="1031"/>
        <v>0.13417225404732255</v>
      </c>
      <c r="DK349" s="640" t="str">
        <f t="shared" si="1032"/>
        <v/>
      </c>
      <c r="DL349" s="640" t="str">
        <f t="shared" si="1033"/>
        <v/>
      </c>
      <c r="DM349" s="640" t="str">
        <f t="shared" si="1034"/>
        <v/>
      </c>
      <c r="DN349" s="640" t="str">
        <f t="shared" si="1035"/>
        <v/>
      </c>
      <c r="DO349" s="640" t="str">
        <f t="shared" si="1036"/>
        <v/>
      </c>
      <c r="DP349" s="639" t="str">
        <f t="shared" si="1037"/>
        <v/>
      </c>
      <c r="DQ349" s="638" t="str">
        <f t="shared" si="1038"/>
        <v/>
      </c>
      <c r="DR349" s="753">
        <f t="shared" si="1039"/>
        <v>3</v>
      </c>
      <c r="DS349" s="111">
        <f t="shared" si="1040"/>
        <v>4</v>
      </c>
      <c r="DT349" s="111">
        <f t="shared" si="1041"/>
        <v>2</v>
      </c>
      <c r="DU349" s="111">
        <f t="shared" si="1042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999"/>
        <v/>
      </c>
      <c r="CE350" s="698" t="str">
        <f t="shared" si="1000"/>
        <v/>
      </c>
      <c r="CF350" s="698" t="str">
        <f t="shared" si="1001"/>
        <v/>
      </c>
      <c r="CG350" s="787" t="str">
        <f t="shared" si="1002"/>
        <v/>
      </c>
      <c r="CH350" s="1370" t="str">
        <f t="shared" si="1003"/>
        <v/>
      </c>
      <c r="CI350" s="1371" t="str">
        <f t="shared" si="1004"/>
        <v/>
      </c>
      <c r="CJ350" s="1372" t="str">
        <f t="shared" si="1005"/>
        <v/>
      </c>
      <c r="CK350" s="1372" t="str">
        <f t="shared" si="1006"/>
        <v/>
      </c>
      <c r="CL350" s="1372" t="str">
        <f t="shared" si="1007"/>
        <v/>
      </c>
      <c r="CM350" s="1372" t="str">
        <f t="shared" si="1008"/>
        <v/>
      </c>
      <c r="CN350" s="1372" t="str">
        <f t="shared" si="1009"/>
        <v/>
      </c>
      <c r="CO350" s="1373" t="str">
        <f t="shared" si="1010"/>
        <v/>
      </c>
      <c r="CP350" s="1373" t="str">
        <f t="shared" si="1011"/>
        <v/>
      </c>
      <c r="CQ350" s="1373" t="str">
        <f t="shared" si="1012"/>
        <v/>
      </c>
      <c r="CR350" s="1373" t="str">
        <f t="shared" si="1013"/>
        <v/>
      </c>
      <c r="CS350" s="1372" t="str">
        <f t="shared" si="1014"/>
        <v/>
      </c>
      <c r="CT350" s="1372" t="str">
        <f t="shared" si="1015"/>
        <v/>
      </c>
      <c r="CU350" s="1372" t="str">
        <f t="shared" si="1016"/>
        <v/>
      </c>
      <c r="CV350" s="1372" t="str">
        <f t="shared" si="1017"/>
        <v/>
      </c>
      <c r="CW350" s="1372" t="str">
        <f t="shared" si="1018"/>
        <v/>
      </c>
      <c r="CX350" s="1371" t="str">
        <f t="shared" si="1019"/>
        <v/>
      </c>
      <c r="CY350" s="1374" t="str">
        <f t="shared" si="1020"/>
        <v/>
      </c>
      <c r="CZ350" s="532" t="str">
        <f t="shared" si="1021"/>
        <v/>
      </c>
      <c r="DA350" s="533" t="str">
        <f t="shared" si="1022"/>
        <v/>
      </c>
      <c r="DB350" s="534" t="str">
        <f t="shared" si="1023"/>
        <v/>
      </c>
      <c r="DC350" s="534" t="str">
        <f t="shared" si="1024"/>
        <v/>
      </c>
      <c r="DD350" s="534" t="str">
        <f t="shared" si="1025"/>
        <v/>
      </c>
      <c r="DE350" s="534" t="str">
        <f t="shared" si="1026"/>
        <v/>
      </c>
      <c r="DF350" s="534" t="str">
        <f t="shared" si="1027"/>
        <v/>
      </c>
      <c r="DG350" s="535" t="str">
        <f t="shared" si="1028"/>
        <v/>
      </c>
      <c r="DH350" s="535" t="str">
        <f t="shared" si="1029"/>
        <v/>
      </c>
      <c r="DI350" s="535" t="str">
        <f t="shared" si="1030"/>
        <v/>
      </c>
      <c r="DJ350" s="535" t="str">
        <f t="shared" si="1031"/>
        <v/>
      </c>
      <c r="DK350" s="534" t="str">
        <f t="shared" si="1032"/>
        <v/>
      </c>
      <c r="DL350" s="534" t="str">
        <f t="shared" si="1033"/>
        <v/>
      </c>
      <c r="DM350" s="534" t="str">
        <f t="shared" si="1034"/>
        <v/>
      </c>
      <c r="DN350" s="534" t="str">
        <f t="shared" si="1035"/>
        <v/>
      </c>
      <c r="DO350" s="534" t="str">
        <f t="shared" si="1036"/>
        <v/>
      </c>
      <c r="DP350" s="533" t="str">
        <f t="shared" si="1037"/>
        <v/>
      </c>
      <c r="DQ350" s="532" t="str">
        <f t="shared" si="1038"/>
        <v/>
      </c>
      <c r="DR350" s="753">
        <f t="shared" si="1039"/>
        <v>0</v>
      </c>
      <c r="DS350" s="111">
        <f t="shared" si="1040"/>
        <v>0</v>
      </c>
      <c r="DT350" s="111">
        <f t="shared" si="1041"/>
        <v>0</v>
      </c>
      <c r="DU350" s="111">
        <f t="shared" si="1042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407"/>
      <c r="CI351" s="1408"/>
      <c r="CJ351" s="1408"/>
      <c r="CK351" s="1408"/>
      <c r="CL351" s="1408"/>
      <c r="CM351" s="1408"/>
      <c r="CN351" s="1408"/>
      <c r="CO351" s="1408"/>
      <c r="CP351" s="1408"/>
      <c r="CQ351" s="1408"/>
      <c r="CR351" s="1408"/>
      <c r="CS351" s="1408"/>
      <c r="CT351" s="1408"/>
      <c r="CU351" s="1408"/>
      <c r="CV351" s="1408"/>
      <c r="CW351" s="1408"/>
      <c r="CX351" s="1408"/>
      <c r="CY351" s="1387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059">IF(DR352&lt;3,"",(SUM(B352:S352)-MIN(B352:S352)-MAX(B352:S352))/(DR352-2))</f>
        <v/>
      </c>
      <c r="CE352" s="698" t="str">
        <f t="shared" ref="CE352:CE361" si="1060">IF(DS352&lt;3,"",(SUM(U352:AL352)-MIN(U352:AL352)-MAX(U352:AL352))/(DS352-2))</f>
        <v/>
      </c>
      <c r="CF352" s="698" t="str">
        <f t="shared" ref="CF352:CF361" si="1061">IF(DT352&lt;3,"",(SUM(AN352:BE352)-MIN(AN352:BE352)-MAX(AN352:BE352))/(DT352-2))</f>
        <v/>
      </c>
      <c r="CG352" s="787" t="str">
        <f t="shared" ref="CG352:CG361" si="1062">IF(DU352&lt;3,"",(SUM(BG352:BX352)-MIN(BG352:BX352)-MAX(BG352:BX352))/(DU352-2))</f>
        <v/>
      </c>
      <c r="CH352" s="1370" t="str">
        <f t="shared" ref="CH352:CH359" si="1063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371" t="str">
        <f t="shared" ref="CI352:CI359" si="1064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372" t="str">
        <f t="shared" ref="CJ352:CJ359" si="1065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372" t="str">
        <f t="shared" ref="CK352:CK359" si="1066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372" t="str">
        <f t="shared" ref="CL352:CL359" si="1067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372" t="str">
        <f t="shared" ref="CM352:CM359" si="1068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372" t="str">
        <f t="shared" ref="CN352:CN359" si="1069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373" t="str">
        <f t="shared" ref="CO352:CO359" si="1070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373" t="str">
        <f t="shared" ref="CP352:CP359" si="1071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373" t="str">
        <f t="shared" ref="CQ352:CQ359" si="1072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373" t="str">
        <f t="shared" ref="CR352:CR359" si="1073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372" t="str">
        <f t="shared" ref="CS352:CS359" si="1074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372" t="str">
        <f t="shared" ref="CT352:CT359" si="1075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372" t="str">
        <f t="shared" ref="CU352:CU359" si="1076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372" t="str">
        <f t="shared" ref="CV352:CV359" si="1077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372" t="str">
        <f t="shared" ref="CW352:CW359" si="1078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371" t="str">
        <f t="shared" ref="CX352:CX359" si="1079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374" t="str">
        <f t="shared" ref="CY352:CY359" si="1080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081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082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083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084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085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086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087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088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089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090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091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092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093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094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095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096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097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098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099">COUNT(B352:S352)</f>
        <v>0</v>
      </c>
      <c r="DS352" s="111">
        <f t="shared" ref="DS352:DS359" si="1100">COUNT(U352:AL352)</f>
        <v>0</v>
      </c>
      <c r="DT352" s="111">
        <f t="shared" ref="DT352:DT359" si="1101">COUNT(AN352:BE352)</f>
        <v>0</v>
      </c>
      <c r="DU352" s="111">
        <f t="shared" ref="DU352:DU359" si="1102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03">IF(B350="","",B350*B352)</f>
        <v/>
      </c>
      <c r="C353" s="730" t="str">
        <f t="shared" si="1103"/>
        <v/>
      </c>
      <c r="D353" s="730" t="str">
        <f t="shared" si="1103"/>
        <v/>
      </c>
      <c r="E353" s="730" t="str">
        <f t="shared" si="1103"/>
        <v/>
      </c>
      <c r="F353" s="730" t="str">
        <f t="shared" si="1103"/>
        <v/>
      </c>
      <c r="G353" s="730" t="str">
        <f t="shared" si="1103"/>
        <v/>
      </c>
      <c r="H353" s="730" t="str">
        <f t="shared" si="1103"/>
        <v/>
      </c>
      <c r="I353" s="730" t="str">
        <f t="shared" si="1103"/>
        <v/>
      </c>
      <c r="J353" s="730" t="str">
        <f t="shared" si="1103"/>
        <v/>
      </c>
      <c r="K353" s="730" t="str">
        <f t="shared" si="1103"/>
        <v/>
      </c>
      <c r="L353" s="730" t="str">
        <f t="shared" si="1103"/>
        <v/>
      </c>
      <c r="M353" s="730" t="str">
        <f t="shared" si="1103"/>
        <v/>
      </c>
      <c r="N353" s="730" t="str">
        <f t="shared" si="1103"/>
        <v/>
      </c>
      <c r="O353" s="730" t="str">
        <f t="shared" si="1103"/>
        <v/>
      </c>
      <c r="P353" s="730" t="str">
        <f t="shared" si="1103"/>
        <v/>
      </c>
      <c r="Q353" s="730" t="str">
        <f t="shared" si="1103"/>
        <v/>
      </c>
      <c r="R353" s="730" t="str">
        <f t="shared" si="1103"/>
        <v/>
      </c>
      <c r="S353" s="730" t="str">
        <f t="shared" si="1103"/>
        <v/>
      </c>
      <c r="T353" s="762"/>
      <c r="U353" s="730" t="str">
        <f t="shared" ref="U353:AL353" si="1104">IF(U350="","",U350*U352)</f>
        <v/>
      </c>
      <c r="V353" s="730" t="str">
        <f t="shared" si="1104"/>
        <v/>
      </c>
      <c r="W353" s="730" t="str">
        <f t="shared" si="1104"/>
        <v/>
      </c>
      <c r="X353" s="730" t="str">
        <f t="shared" si="1104"/>
        <v/>
      </c>
      <c r="Y353" s="730" t="str">
        <f t="shared" si="1104"/>
        <v/>
      </c>
      <c r="Z353" s="730" t="str">
        <f t="shared" si="1104"/>
        <v/>
      </c>
      <c r="AA353" s="730" t="str">
        <f t="shared" si="1104"/>
        <v/>
      </c>
      <c r="AB353" s="730" t="str">
        <f t="shared" si="1104"/>
        <v/>
      </c>
      <c r="AC353" s="730" t="str">
        <f t="shared" si="1104"/>
        <v/>
      </c>
      <c r="AD353" s="730" t="str">
        <f t="shared" si="1104"/>
        <v/>
      </c>
      <c r="AE353" s="730" t="str">
        <f t="shared" si="1104"/>
        <v/>
      </c>
      <c r="AF353" s="730" t="str">
        <f t="shared" si="1104"/>
        <v/>
      </c>
      <c r="AG353" s="730" t="str">
        <f t="shared" si="1104"/>
        <v/>
      </c>
      <c r="AH353" s="730" t="str">
        <f t="shared" si="1104"/>
        <v/>
      </c>
      <c r="AI353" s="730" t="str">
        <f t="shared" si="1104"/>
        <v/>
      </c>
      <c r="AJ353" s="730" t="str">
        <f t="shared" si="1104"/>
        <v/>
      </c>
      <c r="AK353" s="730" t="str">
        <f t="shared" si="1104"/>
        <v/>
      </c>
      <c r="AL353" s="730" t="str">
        <f t="shared" si="1104"/>
        <v/>
      </c>
      <c r="AM353" s="762"/>
      <c r="AN353" s="730" t="str">
        <f t="shared" ref="AN353:BE353" si="1105">IF(AN350="","",AN350*AN352)</f>
        <v/>
      </c>
      <c r="AO353" s="730" t="str">
        <f t="shared" si="1105"/>
        <v/>
      </c>
      <c r="AP353" s="730" t="str">
        <f t="shared" si="1105"/>
        <v/>
      </c>
      <c r="AQ353" s="730" t="str">
        <f t="shared" si="1105"/>
        <v/>
      </c>
      <c r="AR353" s="730" t="str">
        <f t="shared" si="1105"/>
        <v/>
      </c>
      <c r="AS353" s="730" t="str">
        <f t="shared" si="1105"/>
        <v/>
      </c>
      <c r="AT353" s="730" t="str">
        <f t="shared" si="1105"/>
        <v/>
      </c>
      <c r="AU353" s="730" t="str">
        <f t="shared" si="1105"/>
        <v/>
      </c>
      <c r="AV353" s="730" t="str">
        <f t="shared" si="1105"/>
        <v/>
      </c>
      <c r="AW353" s="730" t="str">
        <f t="shared" si="1105"/>
        <v/>
      </c>
      <c r="AX353" s="730" t="str">
        <f t="shared" si="1105"/>
        <v/>
      </c>
      <c r="AY353" s="730" t="str">
        <f t="shared" si="1105"/>
        <v/>
      </c>
      <c r="AZ353" s="730" t="str">
        <f t="shared" si="1105"/>
        <v/>
      </c>
      <c r="BA353" s="730" t="str">
        <f t="shared" si="1105"/>
        <v/>
      </c>
      <c r="BB353" s="730" t="str">
        <f t="shared" si="1105"/>
        <v/>
      </c>
      <c r="BC353" s="730" t="str">
        <f t="shared" si="1105"/>
        <v/>
      </c>
      <c r="BD353" s="730" t="str">
        <f t="shared" si="1105"/>
        <v/>
      </c>
      <c r="BE353" s="730" t="str">
        <f t="shared" si="1105"/>
        <v/>
      </c>
      <c r="BF353" s="762"/>
      <c r="BG353" s="730" t="str">
        <f t="shared" ref="BG353:BX353" si="1106">IF(BG350="","",BG350*BG352)</f>
        <v/>
      </c>
      <c r="BH353" s="730" t="str">
        <f t="shared" si="1106"/>
        <v/>
      </c>
      <c r="BI353" s="730" t="str">
        <f t="shared" si="1106"/>
        <v/>
      </c>
      <c r="BJ353" s="730" t="str">
        <f t="shared" si="1106"/>
        <v/>
      </c>
      <c r="BK353" s="730" t="str">
        <f t="shared" si="1106"/>
        <v/>
      </c>
      <c r="BL353" s="730" t="str">
        <f t="shared" si="1106"/>
        <v/>
      </c>
      <c r="BM353" s="730" t="str">
        <f t="shared" si="1106"/>
        <v/>
      </c>
      <c r="BN353" s="730" t="str">
        <f t="shared" si="1106"/>
        <v/>
      </c>
      <c r="BO353" s="730" t="str">
        <f t="shared" si="1106"/>
        <v/>
      </c>
      <c r="BP353" s="730" t="str">
        <f t="shared" si="1106"/>
        <v/>
      </c>
      <c r="BQ353" s="730" t="str">
        <f t="shared" si="1106"/>
        <v/>
      </c>
      <c r="BR353" s="730" t="str">
        <f t="shared" si="1106"/>
        <v/>
      </c>
      <c r="BS353" s="730" t="str">
        <f t="shared" si="1106"/>
        <v/>
      </c>
      <c r="BT353" s="730" t="str">
        <f t="shared" si="1106"/>
        <v/>
      </c>
      <c r="BU353" s="730" t="str">
        <f t="shared" si="1106"/>
        <v/>
      </c>
      <c r="BV353" s="730" t="str">
        <f t="shared" si="1106"/>
        <v/>
      </c>
      <c r="BW353" s="730" t="str">
        <f t="shared" si="1106"/>
        <v/>
      </c>
      <c r="BX353" s="730" t="str">
        <f t="shared" si="1106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059"/>
        <v/>
      </c>
      <c r="CE353" s="698" t="str">
        <f t="shared" si="1060"/>
        <v/>
      </c>
      <c r="CF353" s="698" t="str">
        <f t="shared" si="1061"/>
        <v/>
      </c>
      <c r="CG353" s="787" t="str">
        <f t="shared" si="1062"/>
        <v/>
      </c>
      <c r="CH353" s="1370" t="str">
        <f t="shared" si="1063"/>
        <v/>
      </c>
      <c r="CI353" s="1371" t="str">
        <f t="shared" si="1064"/>
        <v/>
      </c>
      <c r="CJ353" s="1372" t="str">
        <f t="shared" si="1065"/>
        <v/>
      </c>
      <c r="CK353" s="1372" t="str">
        <f t="shared" si="1066"/>
        <v/>
      </c>
      <c r="CL353" s="1372" t="str">
        <f t="shared" si="1067"/>
        <v/>
      </c>
      <c r="CM353" s="1372" t="str">
        <f t="shared" si="1068"/>
        <v/>
      </c>
      <c r="CN353" s="1372" t="str">
        <f t="shared" si="1069"/>
        <v/>
      </c>
      <c r="CO353" s="1373" t="str">
        <f t="shared" si="1070"/>
        <v/>
      </c>
      <c r="CP353" s="1373" t="str">
        <f t="shared" si="1071"/>
        <v/>
      </c>
      <c r="CQ353" s="1373" t="str">
        <f t="shared" si="1072"/>
        <v/>
      </c>
      <c r="CR353" s="1373" t="str">
        <f t="shared" si="1073"/>
        <v/>
      </c>
      <c r="CS353" s="1372" t="str">
        <f t="shared" si="1074"/>
        <v/>
      </c>
      <c r="CT353" s="1372" t="str">
        <f t="shared" si="1075"/>
        <v/>
      </c>
      <c r="CU353" s="1372" t="str">
        <f t="shared" si="1076"/>
        <v/>
      </c>
      <c r="CV353" s="1372" t="str">
        <f t="shared" si="1077"/>
        <v/>
      </c>
      <c r="CW353" s="1372" t="str">
        <f t="shared" si="1078"/>
        <v/>
      </c>
      <c r="CX353" s="1371" t="str">
        <f t="shared" si="1079"/>
        <v/>
      </c>
      <c r="CY353" s="1374" t="str">
        <f t="shared" si="1080"/>
        <v/>
      </c>
      <c r="CZ353" s="532" t="str">
        <f t="shared" si="1081"/>
        <v/>
      </c>
      <c r="DA353" s="533" t="str">
        <f t="shared" si="1082"/>
        <v/>
      </c>
      <c r="DB353" s="534" t="str">
        <f t="shared" si="1083"/>
        <v/>
      </c>
      <c r="DC353" s="534" t="str">
        <f t="shared" si="1084"/>
        <v/>
      </c>
      <c r="DD353" s="534" t="str">
        <f t="shared" si="1085"/>
        <v/>
      </c>
      <c r="DE353" s="534" t="str">
        <f t="shared" si="1086"/>
        <v/>
      </c>
      <c r="DF353" s="534" t="str">
        <f t="shared" si="1087"/>
        <v/>
      </c>
      <c r="DG353" s="535" t="str">
        <f t="shared" si="1088"/>
        <v/>
      </c>
      <c r="DH353" s="535" t="str">
        <f t="shared" si="1089"/>
        <v/>
      </c>
      <c r="DI353" s="535" t="str">
        <f t="shared" si="1090"/>
        <v/>
      </c>
      <c r="DJ353" s="535" t="str">
        <f t="shared" si="1091"/>
        <v/>
      </c>
      <c r="DK353" s="534" t="str">
        <f t="shared" si="1092"/>
        <v/>
      </c>
      <c r="DL353" s="534" t="str">
        <f t="shared" si="1093"/>
        <v/>
      </c>
      <c r="DM353" s="534" t="str">
        <f t="shared" si="1094"/>
        <v/>
      </c>
      <c r="DN353" s="534" t="str">
        <f t="shared" si="1095"/>
        <v/>
      </c>
      <c r="DO353" s="534" t="str">
        <f t="shared" si="1096"/>
        <v/>
      </c>
      <c r="DP353" s="533" t="str">
        <f t="shared" si="1097"/>
        <v/>
      </c>
      <c r="DQ353" s="532" t="str">
        <f t="shared" si="1098"/>
        <v/>
      </c>
      <c r="DR353" s="753">
        <f t="shared" si="1099"/>
        <v>0</v>
      </c>
      <c r="DS353" s="111">
        <f t="shared" si="1100"/>
        <v>0</v>
      </c>
      <c r="DT353" s="111">
        <f t="shared" si="1101"/>
        <v>0</v>
      </c>
      <c r="DU353" s="111">
        <f t="shared" si="1102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07">3670*4.1868</f>
        <v>15365.555999999999</v>
      </c>
      <c r="C354" s="801">
        <f t="shared" si="1107"/>
        <v>15365.555999999999</v>
      </c>
      <c r="D354" s="801">
        <f t="shared" si="1107"/>
        <v>15365.555999999999</v>
      </c>
      <c r="E354" s="801">
        <f t="shared" si="1107"/>
        <v>15365.555999999999</v>
      </c>
      <c r="F354" s="801">
        <f t="shared" si="1107"/>
        <v>15365.555999999999</v>
      </c>
      <c r="G354" s="801">
        <f t="shared" si="1107"/>
        <v>15365.555999999999</v>
      </c>
      <c r="H354" s="801">
        <f t="shared" si="1107"/>
        <v>15365.555999999999</v>
      </c>
      <c r="I354" s="801">
        <f t="shared" si="1107"/>
        <v>15365.555999999999</v>
      </c>
      <c r="J354" s="801">
        <f t="shared" si="1107"/>
        <v>15365.555999999999</v>
      </c>
      <c r="K354" s="801">
        <f t="shared" si="1107"/>
        <v>15365.555999999999</v>
      </c>
      <c r="L354" s="801">
        <f t="shared" si="1107"/>
        <v>15365.555999999999</v>
      </c>
      <c r="M354" s="801">
        <f t="shared" si="1107"/>
        <v>15365.555999999999</v>
      </c>
      <c r="N354" s="801">
        <f t="shared" si="1107"/>
        <v>15365.555999999999</v>
      </c>
      <c r="O354" s="801">
        <f t="shared" si="1107"/>
        <v>15365.555999999999</v>
      </c>
      <c r="P354" s="801">
        <f t="shared" si="1107"/>
        <v>15365.555999999999</v>
      </c>
      <c r="Q354" s="801">
        <f t="shared" si="1107"/>
        <v>15365.555999999999</v>
      </c>
      <c r="R354" s="801">
        <f t="shared" si="1107"/>
        <v>15365.555999999999</v>
      </c>
      <c r="S354" s="801">
        <f t="shared" si="1107"/>
        <v>15365.555999999999</v>
      </c>
      <c r="T354" s="809"/>
      <c r="U354" s="801">
        <f t="shared" ref="U354:AL354" si="1108">3670*4.1868</f>
        <v>15365.555999999999</v>
      </c>
      <c r="V354" s="801">
        <f t="shared" si="1108"/>
        <v>15365.555999999999</v>
      </c>
      <c r="W354" s="801">
        <f t="shared" si="1108"/>
        <v>15365.555999999999</v>
      </c>
      <c r="X354" s="801">
        <f t="shared" si="1108"/>
        <v>15365.555999999999</v>
      </c>
      <c r="Y354" s="801">
        <f t="shared" si="1108"/>
        <v>15365.555999999999</v>
      </c>
      <c r="Z354" s="801">
        <f t="shared" si="1108"/>
        <v>15365.555999999999</v>
      </c>
      <c r="AA354" s="801">
        <f t="shared" si="1108"/>
        <v>15365.555999999999</v>
      </c>
      <c r="AB354" s="801">
        <f t="shared" si="1108"/>
        <v>15365.555999999999</v>
      </c>
      <c r="AC354" s="801">
        <f t="shared" si="1108"/>
        <v>15365.555999999999</v>
      </c>
      <c r="AD354" s="801">
        <f t="shared" si="1108"/>
        <v>15365.555999999999</v>
      </c>
      <c r="AE354" s="801">
        <f t="shared" si="1108"/>
        <v>15365.555999999999</v>
      </c>
      <c r="AF354" s="801">
        <f t="shared" si="1108"/>
        <v>15365.555999999999</v>
      </c>
      <c r="AG354" s="801">
        <f t="shared" si="1108"/>
        <v>15365.555999999999</v>
      </c>
      <c r="AH354" s="801">
        <f t="shared" si="1108"/>
        <v>15365.555999999999</v>
      </c>
      <c r="AI354" s="801">
        <f t="shared" si="1108"/>
        <v>15365.555999999999</v>
      </c>
      <c r="AJ354" s="801">
        <f t="shared" si="1108"/>
        <v>15365.555999999999</v>
      </c>
      <c r="AK354" s="801">
        <f t="shared" si="1108"/>
        <v>15365.555999999999</v>
      </c>
      <c r="AL354" s="801">
        <f t="shared" si="1108"/>
        <v>15365.555999999999</v>
      </c>
      <c r="AM354" s="809"/>
      <c r="AN354" s="801">
        <f t="shared" ref="AN354:BE354" si="1109">3670*4.1868</f>
        <v>15365.555999999999</v>
      </c>
      <c r="AO354" s="801">
        <f t="shared" si="1109"/>
        <v>15365.555999999999</v>
      </c>
      <c r="AP354" s="801">
        <f t="shared" si="1109"/>
        <v>15365.555999999999</v>
      </c>
      <c r="AQ354" s="801">
        <f t="shared" si="1109"/>
        <v>15365.555999999999</v>
      </c>
      <c r="AR354" s="801">
        <f t="shared" si="1109"/>
        <v>15365.555999999999</v>
      </c>
      <c r="AS354" s="801">
        <f t="shared" si="1109"/>
        <v>15365.555999999999</v>
      </c>
      <c r="AT354" s="801">
        <f t="shared" si="1109"/>
        <v>15365.555999999999</v>
      </c>
      <c r="AU354" s="801">
        <f t="shared" si="1109"/>
        <v>15365.555999999999</v>
      </c>
      <c r="AV354" s="801">
        <f t="shared" si="1109"/>
        <v>15365.555999999999</v>
      </c>
      <c r="AW354" s="801">
        <f t="shared" si="1109"/>
        <v>15365.555999999999</v>
      </c>
      <c r="AX354" s="801">
        <f t="shared" si="1109"/>
        <v>15365.555999999999</v>
      </c>
      <c r="AY354" s="801">
        <f t="shared" si="1109"/>
        <v>15365.555999999999</v>
      </c>
      <c r="AZ354" s="801">
        <f t="shared" si="1109"/>
        <v>15365.555999999999</v>
      </c>
      <c r="BA354" s="801">
        <f t="shared" si="1109"/>
        <v>15365.555999999999</v>
      </c>
      <c r="BB354" s="801">
        <f t="shared" si="1109"/>
        <v>15365.555999999999</v>
      </c>
      <c r="BC354" s="801">
        <f t="shared" si="1109"/>
        <v>15365.555999999999</v>
      </c>
      <c r="BD354" s="801">
        <f t="shared" si="1109"/>
        <v>15365.555999999999</v>
      </c>
      <c r="BE354" s="801">
        <f t="shared" si="1109"/>
        <v>15365.555999999999</v>
      </c>
      <c r="BF354" s="809"/>
      <c r="BG354" s="801">
        <f t="shared" ref="BG354:BX354" si="1110">3670*4.1868</f>
        <v>15365.555999999999</v>
      </c>
      <c r="BH354" s="801">
        <f t="shared" si="1110"/>
        <v>15365.555999999999</v>
      </c>
      <c r="BI354" s="801">
        <f t="shared" si="1110"/>
        <v>15365.555999999999</v>
      </c>
      <c r="BJ354" s="801">
        <f t="shared" si="1110"/>
        <v>15365.555999999999</v>
      </c>
      <c r="BK354" s="801">
        <f t="shared" si="1110"/>
        <v>15365.555999999999</v>
      </c>
      <c r="BL354" s="801">
        <f t="shared" si="1110"/>
        <v>15365.555999999999</v>
      </c>
      <c r="BM354" s="801">
        <f t="shared" si="1110"/>
        <v>15365.555999999999</v>
      </c>
      <c r="BN354" s="801">
        <f t="shared" si="1110"/>
        <v>15365.555999999999</v>
      </c>
      <c r="BO354" s="801">
        <f t="shared" si="1110"/>
        <v>15365.555999999999</v>
      </c>
      <c r="BP354" s="801">
        <f t="shared" si="1110"/>
        <v>15365.555999999999</v>
      </c>
      <c r="BQ354" s="801">
        <f t="shared" si="1110"/>
        <v>15365.555999999999</v>
      </c>
      <c r="BR354" s="801">
        <f t="shared" si="1110"/>
        <v>15365.555999999999</v>
      </c>
      <c r="BS354" s="801">
        <f t="shared" si="1110"/>
        <v>15365.555999999999</v>
      </c>
      <c r="BT354" s="801">
        <f t="shared" si="1110"/>
        <v>15365.555999999999</v>
      </c>
      <c r="BU354" s="801">
        <f t="shared" si="1110"/>
        <v>15365.555999999999</v>
      </c>
      <c r="BV354" s="801">
        <f t="shared" si="1110"/>
        <v>15365.555999999999</v>
      </c>
      <c r="BW354" s="801">
        <f t="shared" si="1110"/>
        <v>15365.555999999999</v>
      </c>
      <c r="BX354" s="801">
        <f t="shared" si="1110"/>
        <v>15365.555999999999</v>
      </c>
      <c r="BY354" s="703"/>
      <c r="BZ354" s="801">
        <f>3670*4.1868</f>
        <v>15365.555999999999</v>
      </c>
      <c r="CA354" s="801">
        <f>3670*4.1868</f>
        <v>15365.555999999999</v>
      </c>
      <c r="CB354" s="801">
        <f>3670*4.1868</f>
        <v>15365.555999999999</v>
      </c>
      <c r="CC354" s="801">
        <f>3670*4.1868</f>
        <v>15365.555999999999</v>
      </c>
      <c r="CD354" s="698">
        <f t="shared" si="1059"/>
        <v>15365.556000000004</v>
      </c>
      <c r="CE354" s="698">
        <f t="shared" si="1060"/>
        <v>15365.556000000004</v>
      </c>
      <c r="CF354" s="698">
        <f t="shared" si="1061"/>
        <v>15365.556000000004</v>
      </c>
      <c r="CG354" s="787">
        <f t="shared" si="1062"/>
        <v>15365.556000000004</v>
      </c>
      <c r="CH354" s="1370">
        <f t="shared" si="1063"/>
        <v>15365.555999999999</v>
      </c>
      <c r="CI354" s="1371">
        <f t="shared" si="1064"/>
        <v>15365.555999999999</v>
      </c>
      <c r="CJ354" s="1372">
        <f t="shared" si="1065"/>
        <v>15365.555999999999</v>
      </c>
      <c r="CK354" s="1372">
        <f t="shared" si="1066"/>
        <v>15365.555999999999</v>
      </c>
      <c r="CL354" s="1372">
        <f t="shared" si="1067"/>
        <v>15365.555999999999</v>
      </c>
      <c r="CM354" s="1372">
        <f t="shared" si="1068"/>
        <v>15365.555999999999</v>
      </c>
      <c r="CN354" s="1372">
        <f t="shared" si="1069"/>
        <v>15365.555999999999</v>
      </c>
      <c r="CO354" s="1373">
        <f t="shared" si="1070"/>
        <v>15365.555999999999</v>
      </c>
      <c r="CP354" s="1373">
        <f t="shared" si="1071"/>
        <v>15365.555999999999</v>
      </c>
      <c r="CQ354" s="1373">
        <f t="shared" si="1072"/>
        <v>15365.555999999999</v>
      </c>
      <c r="CR354" s="1373">
        <f t="shared" si="1073"/>
        <v>15365.555999999999</v>
      </c>
      <c r="CS354" s="1372">
        <f t="shared" si="1074"/>
        <v>15365.555999999999</v>
      </c>
      <c r="CT354" s="1372">
        <f t="shared" si="1075"/>
        <v>15365.555999999999</v>
      </c>
      <c r="CU354" s="1372">
        <f t="shared" si="1076"/>
        <v>15365.555999999999</v>
      </c>
      <c r="CV354" s="1372">
        <f t="shared" si="1077"/>
        <v>15365.555999999999</v>
      </c>
      <c r="CW354" s="1372">
        <f t="shared" si="1078"/>
        <v>15365.555999999999</v>
      </c>
      <c r="CX354" s="1371">
        <f t="shared" si="1079"/>
        <v>15365.555999999999</v>
      </c>
      <c r="CY354" s="1374">
        <f t="shared" si="1080"/>
        <v>15365.555999999999</v>
      </c>
      <c r="CZ354" s="532">
        <f t="shared" si="1081"/>
        <v>15365.555999999999</v>
      </c>
      <c r="DA354" s="533">
        <f t="shared" si="1082"/>
        <v>15365.555999999999</v>
      </c>
      <c r="DB354" s="534">
        <f t="shared" si="1083"/>
        <v>15365.555999999999</v>
      </c>
      <c r="DC354" s="534">
        <f t="shared" si="1084"/>
        <v>15365.555999999999</v>
      </c>
      <c r="DD354" s="534">
        <f t="shared" si="1085"/>
        <v>15365.555999999999</v>
      </c>
      <c r="DE354" s="534">
        <f t="shared" si="1086"/>
        <v>15365.555999999999</v>
      </c>
      <c r="DF354" s="534">
        <f t="shared" si="1087"/>
        <v>15365.555999999999</v>
      </c>
      <c r="DG354" s="535">
        <f t="shared" si="1088"/>
        <v>15365.555999999999</v>
      </c>
      <c r="DH354" s="535">
        <f t="shared" si="1089"/>
        <v>15365.555999999999</v>
      </c>
      <c r="DI354" s="535">
        <f t="shared" si="1090"/>
        <v>15365.555999999999</v>
      </c>
      <c r="DJ354" s="535">
        <f t="shared" si="1091"/>
        <v>15365.555999999999</v>
      </c>
      <c r="DK354" s="534">
        <f t="shared" si="1092"/>
        <v>15365.555999999999</v>
      </c>
      <c r="DL354" s="534">
        <f t="shared" si="1093"/>
        <v>15365.555999999999</v>
      </c>
      <c r="DM354" s="534">
        <f t="shared" si="1094"/>
        <v>15365.555999999999</v>
      </c>
      <c r="DN354" s="534">
        <f t="shared" si="1095"/>
        <v>15365.555999999999</v>
      </c>
      <c r="DO354" s="534">
        <f t="shared" si="1096"/>
        <v>15365.555999999999</v>
      </c>
      <c r="DP354" s="533">
        <f t="shared" si="1097"/>
        <v>15365.555999999999</v>
      </c>
      <c r="DQ354" s="532">
        <f t="shared" si="1098"/>
        <v>15365.555999999999</v>
      </c>
      <c r="DR354" s="753">
        <f t="shared" si="1099"/>
        <v>18</v>
      </c>
      <c r="DS354" s="111">
        <f t="shared" si="1100"/>
        <v>18</v>
      </c>
      <c r="DT354" s="111">
        <f t="shared" si="1101"/>
        <v>18</v>
      </c>
      <c r="DU354" s="111">
        <f t="shared" si="1102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059"/>
        <v/>
      </c>
      <c r="CE355" s="698" t="str">
        <f t="shared" si="1060"/>
        <v/>
      </c>
      <c r="CF355" s="698" t="str">
        <f t="shared" si="1061"/>
        <v/>
      </c>
      <c r="CG355" s="787" t="str">
        <f t="shared" si="1062"/>
        <v/>
      </c>
      <c r="CH355" s="1370" t="str">
        <f t="shared" si="1063"/>
        <v/>
      </c>
      <c r="CI355" s="1371" t="str">
        <f t="shared" si="1064"/>
        <v/>
      </c>
      <c r="CJ355" s="1372" t="str">
        <f t="shared" si="1065"/>
        <v/>
      </c>
      <c r="CK355" s="1372" t="str">
        <f t="shared" si="1066"/>
        <v/>
      </c>
      <c r="CL355" s="1372" t="str">
        <f t="shared" si="1067"/>
        <v/>
      </c>
      <c r="CM355" s="1372" t="str">
        <f t="shared" si="1068"/>
        <v/>
      </c>
      <c r="CN355" s="1372" t="str">
        <f t="shared" si="1069"/>
        <v/>
      </c>
      <c r="CO355" s="1373" t="str">
        <f t="shared" si="1070"/>
        <v/>
      </c>
      <c r="CP355" s="1373" t="str">
        <f t="shared" si="1071"/>
        <v/>
      </c>
      <c r="CQ355" s="1373" t="str">
        <f t="shared" si="1072"/>
        <v/>
      </c>
      <c r="CR355" s="1373" t="str">
        <f t="shared" si="1073"/>
        <v/>
      </c>
      <c r="CS355" s="1372" t="str">
        <f t="shared" si="1074"/>
        <v/>
      </c>
      <c r="CT355" s="1372" t="str">
        <f t="shared" si="1075"/>
        <v/>
      </c>
      <c r="CU355" s="1372" t="str">
        <f t="shared" si="1076"/>
        <v/>
      </c>
      <c r="CV355" s="1372" t="str">
        <f t="shared" si="1077"/>
        <v/>
      </c>
      <c r="CW355" s="1372" t="str">
        <f t="shared" si="1078"/>
        <v/>
      </c>
      <c r="CX355" s="1371" t="str">
        <f t="shared" si="1079"/>
        <v/>
      </c>
      <c r="CY355" s="1374" t="str">
        <f t="shared" si="1080"/>
        <v/>
      </c>
      <c r="CZ355" s="532" t="str">
        <f t="shared" si="1081"/>
        <v/>
      </c>
      <c r="DA355" s="533" t="str">
        <f t="shared" si="1082"/>
        <v/>
      </c>
      <c r="DB355" s="534" t="str">
        <f t="shared" si="1083"/>
        <v/>
      </c>
      <c r="DC355" s="534" t="str">
        <f t="shared" si="1084"/>
        <v/>
      </c>
      <c r="DD355" s="534" t="str">
        <f t="shared" si="1085"/>
        <v/>
      </c>
      <c r="DE355" s="534" t="str">
        <f t="shared" si="1086"/>
        <v/>
      </c>
      <c r="DF355" s="534" t="str">
        <f t="shared" si="1087"/>
        <v/>
      </c>
      <c r="DG355" s="535" t="str">
        <f t="shared" si="1088"/>
        <v/>
      </c>
      <c r="DH355" s="535" t="str">
        <f t="shared" si="1089"/>
        <v/>
      </c>
      <c r="DI355" s="535" t="str">
        <f t="shared" si="1090"/>
        <v/>
      </c>
      <c r="DJ355" s="535" t="str">
        <f t="shared" si="1091"/>
        <v/>
      </c>
      <c r="DK355" s="534" t="str">
        <f t="shared" si="1092"/>
        <v/>
      </c>
      <c r="DL355" s="534" t="str">
        <f t="shared" si="1093"/>
        <v/>
      </c>
      <c r="DM355" s="534" t="str">
        <f t="shared" si="1094"/>
        <v/>
      </c>
      <c r="DN355" s="534" t="str">
        <f t="shared" si="1095"/>
        <v/>
      </c>
      <c r="DO355" s="534" t="str">
        <f t="shared" si="1096"/>
        <v/>
      </c>
      <c r="DP355" s="533" t="str">
        <f t="shared" si="1097"/>
        <v/>
      </c>
      <c r="DQ355" s="532" t="str">
        <f t="shared" si="1098"/>
        <v/>
      </c>
      <c r="DR355" s="753">
        <f t="shared" si="1099"/>
        <v>0</v>
      </c>
      <c r="DS355" s="111">
        <f t="shared" si="1100"/>
        <v>0</v>
      </c>
      <c r="DT355" s="111">
        <f t="shared" si="1101"/>
        <v>0</v>
      </c>
      <c r="DU355" s="111">
        <f t="shared" si="1102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059"/>
        <v/>
      </c>
      <c r="CE356" s="698" t="str">
        <f t="shared" si="1060"/>
        <v/>
      </c>
      <c r="CF356" s="698" t="str">
        <f t="shared" si="1061"/>
        <v/>
      </c>
      <c r="CG356" s="787" t="str">
        <f t="shared" si="1062"/>
        <v/>
      </c>
      <c r="CH356" s="1370" t="str">
        <f t="shared" si="1063"/>
        <v/>
      </c>
      <c r="CI356" s="1371" t="str">
        <f t="shared" si="1064"/>
        <v/>
      </c>
      <c r="CJ356" s="1372" t="str">
        <f t="shared" si="1065"/>
        <v/>
      </c>
      <c r="CK356" s="1372" t="str">
        <f t="shared" si="1066"/>
        <v/>
      </c>
      <c r="CL356" s="1372" t="str">
        <f t="shared" si="1067"/>
        <v/>
      </c>
      <c r="CM356" s="1372" t="str">
        <f t="shared" si="1068"/>
        <v/>
      </c>
      <c r="CN356" s="1372" t="str">
        <f t="shared" si="1069"/>
        <v/>
      </c>
      <c r="CO356" s="1373" t="str">
        <f t="shared" si="1070"/>
        <v/>
      </c>
      <c r="CP356" s="1373" t="str">
        <f t="shared" si="1071"/>
        <v/>
      </c>
      <c r="CQ356" s="1373" t="str">
        <f t="shared" si="1072"/>
        <v/>
      </c>
      <c r="CR356" s="1373" t="str">
        <f t="shared" si="1073"/>
        <v/>
      </c>
      <c r="CS356" s="1372" t="str">
        <f t="shared" si="1074"/>
        <v/>
      </c>
      <c r="CT356" s="1372" t="str">
        <f t="shared" si="1075"/>
        <v/>
      </c>
      <c r="CU356" s="1372" t="str">
        <f t="shared" si="1076"/>
        <v/>
      </c>
      <c r="CV356" s="1372" t="str">
        <f t="shared" si="1077"/>
        <v/>
      </c>
      <c r="CW356" s="1372" t="str">
        <f t="shared" si="1078"/>
        <v/>
      </c>
      <c r="CX356" s="1371" t="str">
        <f t="shared" si="1079"/>
        <v/>
      </c>
      <c r="CY356" s="1374" t="str">
        <f t="shared" si="1080"/>
        <v/>
      </c>
      <c r="CZ356" s="532" t="str">
        <f t="shared" si="1081"/>
        <v/>
      </c>
      <c r="DA356" s="533" t="str">
        <f t="shared" si="1082"/>
        <v/>
      </c>
      <c r="DB356" s="534" t="str">
        <f t="shared" si="1083"/>
        <v/>
      </c>
      <c r="DC356" s="534" t="str">
        <f t="shared" si="1084"/>
        <v/>
      </c>
      <c r="DD356" s="534" t="str">
        <f t="shared" si="1085"/>
        <v/>
      </c>
      <c r="DE356" s="534" t="str">
        <f t="shared" si="1086"/>
        <v/>
      </c>
      <c r="DF356" s="534" t="str">
        <f t="shared" si="1087"/>
        <v/>
      </c>
      <c r="DG356" s="535" t="str">
        <f t="shared" si="1088"/>
        <v/>
      </c>
      <c r="DH356" s="535" t="str">
        <f t="shared" si="1089"/>
        <v/>
      </c>
      <c r="DI356" s="535" t="str">
        <f t="shared" si="1090"/>
        <v/>
      </c>
      <c r="DJ356" s="535" t="str">
        <f t="shared" si="1091"/>
        <v/>
      </c>
      <c r="DK356" s="534" t="str">
        <f t="shared" si="1092"/>
        <v/>
      </c>
      <c r="DL356" s="534" t="str">
        <f t="shared" si="1093"/>
        <v/>
      </c>
      <c r="DM356" s="534" t="str">
        <f t="shared" si="1094"/>
        <v/>
      </c>
      <c r="DN356" s="534" t="str">
        <f t="shared" si="1095"/>
        <v/>
      </c>
      <c r="DO356" s="534" t="str">
        <f t="shared" si="1096"/>
        <v/>
      </c>
      <c r="DP356" s="533" t="str">
        <f t="shared" si="1097"/>
        <v/>
      </c>
      <c r="DQ356" s="532" t="str">
        <f t="shared" si="1098"/>
        <v/>
      </c>
      <c r="DR356" s="753">
        <f t="shared" si="1099"/>
        <v>0</v>
      </c>
      <c r="DS356" s="111">
        <f t="shared" si="1100"/>
        <v>0</v>
      </c>
      <c r="DT356" s="111">
        <f t="shared" si="1101"/>
        <v>0</v>
      </c>
      <c r="DU356" s="111">
        <f t="shared" si="1102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11">IF(B355="","",B355*B356)</f>
        <v/>
      </c>
      <c r="C357" s="730" t="str">
        <f t="shared" si="1111"/>
        <v/>
      </c>
      <c r="D357" s="730" t="str">
        <f t="shared" si="1111"/>
        <v/>
      </c>
      <c r="E357" s="730" t="str">
        <f t="shared" si="1111"/>
        <v/>
      </c>
      <c r="F357" s="730" t="str">
        <f t="shared" si="1111"/>
        <v/>
      </c>
      <c r="G357" s="730" t="str">
        <f t="shared" si="1111"/>
        <v/>
      </c>
      <c r="H357" s="730" t="str">
        <f t="shared" si="1111"/>
        <v/>
      </c>
      <c r="I357" s="730" t="str">
        <f t="shared" si="1111"/>
        <v/>
      </c>
      <c r="J357" s="730" t="str">
        <f t="shared" si="1111"/>
        <v/>
      </c>
      <c r="K357" s="730" t="str">
        <f t="shared" si="1111"/>
        <v/>
      </c>
      <c r="L357" s="730" t="str">
        <f t="shared" si="1111"/>
        <v/>
      </c>
      <c r="M357" s="730" t="str">
        <f t="shared" si="1111"/>
        <v/>
      </c>
      <c r="N357" s="730" t="str">
        <f t="shared" si="1111"/>
        <v/>
      </c>
      <c r="O357" s="730" t="str">
        <f t="shared" si="1111"/>
        <v/>
      </c>
      <c r="P357" s="730" t="str">
        <f t="shared" si="1111"/>
        <v/>
      </c>
      <c r="Q357" s="730" t="str">
        <f t="shared" si="1111"/>
        <v/>
      </c>
      <c r="R357" s="730" t="str">
        <f t="shared" si="1111"/>
        <v/>
      </c>
      <c r="S357" s="730" t="str">
        <f t="shared" si="1111"/>
        <v/>
      </c>
      <c r="T357" s="762"/>
      <c r="U357" s="730" t="str">
        <f t="shared" ref="U357:AL357" si="1112">IF(U355="","",U355*U356)</f>
        <v/>
      </c>
      <c r="V357" s="730" t="str">
        <f t="shared" si="1112"/>
        <v/>
      </c>
      <c r="W357" s="730" t="str">
        <f t="shared" si="1112"/>
        <v/>
      </c>
      <c r="X357" s="730" t="str">
        <f t="shared" si="1112"/>
        <v/>
      </c>
      <c r="Y357" s="730" t="str">
        <f t="shared" si="1112"/>
        <v/>
      </c>
      <c r="Z357" s="730" t="str">
        <f t="shared" si="1112"/>
        <v/>
      </c>
      <c r="AA357" s="730" t="str">
        <f t="shared" si="1112"/>
        <v/>
      </c>
      <c r="AB357" s="730" t="str">
        <f t="shared" si="1112"/>
        <v/>
      </c>
      <c r="AC357" s="730" t="str">
        <f t="shared" si="1112"/>
        <v/>
      </c>
      <c r="AD357" s="730" t="str">
        <f t="shared" si="1112"/>
        <v/>
      </c>
      <c r="AE357" s="730" t="str">
        <f t="shared" si="1112"/>
        <v/>
      </c>
      <c r="AF357" s="730" t="str">
        <f t="shared" si="1112"/>
        <v/>
      </c>
      <c r="AG357" s="730" t="str">
        <f t="shared" si="1112"/>
        <v/>
      </c>
      <c r="AH357" s="730" t="str">
        <f t="shared" si="1112"/>
        <v/>
      </c>
      <c r="AI357" s="730" t="str">
        <f t="shared" si="1112"/>
        <v/>
      </c>
      <c r="AJ357" s="730" t="str">
        <f t="shared" si="1112"/>
        <v/>
      </c>
      <c r="AK357" s="730" t="str">
        <f t="shared" si="1112"/>
        <v/>
      </c>
      <c r="AL357" s="730" t="str">
        <f t="shared" si="1112"/>
        <v/>
      </c>
      <c r="AM357" s="762"/>
      <c r="AN357" s="730" t="str">
        <f t="shared" ref="AN357:BE357" si="1113">IF(AN355="","",AN355*AN356)</f>
        <v/>
      </c>
      <c r="AO357" s="730" t="str">
        <f t="shared" si="1113"/>
        <v/>
      </c>
      <c r="AP357" s="730" t="str">
        <f t="shared" si="1113"/>
        <v/>
      </c>
      <c r="AQ357" s="730" t="str">
        <f t="shared" si="1113"/>
        <v/>
      </c>
      <c r="AR357" s="730" t="str">
        <f t="shared" si="1113"/>
        <v/>
      </c>
      <c r="AS357" s="730" t="str">
        <f t="shared" si="1113"/>
        <v/>
      </c>
      <c r="AT357" s="730" t="str">
        <f t="shared" si="1113"/>
        <v/>
      </c>
      <c r="AU357" s="730" t="str">
        <f t="shared" si="1113"/>
        <v/>
      </c>
      <c r="AV357" s="730" t="str">
        <f t="shared" si="1113"/>
        <v/>
      </c>
      <c r="AW357" s="730" t="str">
        <f t="shared" si="1113"/>
        <v/>
      </c>
      <c r="AX357" s="730" t="str">
        <f t="shared" si="1113"/>
        <v/>
      </c>
      <c r="AY357" s="730" t="str">
        <f t="shared" si="1113"/>
        <v/>
      </c>
      <c r="AZ357" s="730" t="str">
        <f t="shared" si="1113"/>
        <v/>
      </c>
      <c r="BA357" s="730" t="str">
        <f t="shared" si="1113"/>
        <v/>
      </c>
      <c r="BB357" s="730" t="str">
        <f t="shared" si="1113"/>
        <v/>
      </c>
      <c r="BC357" s="730" t="str">
        <f t="shared" si="1113"/>
        <v/>
      </c>
      <c r="BD357" s="730" t="str">
        <f t="shared" si="1113"/>
        <v/>
      </c>
      <c r="BE357" s="730" t="str">
        <f t="shared" si="1113"/>
        <v/>
      </c>
      <c r="BF357" s="762"/>
      <c r="BG357" s="730" t="str">
        <f t="shared" ref="BG357:BX357" si="1114">IF(BG355="","",BG355*BG356)</f>
        <v/>
      </c>
      <c r="BH357" s="730" t="str">
        <f t="shared" si="1114"/>
        <v/>
      </c>
      <c r="BI357" s="730" t="str">
        <f t="shared" si="1114"/>
        <v/>
      </c>
      <c r="BJ357" s="730" t="str">
        <f t="shared" si="1114"/>
        <v/>
      </c>
      <c r="BK357" s="730" t="str">
        <f t="shared" si="1114"/>
        <v/>
      </c>
      <c r="BL357" s="730" t="str">
        <f t="shared" si="1114"/>
        <v/>
      </c>
      <c r="BM357" s="730" t="str">
        <f t="shared" si="1114"/>
        <v/>
      </c>
      <c r="BN357" s="730" t="str">
        <f t="shared" si="1114"/>
        <v/>
      </c>
      <c r="BO357" s="730" t="str">
        <f t="shared" si="1114"/>
        <v/>
      </c>
      <c r="BP357" s="730" t="str">
        <f t="shared" si="1114"/>
        <v/>
      </c>
      <c r="BQ357" s="730" t="str">
        <f t="shared" si="1114"/>
        <v/>
      </c>
      <c r="BR357" s="730" t="str">
        <f t="shared" si="1114"/>
        <v/>
      </c>
      <c r="BS357" s="730" t="str">
        <f t="shared" si="1114"/>
        <v/>
      </c>
      <c r="BT357" s="730" t="str">
        <f t="shared" si="1114"/>
        <v/>
      </c>
      <c r="BU357" s="730" t="str">
        <f t="shared" si="1114"/>
        <v/>
      </c>
      <c r="BV357" s="730" t="str">
        <f t="shared" si="1114"/>
        <v/>
      </c>
      <c r="BW357" s="730" t="str">
        <f t="shared" si="1114"/>
        <v/>
      </c>
      <c r="BX357" s="730" t="str">
        <f t="shared" si="1114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059"/>
        <v/>
      </c>
      <c r="CE357" s="698" t="str">
        <f t="shared" si="1060"/>
        <v/>
      </c>
      <c r="CF357" s="698" t="str">
        <f t="shared" si="1061"/>
        <v/>
      </c>
      <c r="CG357" s="787" t="str">
        <f t="shared" si="1062"/>
        <v/>
      </c>
      <c r="CH357" s="1370" t="str">
        <f t="shared" si="1063"/>
        <v/>
      </c>
      <c r="CI357" s="1371" t="str">
        <f t="shared" si="1064"/>
        <v/>
      </c>
      <c r="CJ357" s="1372" t="str">
        <f t="shared" si="1065"/>
        <v/>
      </c>
      <c r="CK357" s="1372" t="str">
        <f t="shared" si="1066"/>
        <v/>
      </c>
      <c r="CL357" s="1372" t="str">
        <f t="shared" si="1067"/>
        <v/>
      </c>
      <c r="CM357" s="1372" t="str">
        <f t="shared" si="1068"/>
        <v/>
      </c>
      <c r="CN357" s="1372" t="str">
        <f t="shared" si="1069"/>
        <v/>
      </c>
      <c r="CO357" s="1373" t="str">
        <f t="shared" si="1070"/>
        <v/>
      </c>
      <c r="CP357" s="1373" t="str">
        <f t="shared" si="1071"/>
        <v/>
      </c>
      <c r="CQ357" s="1373" t="str">
        <f t="shared" si="1072"/>
        <v/>
      </c>
      <c r="CR357" s="1373" t="str">
        <f t="shared" si="1073"/>
        <v/>
      </c>
      <c r="CS357" s="1372" t="str">
        <f t="shared" si="1074"/>
        <v/>
      </c>
      <c r="CT357" s="1372" t="str">
        <f t="shared" si="1075"/>
        <v/>
      </c>
      <c r="CU357" s="1372" t="str">
        <f t="shared" si="1076"/>
        <v/>
      </c>
      <c r="CV357" s="1372" t="str">
        <f t="shared" si="1077"/>
        <v/>
      </c>
      <c r="CW357" s="1372" t="str">
        <f t="shared" si="1078"/>
        <v/>
      </c>
      <c r="CX357" s="1371" t="str">
        <f t="shared" si="1079"/>
        <v/>
      </c>
      <c r="CY357" s="1374" t="str">
        <f t="shared" si="1080"/>
        <v/>
      </c>
      <c r="CZ357" s="532" t="str">
        <f t="shared" si="1081"/>
        <v/>
      </c>
      <c r="DA357" s="533" t="str">
        <f t="shared" si="1082"/>
        <v/>
      </c>
      <c r="DB357" s="534" t="str">
        <f t="shared" si="1083"/>
        <v/>
      </c>
      <c r="DC357" s="534" t="str">
        <f t="shared" si="1084"/>
        <v/>
      </c>
      <c r="DD357" s="534" t="str">
        <f t="shared" si="1085"/>
        <v/>
      </c>
      <c r="DE357" s="534" t="str">
        <f t="shared" si="1086"/>
        <v/>
      </c>
      <c r="DF357" s="534" t="str">
        <f t="shared" si="1087"/>
        <v/>
      </c>
      <c r="DG357" s="535" t="str">
        <f t="shared" si="1088"/>
        <v/>
      </c>
      <c r="DH357" s="535" t="str">
        <f t="shared" si="1089"/>
        <v/>
      </c>
      <c r="DI357" s="535" t="str">
        <f t="shared" si="1090"/>
        <v/>
      </c>
      <c r="DJ357" s="535" t="str">
        <f t="shared" si="1091"/>
        <v/>
      </c>
      <c r="DK357" s="534" t="str">
        <f t="shared" si="1092"/>
        <v/>
      </c>
      <c r="DL357" s="534" t="str">
        <f t="shared" si="1093"/>
        <v/>
      </c>
      <c r="DM357" s="534" t="str">
        <f t="shared" si="1094"/>
        <v/>
      </c>
      <c r="DN357" s="534" t="str">
        <f t="shared" si="1095"/>
        <v/>
      </c>
      <c r="DO357" s="534" t="str">
        <f t="shared" si="1096"/>
        <v/>
      </c>
      <c r="DP357" s="533" t="str">
        <f t="shared" si="1097"/>
        <v/>
      </c>
      <c r="DQ357" s="532" t="str">
        <f t="shared" si="1098"/>
        <v/>
      </c>
      <c r="DR357" s="753">
        <f t="shared" si="1099"/>
        <v>0</v>
      </c>
      <c r="DS357" s="111">
        <f t="shared" si="1100"/>
        <v>0</v>
      </c>
      <c r="DT357" s="111">
        <f t="shared" si="1101"/>
        <v>0</v>
      </c>
      <c r="DU357" s="111">
        <f t="shared" si="1102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059"/>
        <v/>
      </c>
      <c r="CE358" s="698" t="str">
        <f t="shared" si="1060"/>
        <v/>
      </c>
      <c r="CF358" s="698" t="str">
        <f t="shared" si="1061"/>
        <v/>
      </c>
      <c r="CG358" s="787" t="str">
        <f t="shared" si="1062"/>
        <v/>
      </c>
      <c r="CH358" s="1370" t="str">
        <f t="shared" si="1063"/>
        <v/>
      </c>
      <c r="CI358" s="1371" t="str">
        <f t="shared" si="1064"/>
        <v/>
      </c>
      <c r="CJ358" s="1372" t="str">
        <f t="shared" si="1065"/>
        <v/>
      </c>
      <c r="CK358" s="1372" t="str">
        <f t="shared" si="1066"/>
        <v/>
      </c>
      <c r="CL358" s="1372" t="str">
        <f t="shared" si="1067"/>
        <v/>
      </c>
      <c r="CM358" s="1372" t="str">
        <f t="shared" si="1068"/>
        <v/>
      </c>
      <c r="CN358" s="1372" t="str">
        <f t="shared" si="1069"/>
        <v/>
      </c>
      <c r="CO358" s="1373" t="str">
        <f t="shared" si="1070"/>
        <v/>
      </c>
      <c r="CP358" s="1373" t="str">
        <f t="shared" si="1071"/>
        <v/>
      </c>
      <c r="CQ358" s="1373" t="str">
        <f t="shared" si="1072"/>
        <v/>
      </c>
      <c r="CR358" s="1373" t="str">
        <f t="shared" si="1073"/>
        <v/>
      </c>
      <c r="CS358" s="1372" t="str">
        <f t="shared" si="1074"/>
        <v/>
      </c>
      <c r="CT358" s="1372" t="str">
        <f t="shared" si="1075"/>
        <v/>
      </c>
      <c r="CU358" s="1372" t="str">
        <f t="shared" si="1076"/>
        <v/>
      </c>
      <c r="CV358" s="1372" t="str">
        <f t="shared" si="1077"/>
        <v/>
      </c>
      <c r="CW358" s="1372" t="str">
        <f t="shared" si="1078"/>
        <v/>
      </c>
      <c r="CX358" s="1371" t="str">
        <f t="shared" si="1079"/>
        <v/>
      </c>
      <c r="CY358" s="1374" t="str">
        <f t="shared" si="1080"/>
        <v/>
      </c>
      <c r="CZ358" s="532" t="str">
        <f t="shared" si="1081"/>
        <v/>
      </c>
      <c r="DA358" s="533" t="str">
        <f t="shared" si="1082"/>
        <v/>
      </c>
      <c r="DB358" s="534" t="str">
        <f t="shared" si="1083"/>
        <v/>
      </c>
      <c r="DC358" s="534" t="str">
        <f t="shared" si="1084"/>
        <v/>
      </c>
      <c r="DD358" s="534" t="str">
        <f t="shared" si="1085"/>
        <v/>
      </c>
      <c r="DE358" s="534" t="str">
        <f t="shared" si="1086"/>
        <v/>
      </c>
      <c r="DF358" s="534" t="str">
        <f t="shared" si="1087"/>
        <v/>
      </c>
      <c r="DG358" s="535" t="str">
        <f t="shared" si="1088"/>
        <v/>
      </c>
      <c r="DH358" s="535" t="str">
        <f t="shared" si="1089"/>
        <v/>
      </c>
      <c r="DI358" s="535" t="str">
        <f t="shared" si="1090"/>
        <v/>
      </c>
      <c r="DJ358" s="535" t="str">
        <f t="shared" si="1091"/>
        <v/>
      </c>
      <c r="DK358" s="534" t="str">
        <f t="shared" si="1092"/>
        <v/>
      </c>
      <c r="DL358" s="534" t="str">
        <f t="shared" si="1093"/>
        <v/>
      </c>
      <c r="DM358" s="534" t="str">
        <f t="shared" si="1094"/>
        <v/>
      </c>
      <c r="DN358" s="534" t="str">
        <f t="shared" si="1095"/>
        <v/>
      </c>
      <c r="DO358" s="534" t="str">
        <f t="shared" si="1096"/>
        <v/>
      </c>
      <c r="DP358" s="533" t="str">
        <f t="shared" si="1097"/>
        <v/>
      </c>
      <c r="DQ358" s="532" t="str">
        <f t="shared" si="1098"/>
        <v/>
      </c>
      <c r="DR358" s="753">
        <f t="shared" si="1099"/>
        <v>0</v>
      </c>
      <c r="DS358" s="111">
        <f t="shared" si="1100"/>
        <v>0</v>
      </c>
      <c r="DT358" s="111">
        <f t="shared" si="1101"/>
        <v>0</v>
      </c>
      <c r="DU358" s="111">
        <f t="shared" si="1102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15">IF(B353="","",(B353-B355-B358)*B354/B$46/365/$G$1)</f>
        <v/>
      </c>
      <c r="C359" s="733" t="str">
        <f t="shared" si="1115"/>
        <v/>
      </c>
      <c r="D359" s="733" t="str">
        <f t="shared" si="1115"/>
        <v/>
      </c>
      <c r="E359" s="733" t="str">
        <f t="shared" si="1115"/>
        <v/>
      </c>
      <c r="F359" s="733" t="str">
        <f t="shared" si="1115"/>
        <v/>
      </c>
      <c r="G359" s="733" t="str">
        <f t="shared" si="1115"/>
        <v/>
      </c>
      <c r="H359" s="733" t="str">
        <f t="shared" si="1115"/>
        <v/>
      </c>
      <c r="I359" s="733" t="str">
        <f t="shared" si="1115"/>
        <v/>
      </c>
      <c r="J359" s="733" t="str">
        <f t="shared" si="1115"/>
        <v/>
      </c>
      <c r="K359" s="733" t="str">
        <f t="shared" si="1115"/>
        <v/>
      </c>
      <c r="L359" s="733" t="str">
        <f t="shared" si="1115"/>
        <v/>
      </c>
      <c r="M359" s="733" t="str">
        <f t="shared" si="1115"/>
        <v/>
      </c>
      <c r="N359" s="733" t="str">
        <f t="shared" si="1115"/>
        <v/>
      </c>
      <c r="O359" s="733" t="str">
        <f t="shared" si="1115"/>
        <v/>
      </c>
      <c r="P359" s="733" t="str">
        <f t="shared" si="1115"/>
        <v/>
      </c>
      <c r="Q359" s="733" t="str">
        <f t="shared" si="1115"/>
        <v/>
      </c>
      <c r="R359" s="733" t="str">
        <f t="shared" si="1115"/>
        <v/>
      </c>
      <c r="S359" s="733" t="str">
        <f t="shared" si="1115"/>
        <v/>
      </c>
      <c r="T359" s="752"/>
      <c r="U359" s="733" t="str">
        <f t="shared" ref="U359:AL359" si="1116">IF(U353="","",(U353-U355-U358)*U354/U$46/365/$G$1)</f>
        <v/>
      </c>
      <c r="V359" s="733" t="str">
        <f t="shared" si="1116"/>
        <v/>
      </c>
      <c r="W359" s="733" t="str">
        <f t="shared" si="1116"/>
        <v/>
      </c>
      <c r="X359" s="733" t="str">
        <f t="shared" si="1116"/>
        <v/>
      </c>
      <c r="Y359" s="733" t="str">
        <f t="shared" si="1116"/>
        <v/>
      </c>
      <c r="Z359" s="733" t="str">
        <f t="shared" si="1116"/>
        <v/>
      </c>
      <c r="AA359" s="733" t="str">
        <f t="shared" si="1116"/>
        <v/>
      </c>
      <c r="AB359" s="733" t="str">
        <f t="shared" si="1116"/>
        <v/>
      </c>
      <c r="AC359" s="733" t="str">
        <f t="shared" si="1116"/>
        <v/>
      </c>
      <c r="AD359" s="733" t="str">
        <f t="shared" si="1116"/>
        <v/>
      </c>
      <c r="AE359" s="733" t="str">
        <f t="shared" si="1116"/>
        <v/>
      </c>
      <c r="AF359" s="733" t="str">
        <f t="shared" si="1116"/>
        <v/>
      </c>
      <c r="AG359" s="733" t="str">
        <f t="shared" si="1116"/>
        <v/>
      </c>
      <c r="AH359" s="733" t="str">
        <f t="shared" si="1116"/>
        <v/>
      </c>
      <c r="AI359" s="733" t="str">
        <f t="shared" si="1116"/>
        <v/>
      </c>
      <c r="AJ359" s="733" t="str">
        <f t="shared" si="1116"/>
        <v/>
      </c>
      <c r="AK359" s="733" t="str">
        <f t="shared" si="1116"/>
        <v/>
      </c>
      <c r="AL359" s="733" t="str">
        <f t="shared" si="1116"/>
        <v/>
      </c>
      <c r="AM359" s="752"/>
      <c r="AN359" s="733" t="str">
        <f t="shared" ref="AN359:BE359" si="1117">IF(AN353="","",(AN353-AN355-AN358)*AN354/AN$46/365/$G$1)</f>
        <v/>
      </c>
      <c r="AO359" s="733" t="str">
        <f t="shared" si="1117"/>
        <v/>
      </c>
      <c r="AP359" s="733" t="str">
        <f t="shared" si="1117"/>
        <v/>
      </c>
      <c r="AQ359" s="733" t="str">
        <f t="shared" si="1117"/>
        <v/>
      </c>
      <c r="AR359" s="733" t="str">
        <f t="shared" si="1117"/>
        <v/>
      </c>
      <c r="AS359" s="733" t="str">
        <f t="shared" si="1117"/>
        <v/>
      </c>
      <c r="AT359" s="733" t="str">
        <f t="shared" si="1117"/>
        <v/>
      </c>
      <c r="AU359" s="733" t="str">
        <f t="shared" si="1117"/>
        <v/>
      </c>
      <c r="AV359" s="733" t="str">
        <f t="shared" si="1117"/>
        <v/>
      </c>
      <c r="AW359" s="733" t="str">
        <f t="shared" si="1117"/>
        <v/>
      </c>
      <c r="AX359" s="733" t="str">
        <f t="shared" si="1117"/>
        <v/>
      </c>
      <c r="AY359" s="733" t="str">
        <f t="shared" si="1117"/>
        <v/>
      </c>
      <c r="AZ359" s="733" t="str">
        <f t="shared" si="1117"/>
        <v/>
      </c>
      <c r="BA359" s="733" t="str">
        <f t="shared" si="1117"/>
        <v/>
      </c>
      <c r="BB359" s="733" t="str">
        <f t="shared" si="1117"/>
        <v/>
      </c>
      <c r="BC359" s="733" t="str">
        <f t="shared" si="1117"/>
        <v/>
      </c>
      <c r="BD359" s="733" t="str">
        <f t="shared" si="1117"/>
        <v/>
      </c>
      <c r="BE359" s="733" t="str">
        <f t="shared" si="1117"/>
        <v/>
      </c>
      <c r="BF359" s="752"/>
      <c r="BG359" s="733" t="str">
        <f t="shared" ref="BG359:BX359" si="1118">IF(BG353="","",(BG353-BG355-BG358)*BG354/BG$46/365/$G$1)</f>
        <v/>
      </c>
      <c r="BH359" s="733" t="str">
        <f t="shared" si="1118"/>
        <v/>
      </c>
      <c r="BI359" s="733" t="str">
        <f t="shared" si="1118"/>
        <v/>
      </c>
      <c r="BJ359" s="733" t="str">
        <f t="shared" si="1118"/>
        <v/>
      </c>
      <c r="BK359" s="733" t="str">
        <f t="shared" si="1118"/>
        <v/>
      </c>
      <c r="BL359" s="733" t="str">
        <f t="shared" si="1118"/>
        <v/>
      </c>
      <c r="BM359" s="733" t="str">
        <f t="shared" si="1118"/>
        <v/>
      </c>
      <c r="BN359" s="733" t="str">
        <f t="shared" si="1118"/>
        <v/>
      </c>
      <c r="BO359" s="733" t="str">
        <f t="shared" si="1118"/>
        <v/>
      </c>
      <c r="BP359" s="733" t="str">
        <f t="shared" si="1118"/>
        <v/>
      </c>
      <c r="BQ359" s="733" t="str">
        <f t="shared" si="1118"/>
        <v/>
      </c>
      <c r="BR359" s="733" t="str">
        <f t="shared" si="1118"/>
        <v/>
      </c>
      <c r="BS359" s="733" t="str">
        <f t="shared" si="1118"/>
        <v/>
      </c>
      <c r="BT359" s="733" t="str">
        <f t="shared" si="1118"/>
        <v/>
      </c>
      <c r="BU359" s="733" t="str">
        <f t="shared" si="1118"/>
        <v/>
      </c>
      <c r="BV359" s="733" t="str">
        <f t="shared" si="1118"/>
        <v/>
      </c>
      <c r="BW359" s="733" t="str">
        <f t="shared" si="1118"/>
        <v/>
      </c>
      <c r="BX359" s="733" t="str">
        <f t="shared" si="1118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059"/>
        <v/>
      </c>
      <c r="CE359" s="723" t="str">
        <f t="shared" si="1060"/>
        <v/>
      </c>
      <c r="CF359" s="723" t="str">
        <f t="shared" si="1061"/>
        <v/>
      </c>
      <c r="CG359" s="790" t="str">
        <f t="shared" si="1062"/>
        <v/>
      </c>
      <c r="CH359" s="1375" t="str">
        <f t="shared" si="1063"/>
        <v/>
      </c>
      <c r="CI359" s="1376" t="str">
        <f t="shared" si="1064"/>
        <v/>
      </c>
      <c r="CJ359" s="1377" t="str">
        <f t="shared" si="1065"/>
        <v/>
      </c>
      <c r="CK359" s="1377" t="str">
        <f t="shared" si="1066"/>
        <v/>
      </c>
      <c r="CL359" s="1377" t="str">
        <f t="shared" si="1067"/>
        <v/>
      </c>
      <c r="CM359" s="1377" t="str">
        <f t="shared" si="1068"/>
        <v/>
      </c>
      <c r="CN359" s="1377" t="str">
        <f t="shared" si="1069"/>
        <v/>
      </c>
      <c r="CO359" s="1378" t="str">
        <f t="shared" si="1070"/>
        <v/>
      </c>
      <c r="CP359" s="1378" t="str">
        <f t="shared" si="1071"/>
        <v/>
      </c>
      <c r="CQ359" s="1378" t="str">
        <f t="shared" si="1072"/>
        <v/>
      </c>
      <c r="CR359" s="1378" t="str">
        <f t="shared" si="1073"/>
        <v/>
      </c>
      <c r="CS359" s="1377" t="str">
        <f t="shared" si="1074"/>
        <v/>
      </c>
      <c r="CT359" s="1377" t="str">
        <f t="shared" si="1075"/>
        <v/>
      </c>
      <c r="CU359" s="1377" t="str">
        <f t="shared" si="1076"/>
        <v/>
      </c>
      <c r="CV359" s="1377" t="str">
        <f t="shared" si="1077"/>
        <v/>
      </c>
      <c r="CW359" s="1377" t="str">
        <f t="shared" si="1078"/>
        <v/>
      </c>
      <c r="CX359" s="1376" t="str">
        <f t="shared" si="1079"/>
        <v/>
      </c>
      <c r="CY359" s="1379" t="str">
        <f t="shared" si="1080"/>
        <v/>
      </c>
      <c r="CZ359" s="638" t="str">
        <f t="shared" si="1081"/>
        <v/>
      </c>
      <c r="DA359" s="639" t="str">
        <f t="shared" si="1082"/>
        <v/>
      </c>
      <c r="DB359" s="640" t="str">
        <f t="shared" si="1083"/>
        <v/>
      </c>
      <c r="DC359" s="640" t="str">
        <f t="shared" si="1084"/>
        <v/>
      </c>
      <c r="DD359" s="640" t="str">
        <f t="shared" si="1085"/>
        <v/>
      </c>
      <c r="DE359" s="640" t="str">
        <f t="shared" si="1086"/>
        <v/>
      </c>
      <c r="DF359" s="640" t="str">
        <f t="shared" si="1087"/>
        <v/>
      </c>
      <c r="DG359" s="641" t="str">
        <f t="shared" si="1088"/>
        <v/>
      </c>
      <c r="DH359" s="641" t="str">
        <f t="shared" si="1089"/>
        <v/>
      </c>
      <c r="DI359" s="641" t="str">
        <f t="shared" si="1090"/>
        <v/>
      </c>
      <c r="DJ359" s="641" t="str">
        <f t="shared" si="1091"/>
        <v/>
      </c>
      <c r="DK359" s="640" t="str">
        <f t="shared" si="1092"/>
        <v/>
      </c>
      <c r="DL359" s="640" t="str">
        <f t="shared" si="1093"/>
        <v/>
      </c>
      <c r="DM359" s="640" t="str">
        <f t="shared" si="1094"/>
        <v/>
      </c>
      <c r="DN359" s="640" t="str">
        <f t="shared" si="1095"/>
        <v/>
      </c>
      <c r="DO359" s="640" t="str">
        <f t="shared" si="1096"/>
        <v/>
      </c>
      <c r="DP359" s="639" t="str">
        <f t="shared" si="1097"/>
        <v/>
      </c>
      <c r="DQ359" s="638" t="str">
        <f t="shared" si="1098"/>
        <v/>
      </c>
      <c r="DR359" s="753">
        <f t="shared" si="1099"/>
        <v>0</v>
      </c>
      <c r="DS359" s="111">
        <f t="shared" si="1100"/>
        <v>0</v>
      </c>
      <c r="DT359" s="111">
        <f t="shared" si="1101"/>
        <v>0</v>
      </c>
      <c r="DU359" s="111">
        <f t="shared" si="1102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681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059"/>
        <v/>
      </c>
      <c r="CE360" s="690" t="str">
        <f t="shared" si="1060"/>
        <v/>
      </c>
      <c r="CF360" s="690" t="str">
        <f t="shared" si="1061"/>
        <v/>
      </c>
      <c r="CG360" s="786" t="str">
        <f t="shared" si="1062"/>
        <v/>
      </c>
      <c r="CH360" s="1409"/>
      <c r="CI360" s="1409"/>
      <c r="CJ360" s="1409"/>
      <c r="CK360" s="1409"/>
      <c r="CL360" s="1409"/>
      <c r="CM360" s="1409"/>
      <c r="CN360" s="1409"/>
      <c r="CO360" s="1409"/>
      <c r="CP360" s="1409"/>
      <c r="CQ360" s="1409"/>
      <c r="CR360" s="1409"/>
      <c r="CS360" s="1409"/>
      <c r="CT360" s="1409"/>
      <c r="CU360" s="1409"/>
      <c r="CV360" s="1409"/>
      <c r="CW360" s="1409"/>
      <c r="CX360" s="1409"/>
      <c r="CY360" s="1410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059"/>
        <v/>
      </c>
      <c r="CE361" s="698" t="str">
        <f t="shared" si="1060"/>
        <v/>
      </c>
      <c r="CF361" s="698" t="str">
        <f t="shared" si="1061"/>
        <v/>
      </c>
      <c r="CG361" s="787" t="str">
        <f t="shared" si="1062"/>
        <v/>
      </c>
      <c r="CH361" s="1370" t="str">
        <f t="shared" ref="CH361:CY361" si="1119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371" t="str">
        <f t="shared" si="1119"/>
        <v/>
      </c>
      <c r="CJ361" s="1372" t="str">
        <f t="shared" si="1119"/>
        <v/>
      </c>
      <c r="CK361" s="1372" t="str">
        <f t="shared" si="1119"/>
        <v/>
      </c>
      <c r="CL361" s="1372" t="str">
        <f t="shared" si="1119"/>
        <v/>
      </c>
      <c r="CM361" s="1372" t="str">
        <f t="shared" si="1119"/>
        <v/>
      </c>
      <c r="CN361" s="1372" t="str">
        <f t="shared" si="1119"/>
        <v/>
      </c>
      <c r="CO361" s="1373" t="str">
        <f t="shared" si="1119"/>
        <v/>
      </c>
      <c r="CP361" s="1373" t="str">
        <f t="shared" si="1119"/>
        <v/>
      </c>
      <c r="CQ361" s="1373" t="str">
        <f t="shared" si="1119"/>
        <v/>
      </c>
      <c r="CR361" s="1373" t="str">
        <f t="shared" si="1119"/>
        <v/>
      </c>
      <c r="CS361" s="1372" t="str">
        <f t="shared" si="1119"/>
        <v/>
      </c>
      <c r="CT361" s="1372" t="str">
        <f t="shared" si="1119"/>
        <v/>
      </c>
      <c r="CU361" s="1372" t="str">
        <f t="shared" si="1119"/>
        <v/>
      </c>
      <c r="CV361" s="1372" t="str">
        <f t="shared" si="1119"/>
        <v/>
      </c>
      <c r="CW361" s="1372" t="str">
        <f t="shared" si="1119"/>
        <v/>
      </c>
      <c r="CX361" s="1371" t="str">
        <f t="shared" si="1119"/>
        <v/>
      </c>
      <c r="CY361" s="1374" t="str">
        <f t="shared" si="1119"/>
        <v/>
      </c>
      <c r="CZ361" s="532" t="str">
        <f t="shared" ref="CZ361:DQ361" si="1120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20"/>
        <v/>
      </c>
      <c r="DB361" s="534" t="str">
        <f t="shared" si="1120"/>
        <v/>
      </c>
      <c r="DC361" s="534" t="str">
        <f t="shared" si="1120"/>
        <v/>
      </c>
      <c r="DD361" s="534" t="str">
        <f t="shared" si="1120"/>
        <v/>
      </c>
      <c r="DE361" s="534" t="str">
        <f t="shared" si="1120"/>
        <v/>
      </c>
      <c r="DF361" s="534" t="str">
        <f t="shared" si="1120"/>
        <v/>
      </c>
      <c r="DG361" s="535" t="str">
        <f t="shared" si="1120"/>
        <v/>
      </c>
      <c r="DH361" s="535" t="str">
        <f t="shared" si="1120"/>
        <v/>
      </c>
      <c r="DI361" s="535" t="str">
        <f t="shared" si="1120"/>
        <v/>
      </c>
      <c r="DJ361" s="535" t="str">
        <f t="shared" si="1120"/>
        <v/>
      </c>
      <c r="DK361" s="534" t="str">
        <f t="shared" si="1120"/>
        <v/>
      </c>
      <c r="DL361" s="534" t="str">
        <f t="shared" si="1120"/>
        <v/>
      </c>
      <c r="DM361" s="534" t="str">
        <f t="shared" si="1120"/>
        <v/>
      </c>
      <c r="DN361" s="534" t="str">
        <f t="shared" si="1120"/>
        <v/>
      </c>
      <c r="DO361" s="534" t="str">
        <f t="shared" si="1120"/>
        <v/>
      </c>
      <c r="DP361" s="533" t="str">
        <f t="shared" si="1120"/>
        <v/>
      </c>
      <c r="DQ361" s="532" t="str">
        <f t="shared" si="1120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407"/>
      <c r="CI362" s="1408"/>
      <c r="CJ362" s="1408"/>
      <c r="CK362" s="1408"/>
      <c r="CL362" s="1408"/>
      <c r="CM362" s="1408"/>
      <c r="CN362" s="1408"/>
      <c r="CO362" s="1408"/>
      <c r="CP362" s="1408"/>
      <c r="CQ362" s="1408"/>
      <c r="CR362" s="1408"/>
      <c r="CS362" s="1408"/>
      <c r="CT362" s="1408"/>
      <c r="CU362" s="1408"/>
      <c r="CV362" s="1408"/>
      <c r="CW362" s="1408"/>
      <c r="CX362" s="1408"/>
      <c r="CY362" s="1387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121">IF(DR363&lt;3,"",(SUM(B363:S363)-MIN(B363:S363)-MAX(B363:S363))/(DR363-2))</f>
        <v/>
      </c>
      <c r="CE363" s="698" t="str">
        <f t="shared" ref="CE363:CE372" si="1122">IF(DS363&lt;3,"",(SUM(U363:AL363)-MIN(U363:AL363)-MAX(U363:AL363))/(DS363-2))</f>
        <v/>
      </c>
      <c r="CF363" s="698" t="str">
        <f t="shared" ref="CF363:CF372" si="1123">IF(DT363&lt;3,"",(SUM(AN363:BE363)-MIN(AN363:BE363)-MAX(AN363:BE363))/(DT363-2))</f>
        <v/>
      </c>
      <c r="CG363" s="787" t="str">
        <f t="shared" ref="CG363:CG372" si="1124">IF(DU363&lt;3,"",(SUM(BG363:BX363)-MIN(BG363:BX363)-MAX(BG363:BX363))/(DU363-2))</f>
        <v/>
      </c>
      <c r="CH363" s="1370" t="str">
        <f t="shared" ref="CH363:CH370" si="1125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371" t="str">
        <f t="shared" ref="CI363:CI370" si="1126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372" t="str">
        <f t="shared" ref="CJ363:CJ370" si="1127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372" t="str">
        <f t="shared" ref="CK363:CK370" si="1128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372" t="str">
        <f t="shared" ref="CL363:CL370" si="1129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372" t="str">
        <f t="shared" ref="CM363:CM370" si="1130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372" t="str">
        <f t="shared" ref="CN363:CN370" si="1131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373" t="str">
        <f t="shared" ref="CO363:CO370" si="1132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373" t="str">
        <f t="shared" ref="CP363:CP370" si="1133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373" t="str">
        <f t="shared" ref="CQ363:CQ370" si="1134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373" t="str">
        <f t="shared" ref="CR363:CR370" si="1135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372" t="str">
        <f t="shared" ref="CS363:CS370" si="1136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372" t="str">
        <f t="shared" ref="CT363:CT370" si="1137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372" t="str">
        <f t="shared" ref="CU363:CU370" si="1138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372" t="str">
        <f t="shared" ref="CV363:CV370" si="1139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372" t="str">
        <f t="shared" ref="CW363:CW370" si="1140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371" t="str">
        <f t="shared" ref="CX363:CX370" si="1141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374" t="str">
        <f t="shared" ref="CY363:CY370" si="1142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143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144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145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146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147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148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149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150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151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152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153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154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155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156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157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158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159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160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161">COUNT(B363:S363)</f>
        <v>0</v>
      </c>
      <c r="DS363" s="111">
        <f t="shared" ref="DS363:DS370" si="1162">COUNT(U363:AL363)</f>
        <v>0</v>
      </c>
      <c r="DT363" s="111">
        <f t="shared" ref="DT363:DT370" si="1163">COUNT(AN363:BE363)</f>
        <v>0</v>
      </c>
      <c r="DU363" s="111">
        <f t="shared" ref="DU363:DU370" si="1164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165">IF(C361="","",C361*C363)</f>
        <v/>
      </c>
      <c r="D364" s="730" t="str">
        <f t="shared" si="1165"/>
        <v/>
      </c>
      <c r="E364" s="730" t="str">
        <f t="shared" si="1165"/>
        <v/>
      </c>
      <c r="F364" s="730" t="str">
        <f t="shared" si="1165"/>
        <v/>
      </c>
      <c r="G364" s="730" t="str">
        <f t="shared" si="1165"/>
        <v/>
      </c>
      <c r="H364" s="730" t="str">
        <f t="shared" si="1165"/>
        <v/>
      </c>
      <c r="I364" s="730" t="str">
        <f t="shared" si="1165"/>
        <v/>
      </c>
      <c r="J364" s="730" t="str">
        <f t="shared" si="1165"/>
        <v/>
      </c>
      <c r="K364" s="730" t="str">
        <f t="shared" si="1165"/>
        <v/>
      </c>
      <c r="L364" s="730" t="str">
        <f t="shared" si="1165"/>
        <v/>
      </c>
      <c r="M364" s="730" t="str">
        <f t="shared" si="1165"/>
        <v/>
      </c>
      <c r="N364" s="730" t="str">
        <f t="shared" si="1165"/>
        <v/>
      </c>
      <c r="O364" s="730" t="str">
        <f t="shared" si="1165"/>
        <v/>
      </c>
      <c r="P364" s="730" t="str">
        <f t="shared" si="1165"/>
        <v/>
      </c>
      <c r="Q364" s="730" t="str">
        <f t="shared" si="1165"/>
        <v/>
      </c>
      <c r="R364" s="730" t="str">
        <f t="shared" si="1165"/>
        <v/>
      </c>
      <c r="S364" s="730" t="str">
        <f t="shared" si="1165"/>
        <v/>
      </c>
      <c r="T364" s="762"/>
      <c r="U364" s="730" t="str">
        <f t="shared" ref="U364:AL364" si="1166">IF(U361="","",U361*U363)</f>
        <v/>
      </c>
      <c r="V364" s="730" t="str">
        <f t="shared" si="1166"/>
        <v/>
      </c>
      <c r="W364" s="730" t="str">
        <f t="shared" si="1166"/>
        <v/>
      </c>
      <c r="X364" s="730" t="str">
        <f t="shared" si="1166"/>
        <v/>
      </c>
      <c r="Y364" s="730" t="str">
        <f t="shared" si="1166"/>
        <v/>
      </c>
      <c r="Z364" s="730" t="str">
        <f t="shared" si="1166"/>
        <v/>
      </c>
      <c r="AA364" s="730" t="str">
        <f t="shared" si="1166"/>
        <v/>
      </c>
      <c r="AB364" s="730" t="str">
        <f t="shared" si="1166"/>
        <v/>
      </c>
      <c r="AC364" s="730" t="str">
        <f t="shared" si="1166"/>
        <v/>
      </c>
      <c r="AD364" s="730" t="str">
        <f t="shared" si="1166"/>
        <v/>
      </c>
      <c r="AE364" s="730" t="str">
        <f t="shared" si="1166"/>
        <v/>
      </c>
      <c r="AF364" s="730" t="str">
        <f t="shared" si="1166"/>
        <v/>
      </c>
      <c r="AG364" s="730" t="str">
        <f t="shared" si="1166"/>
        <v/>
      </c>
      <c r="AH364" s="730" t="str">
        <f t="shared" si="1166"/>
        <v/>
      </c>
      <c r="AI364" s="730" t="str">
        <f t="shared" si="1166"/>
        <v/>
      </c>
      <c r="AJ364" s="730" t="str">
        <f t="shared" si="1166"/>
        <v/>
      </c>
      <c r="AK364" s="730" t="str">
        <f t="shared" si="1166"/>
        <v/>
      </c>
      <c r="AL364" s="730" t="str">
        <f t="shared" si="1166"/>
        <v/>
      </c>
      <c r="AM364" s="762"/>
      <c r="AN364" s="730" t="str">
        <f t="shared" ref="AN364:BE364" si="1167">IF(AN361="","",AN361*AN363)</f>
        <v/>
      </c>
      <c r="AO364" s="730" t="str">
        <f t="shared" si="1167"/>
        <v/>
      </c>
      <c r="AP364" s="730" t="str">
        <f t="shared" si="1167"/>
        <v/>
      </c>
      <c r="AQ364" s="730" t="str">
        <f t="shared" si="1167"/>
        <v/>
      </c>
      <c r="AR364" s="730" t="str">
        <f t="shared" si="1167"/>
        <v/>
      </c>
      <c r="AS364" s="730" t="str">
        <f t="shared" si="1167"/>
        <v/>
      </c>
      <c r="AT364" s="730" t="str">
        <f t="shared" si="1167"/>
        <v/>
      </c>
      <c r="AU364" s="730" t="str">
        <f t="shared" si="1167"/>
        <v/>
      </c>
      <c r="AV364" s="730" t="str">
        <f t="shared" si="1167"/>
        <v/>
      </c>
      <c r="AW364" s="730" t="str">
        <f t="shared" si="1167"/>
        <v/>
      </c>
      <c r="AX364" s="730" t="str">
        <f t="shared" si="1167"/>
        <v/>
      </c>
      <c r="AY364" s="730" t="str">
        <f t="shared" si="1167"/>
        <v/>
      </c>
      <c r="AZ364" s="730" t="str">
        <f t="shared" si="1167"/>
        <v/>
      </c>
      <c r="BA364" s="730" t="str">
        <f t="shared" si="1167"/>
        <v/>
      </c>
      <c r="BB364" s="730" t="str">
        <f t="shared" si="1167"/>
        <v/>
      </c>
      <c r="BC364" s="730" t="str">
        <f t="shared" si="1167"/>
        <v/>
      </c>
      <c r="BD364" s="730" t="str">
        <f t="shared" si="1167"/>
        <v/>
      </c>
      <c r="BE364" s="730" t="str">
        <f t="shared" si="1167"/>
        <v/>
      </c>
      <c r="BF364" s="762"/>
      <c r="BG364" s="730" t="str">
        <f t="shared" ref="BG364:BL364" si="1168">IF(BG361="","",BG361*BG363)</f>
        <v/>
      </c>
      <c r="BH364" s="730" t="str">
        <f t="shared" si="1168"/>
        <v/>
      </c>
      <c r="BI364" s="730" t="str">
        <f t="shared" si="1168"/>
        <v/>
      </c>
      <c r="BJ364" s="730" t="str">
        <f t="shared" si="1168"/>
        <v/>
      </c>
      <c r="BK364" s="730" t="str">
        <f t="shared" si="1168"/>
        <v/>
      </c>
      <c r="BL364" s="730" t="str">
        <f t="shared" si="1168"/>
        <v/>
      </c>
      <c r="BM364" s="730" t="str">
        <f t="shared" ref="BM364:BX364" si="1169">IF(BM361="","",BM361*BM363)</f>
        <v/>
      </c>
      <c r="BN364" s="730" t="str">
        <f t="shared" si="1169"/>
        <v/>
      </c>
      <c r="BO364" s="730" t="str">
        <f t="shared" si="1169"/>
        <v/>
      </c>
      <c r="BP364" s="730" t="str">
        <f t="shared" si="1169"/>
        <v/>
      </c>
      <c r="BQ364" s="730" t="str">
        <f t="shared" si="1169"/>
        <v/>
      </c>
      <c r="BR364" s="730" t="str">
        <f t="shared" si="1169"/>
        <v/>
      </c>
      <c r="BS364" s="730" t="str">
        <f t="shared" si="1169"/>
        <v/>
      </c>
      <c r="BT364" s="730" t="str">
        <f t="shared" si="1169"/>
        <v/>
      </c>
      <c r="BU364" s="730" t="str">
        <f t="shared" si="1169"/>
        <v/>
      </c>
      <c r="BV364" s="730" t="str">
        <f t="shared" si="1169"/>
        <v/>
      </c>
      <c r="BW364" s="730" t="str">
        <f t="shared" si="1169"/>
        <v/>
      </c>
      <c r="BX364" s="730" t="str">
        <f t="shared" si="1169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121"/>
        <v/>
      </c>
      <c r="CE364" s="698" t="str">
        <f t="shared" si="1122"/>
        <v/>
      </c>
      <c r="CF364" s="698" t="str">
        <f t="shared" si="1123"/>
        <v/>
      </c>
      <c r="CG364" s="787" t="str">
        <f t="shared" si="1124"/>
        <v/>
      </c>
      <c r="CH364" s="1370" t="str">
        <f t="shared" si="1125"/>
        <v/>
      </c>
      <c r="CI364" s="1371" t="str">
        <f t="shared" si="1126"/>
        <v/>
      </c>
      <c r="CJ364" s="1372" t="str">
        <f t="shared" si="1127"/>
        <v/>
      </c>
      <c r="CK364" s="1372" t="str">
        <f t="shared" si="1128"/>
        <v/>
      </c>
      <c r="CL364" s="1372" t="str">
        <f t="shared" si="1129"/>
        <v/>
      </c>
      <c r="CM364" s="1372" t="str">
        <f t="shared" si="1130"/>
        <v/>
      </c>
      <c r="CN364" s="1372" t="str">
        <f t="shared" si="1131"/>
        <v/>
      </c>
      <c r="CO364" s="1373" t="str">
        <f t="shared" si="1132"/>
        <v/>
      </c>
      <c r="CP364" s="1373" t="str">
        <f t="shared" si="1133"/>
        <v/>
      </c>
      <c r="CQ364" s="1373" t="str">
        <f t="shared" si="1134"/>
        <v/>
      </c>
      <c r="CR364" s="1373" t="str">
        <f t="shared" si="1135"/>
        <v/>
      </c>
      <c r="CS364" s="1372" t="str">
        <f t="shared" si="1136"/>
        <v/>
      </c>
      <c r="CT364" s="1372" t="str">
        <f t="shared" si="1137"/>
        <v/>
      </c>
      <c r="CU364" s="1372" t="str">
        <f t="shared" si="1138"/>
        <v/>
      </c>
      <c r="CV364" s="1372" t="str">
        <f t="shared" si="1139"/>
        <v/>
      </c>
      <c r="CW364" s="1372" t="str">
        <f t="shared" si="1140"/>
        <v/>
      </c>
      <c r="CX364" s="1371" t="str">
        <f t="shared" si="1141"/>
        <v/>
      </c>
      <c r="CY364" s="1374" t="str">
        <f t="shared" si="1142"/>
        <v/>
      </c>
      <c r="CZ364" s="532" t="str">
        <f t="shared" si="1143"/>
        <v/>
      </c>
      <c r="DA364" s="533" t="str">
        <f t="shared" si="1144"/>
        <v/>
      </c>
      <c r="DB364" s="534" t="str">
        <f t="shared" si="1145"/>
        <v/>
      </c>
      <c r="DC364" s="534" t="str">
        <f t="shared" si="1146"/>
        <v/>
      </c>
      <c r="DD364" s="534" t="str">
        <f t="shared" si="1147"/>
        <v/>
      </c>
      <c r="DE364" s="534" t="str">
        <f t="shared" si="1148"/>
        <v/>
      </c>
      <c r="DF364" s="534" t="str">
        <f t="shared" si="1149"/>
        <v/>
      </c>
      <c r="DG364" s="535" t="str">
        <f t="shared" si="1150"/>
        <v/>
      </c>
      <c r="DH364" s="535" t="str">
        <f t="shared" si="1151"/>
        <v/>
      </c>
      <c r="DI364" s="535" t="str">
        <f t="shared" si="1152"/>
        <v/>
      </c>
      <c r="DJ364" s="535" t="str">
        <f t="shared" si="1153"/>
        <v/>
      </c>
      <c r="DK364" s="534" t="str">
        <f t="shared" si="1154"/>
        <v/>
      </c>
      <c r="DL364" s="534" t="str">
        <f t="shared" si="1155"/>
        <v/>
      </c>
      <c r="DM364" s="534" t="str">
        <f t="shared" si="1156"/>
        <v/>
      </c>
      <c r="DN364" s="534" t="str">
        <f t="shared" si="1157"/>
        <v/>
      </c>
      <c r="DO364" s="534" t="str">
        <f t="shared" si="1158"/>
        <v/>
      </c>
      <c r="DP364" s="533" t="str">
        <f t="shared" si="1159"/>
        <v/>
      </c>
      <c r="DQ364" s="532" t="str">
        <f t="shared" si="1160"/>
        <v/>
      </c>
      <c r="DR364" s="753">
        <f t="shared" si="1161"/>
        <v>0</v>
      </c>
      <c r="DS364" s="111">
        <f t="shared" si="1162"/>
        <v>0</v>
      </c>
      <c r="DT364" s="111">
        <f t="shared" si="1163"/>
        <v>0</v>
      </c>
      <c r="DU364" s="111">
        <f t="shared" si="1164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267">
        <v>2010</v>
      </c>
      <c r="C365" s="267">
        <v>2010</v>
      </c>
      <c r="D365" s="267">
        <v>2010</v>
      </c>
      <c r="E365" s="267">
        <v>2010</v>
      </c>
      <c r="F365" s="267">
        <v>2010</v>
      </c>
      <c r="G365" s="267">
        <v>2010</v>
      </c>
      <c r="H365" s="267">
        <v>2010</v>
      </c>
      <c r="I365" s="267">
        <v>2010</v>
      </c>
      <c r="J365" s="267">
        <v>2010</v>
      </c>
      <c r="K365" s="267">
        <v>2010</v>
      </c>
      <c r="L365" s="267">
        <v>2010</v>
      </c>
      <c r="M365" s="267">
        <v>2010</v>
      </c>
      <c r="N365" s="267">
        <v>2010</v>
      </c>
      <c r="O365" s="267">
        <v>2010</v>
      </c>
      <c r="P365" s="267">
        <v>2010</v>
      </c>
      <c r="Q365" s="267">
        <v>2010</v>
      </c>
      <c r="R365" s="267">
        <v>2010</v>
      </c>
      <c r="S365" s="267">
        <v>2010</v>
      </c>
      <c r="T365" s="809">
        <v>2010</v>
      </c>
      <c r="U365" s="267">
        <v>2010</v>
      </c>
      <c r="V365" s="267">
        <v>2010</v>
      </c>
      <c r="W365" s="267">
        <v>2010</v>
      </c>
      <c r="X365" s="267">
        <v>2010</v>
      </c>
      <c r="Y365" s="267">
        <v>2010</v>
      </c>
      <c r="Z365" s="267">
        <v>2010</v>
      </c>
      <c r="AA365" s="267">
        <v>2010</v>
      </c>
      <c r="AB365" s="267">
        <v>2010</v>
      </c>
      <c r="AC365" s="267">
        <v>2010</v>
      </c>
      <c r="AD365" s="267">
        <v>2010</v>
      </c>
      <c r="AE365" s="267">
        <v>2010</v>
      </c>
      <c r="AF365" s="267">
        <v>2010</v>
      </c>
      <c r="AG365" s="267">
        <v>2010</v>
      </c>
      <c r="AH365" s="267">
        <v>2010</v>
      </c>
      <c r="AI365" s="267">
        <v>2010</v>
      </c>
      <c r="AJ365" s="267">
        <v>2010</v>
      </c>
      <c r="AK365" s="267">
        <v>2010</v>
      </c>
      <c r="AL365" s="267">
        <v>2010</v>
      </c>
      <c r="AM365" s="1350">
        <v>2010</v>
      </c>
      <c r="AN365" s="267">
        <v>2010</v>
      </c>
      <c r="AO365" s="267">
        <v>2010</v>
      </c>
      <c r="AP365" s="267">
        <v>2010</v>
      </c>
      <c r="AQ365" s="267">
        <v>2010</v>
      </c>
      <c r="AR365" s="267">
        <v>2010</v>
      </c>
      <c r="AS365" s="267">
        <v>2010</v>
      </c>
      <c r="AT365" s="267">
        <v>2010</v>
      </c>
      <c r="AU365" s="267">
        <v>2010</v>
      </c>
      <c r="AV365" s="267">
        <v>2010</v>
      </c>
      <c r="AW365" s="267">
        <v>2010</v>
      </c>
      <c r="AX365" s="267">
        <v>2010</v>
      </c>
      <c r="AY365" s="267">
        <v>2010</v>
      </c>
      <c r="AZ365" s="267">
        <v>2010</v>
      </c>
      <c r="BA365" s="267">
        <v>2010</v>
      </c>
      <c r="BB365" s="267">
        <v>2010</v>
      </c>
      <c r="BC365" s="267">
        <v>2010</v>
      </c>
      <c r="BD365" s="267">
        <v>2010</v>
      </c>
      <c r="BE365" s="267">
        <v>2010</v>
      </c>
      <c r="BF365" s="1350">
        <v>2010</v>
      </c>
      <c r="BG365" s="267">
        <v>2010</v>
      </c>
      <c r="BH365" s="267">
        <v>2010</v>
      </c>
      <c r="BI365" s="267">
        <v>2010</v>
      </c>
      <c r="BJ365" s="267">
        <v>2010</v>
      </c>
      <c r="BK365" s="267">
        <v>2010</v>
      </c>
      <c r="BL365" s="267">
        <v>2010</v>
      </c>
      <c r="BM365" s="267">
        <v>2010</v>
      </c>
      <c r="BN365" s="267">
        <v>2010</v>
      </c>
      <c r="BO365" s="267">
        <v>2010</v>
      </c>
      <c r="BP365" s="267">
        <v>2010</v>
      </c>
      <c r="BQ365" s="267">
        <v>2010</v>
      </c>
      <c r="BR365" s="267">
        <v>2010</v>
      </c>
      <c r="BS365" s="267">
        <v>2010</v>
      </c>
      <c r="BT365" s="267">
        <v>2010</v>
      </c>
      <c r="BU365" s="267">
        <v>2010</v>
      </c>
      <c r="BV365" s="267">
        <v>2010</v>
      </c>
      <c r="BW365" s="267">
        <v>2010</v>
      </c>
      <c r="BX365" s="267">
        <v>2010</v>
      </c>
      <c r="BY365" s="1350">
        <v>2010</v>
      </c>
      <c r="BZ365" s="267">
        <v>2010</v>
      </c>
      <c r="CA365" s="267">
        <v>2010</v>
      </c>
      <c r="CB365" s="267">
        <v>2010</v>
      </c>
      <c r="CC365" s="267">
        <v>2010</v>
      </c>
      <c r="CD365" s="698">
        <f t="shared" si="1121"/>
        <v>2010</v>
      </c>
      <c r="CE365" s="698">
        <f t="shared" si="1122"/>
        <v>2010</v>
      </c>
      <c r="CF365" s="698">
        <f t="shared" si="1123"/>
        <v>2010</v>
      </c>
      <c r="CG365" s="787">
        <f t="shared" si="1124"/>
        <v>2010</v>
      </c>
      <c r="CH365" s="1370">
        <f t="shared" si="1125"/>
        <v>2010</v>
      </c>
      <c r="CI365" s="1371">
        <f t="shared" si="1126"/>
        <v>2010</v>
      </c>
      <c r="CJ365" s="1372">
        <f t="shared" si="1127"/>
        <v>2010</v>
      </c>
      <c r="CK365" s="1372">
        <f t="shared" si="1128"/>
        <v>2010</v>
      </c>
      <c r="CL365" s="1372">
        <f t="shared" si="1129"/>
        <v>2010</v>
      </c>
      <c r="CM365" s="1372">
        <f t="shared" si="1130"/>
        <v>2010</v>
      </c>
      <c r="CN365" s="1372">
        <f t="shared" si="1131"/>
        <v>2010</v>
      </c>
      <c r="CO365" s="1373">
        <f t="shared" si="1132"/>
        <v>2010</v>
      </c>
      <c r="CP365" s="1373">
        <f t="shared" si="1133"/>
        <v>2010</v>
      </c>
      <c r="CQ365" s="1373">
        <f t="shared" si="1134"/>
        <v>2010</v>
      </c>
      <c r="CR365" s="1373">
        <f t="shared" si="1135"/>
        <v>2010</v>
      </c>
      <c r="CS365" s="1372">
        <f t="shared" si="1136"/>
        <v>2010</v>
      </c>
      <c r="CT365" s="1372">
        <f t="shared" si="1137"/>
        <v>2010</v>
      </c>
      <c r="CU365" s="1372">
        <f t="shared" si="1138"/>
        <v>2010</v>
      </c>
      <c r="CV365" s="1372">
        <f t="shared" si="1139"/>
        <v>2010</v>
      </c>
      <c r="CW365" s="1372">
        <f t="shared" si="1140"/>
        <v>2010</v>
      </c>
      <c r="CX365" s="1371">
        <f t="shared" si="1141"/>
        <v>2010</v>
      </c>
      <c r="CY365" s="1374">
        <f t="shared" si="1142"/>
        <v>2010</v>
      </c>
      <c r="CZ365" s="532">
        <f t="shared" si="1143"/>
        <v>2010</v>
      </c>
      <c r="DA365" s="533">
        <f t="shared" si="1144"/>
        <v>2010</v>
      </c>
      <c r="DB365" s="534">
        <f t="shared" si="1145"/>
        <v>2010</v>
      </c>
      <c r="DC365" s="534">
        <f t="shared" si="1146"/>
        <v>2010</v>
      </c>
      <c r="DD365" s="534">
        <f t="shared" si="1147"/>
        <v>2010</v>
      </c>
      <c r="DE365" s="534">
        <f t="shared" si="1148"/>
        <v>2010</v>
      </c>
      <c r="DF365" s="534">
        <f t="shared" si="1149"/>
        <v>2010</v>
      </c>
      <c r="DG365" s="535">
        <f t="shared" si="1150"/>
        <v>2010</v>
      </c>
      <c r="DH365" s="535">
        <f t="shared" si="1151"/>
        <v>2010</v>
      </c>
      <c r="DI365" s="535">
        <f t="shared" si="1152"/>
        <v>2010</v>
      </c>
      <c r="DJ365" s="535">
        <f t="shared" si="1153"/>
        <v>2010</v>
      </c>
      <c r="DK365" s="534">
        <f t="shared" si="1154"/>
        <v>2010</v>
      </c>
      <c r="DL365" s="534">
        <f t="shared" si="1155"/>
        <v>2010</v>
      </c>
      <c r="DM365" s="534">
        <f t="shared" si="1156"/>
        <v>2010</v>
      </c>
      <c r="DN365" s="534">
        <f t="shared" si="1157"/>
        <v>2010</v>
      </c>
      <c r="DO365" s="534">
        <f t="shared" si="1158"/>
        <v>2010</v>
      </c>
      <c r="DP365" s="533">
        <f t="shared" si="1159"/>
        <v>2010</v>
      </c>
      <c r="DQ365" s="532">
        <f t="shared" si="1160"/>
        <v>2010</v>
      </c>
      <c r="DR365" s="753">
        <f t="shared" si="1161"/>
        <v>18</v>
      </c>
      <c r="DS365" s="111">
        <f t="shared" si="1162"/>
        <v>18</v>
      </c>
      <c r="DT365" s="111">
        <f t="shared" si="1163"/>
        <v>18</v>
      </c>
      <c r="DU365" s="111">
        <f t="shared" si="1164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121"/>
        <v/>
      </c>
      <c r="CE366" s="698" t="str">
        <f t="shared" si="1122"/>
        <v/>
      </c>
      <c r="CF366" s="698" t="str">
        <f t="shared" si="1123"/>
        <v/>
      </c>
      <c r="CG366" s="787" t="str">
        <f t="shared" si="1124"/>
        <v/>
      </c>
      <c r="CH366" s="1370" t="str">
        <f t="shared" si="1125"/>
        <v/>
      </c>
      <c r="CI366" s="1371" t="str">
        <f t="shared" si="1126"/>
        <v/>
      </c>
      <c r="CJ366" s="1372" t="str">
        <f t="shared" si="1127"/>
        <v/>
      </c>
      <c r="CK366" s="1372" t="str">
        <f t="shared" si="1128"/>
        <v/>
      </c>
      <c r="CL366" s="1372" t="str">
        <f t="shared" si="1129"/>
        <v/>
      </c>
      <c r="CM366" s="1372" t="str">
        <f t="shared" si="1130"/>
        <v/>
      </c>
      <c r="CN366" s="1372" t="str">
        <f t="shared" si="1131"/>
        <v/>
      </c>
      <c r="CO366" s="1373" t="str">
        <f t="shared" si="1132"/>
        <v/>
      </c>
      <c r="CP366" s="1373" t="str">
        <f t="shared" si="1133"/>
        <v/>
      </c>
      <c r="CQ366" s="1373" t="str">
        <f t="shared" si="1134"/>
        <v/>
      </c>
      <c r="CR366" s="1373" t="str">
        <f t="shared" si="1135"/>
        <v/>
      </c>
      <c r="CS366" s="1372" t="str">
        <f t="shared" si="1136"/>
        <v/>
      </c>
      <c r="CT366" s="1372" t="str">
        <f t="shared" si="1137"/>
        <v/>
      </c>
      <c r="CU366" s="1372" t="str">
        <f t="shared" si="1138"/>
        <v/>
      </c>
      <c r="CV366" s="1372" t="str">
        <f t="shared" si="1139"/>
        <v/>
      </c>
      <c r="CW366" s="1372" t="str">
        <f t="shared" si="1140"/>
        <v/>
      </c>
      <c r="CX366" s="1371" t="str">
        <f t="shared" si="1141"/>
        <v/>
      </c>
      <c r="CY366" s="1374" t="str">
        <f t="shared" si="1142"/>
        <v/>
      </c>
      <c r="CZ366" s="532" t="str">
        <f t="shared" si="1143"/>
        <v/>
      </c>
      <c r="DA366" s="533" t="str">
        <f t="shared" si="1144"/>
        <v/>
      </c>
      <c r="DB366" s="534" t="str">
        <f t="shared" si="1145"/>
        <v/>
      </c>
      <c r="DC366" s="534" t="str">
        <f t="shared" si="1146"/>
        <v/>
      </c>
      <c r="DD366" s="534" t="str">
        <f t="shared" si="1147"/>
        <v/>
      </c>
      <c r="DE366" s="534" t="str">
        <f t="shared" si="1148"/>
        <v/>
      </c>
      <c r="DF366" s="534" t="str">
        <f t="shared" si="1149"/>
        <v/>
      </c>
      <c r="DG366" s="535" t="str">
        <f t="shared" si="1150"/>
        <v/>
      </c>
      <c r="DH366" s="535" t="str">
        <f t="shared" si="1151"/>
        <v/>
      </c>
      <c r="DI366" s="535" t="str">
        <f t="shared" si="1152"/>
        <v/>
      </c>
      <c r="DJ366" s="535" t="str">
        <f t="shared" si="1153"/>
        <v/>
      </c>
      <c r="DK366" s="534" t="str">
        <f t="shared" si="1154"/>
        <v/>
      </c>
      <c r="DL366" s="534" t="str">
        <f t="shared" si="1155"/>
        <v/>
      </c>
      <c r="DM366" s="534" t="str">
        <f t="shared" si="1156"/>
        <v/>
      </c>
      <c r="DN366" s="534" t="str">
        <f t="shared" si="1157"/>
        <v/>
      </c>
      <c r="DO366" s="534" t="str">
        <f t="shared" si="1158"/>
        <v/>
      </c>
      <c r="DP366" s="533" t="str">
        <f t="shared" si="1159"/>
        <v/>
      </c>
      <c r="DQ366" s="532" t="str">
        <f t="shared" si="1160"/>
        <v/>
      </c>
      <c r="DR366" s="753">
        <f t="shared" si="1161"/>
        <v>0</v>
      </c>
      <c r="DS366" s="111">
        <f t="shared" si="1162"/>
        <v>0</v>
      </c>
      <c r="DT366" s="111">
        <f t="shared" si="1163"/>
        <v>0</v>
      </c>
      <c r="DU366" s="111">
        <f t="shared" si="1164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121"/>
        <v/>
      </c>
      <c r="CE367" s="698" t="str">
        <f t="shared" si="1122"/>
        <v/>
      </c>
      <c r="CF367" s="698" t="str">
        <f t="shared" si="1123"/>
        <v/>
      </c>
      <c r="CG367" s="787" t="str">
        <f t="shared" si="1124"/>
        <v/>
      </c>
      <c r="CH367" s="1370" t="str">
        <f t="shared" si="1125"/>
        <v/>
      </c>
      <c r="CI367" s="1371" t="str">
        <f t="shared" si="1126"/>
        <v/>
      </c>
      <c r="CJ367" s="1372" t="str">
        <f t="shared" si="1127"/>
        <v/>
      </c>
      <c r="CK367" s="1372" t="str">
        <f t="shared" si="1128"/>
        <v/>
      </c>
      <c r="CL367" s="1372" t="str">
        <f t="shared" si="1129"/>
        <v/>
      </c>
      <c r="CM367" s="1372" t="str">
        <f t="shared" si="1130"/>
        <v/>
      </c>
      <c r="CN367" s="1372" t="str">
        <f t="shared" si="1131"/>
        <v/>
      </c>
      <c r="CO367" s="1373" t="str">
        <f t="shared" si="1132"/>
        <v/>
      </c>
      <c r="CP367" s="1373" t="str">
        <f t="shared" si="1133"/>
        <v/>
      </c>
      <c r="CQ367" s="1373" t="str">
        <f t="shared" si="1134"/>
        <v/>
      </c>
      <c r="CR367" s="1373" t="str">
        <f t="shared" si="1135"/>
        <v/>
      </c>
      <c r="CS367" s="1372" t="str">
        <f t="shared" si="1136"/>
        <v/>
      </c>
      <c r="CT367" s="1372" t="str">
        <f t="shared" si="1137"/>
        <v/>
      </c>
      <c r="CU367" s="1372" t="str">
        <f t="shared" si="1138"/>
        <v/>
      </c>
      <c r="CV367" s="1372" t="str">
        <f t="shared" si="1139"/>
        <v/>
      </c>
      <c r="CW367" s="1372" t="str">
        <f t="shared" si="1140"/>
        <v/>
      </c>
      <c r="CX367" s="1371" t="str">
        <f t="shared" si="1141"/>
        <v/>
      </c>
      <c r="CY367" s="1374" t="str">
        <f t="shared" si="1142"/>
        <v/>
      </c>
      <c r="CZ367" s="532" t="str">
        <f t="shared" si="1143"/>
        <v/>
      </c>
      <c r="DA367" s="533" t="str">
        <f t="shared" si="1144"/>
        <v/>
      </c>
      <c r="DB367" s="534" t="str">
        <f t="shared" si="1145"/>
        <v/>
      </c>
      <c r="DC367" s="534" t="str">
        <f t="shared" si="1146"/>
        <v/>
      </c>
      <c r="DD367" s="534" t="str">
        <f t="shared" si="1147"/>
        <v/>
      </c>
      <c r="DE367" s="534" t="str">
        <f t="shared" si="1148"/>
        <v/>
      </c>
      <c r="DF367" s="534" t="str">
        <f t="shared" si="1149"/>
        <v/>
      </c>
      <c r="DG367" s="535" t="str">
        <f t="shared" si="1150"/>
        <v/>
      </c>
      <c r="DH367" s="535" t="str">
        <f t="shared" si="1151"/>
        <v/>
      </c>
      <c r="DI367" s="535" t="str">
        <f t="shared" si="1152"/>
        <v/>
      </c>
      <c r="DJ367" s="535" t="str">
        <f t="shared" si="1153"/>
        <v/>
      </c>
      <c r="DK367" s="534" t="str">
        <f t="shared" si="1154"/>
        <v/>
      </c>
      <c r="DL367" s="534" t="str">
        <f t="shared" si="1155"/>
        <v/>
      </c>
      <c r="DM367" s="534" t="str">
        <f t="shared" si="1156"/>
        <v/>
      </c>
      <c r="DN367" s="534" t="str">
        <f t="shared" si="1157"/>
        <v/>
      </c>
      <c r="DO367" s="534" t="str">
        <f t="shared" si="1158"/>
        <v/>
      </c>
      <c r="DP367" s="533" t="str">
        <f t="shared" si="1159"/>
        <v/>
      </c>
      <c r="DQ367" s="532" t="str">
        <f t="shared" si="1160"/>
        <v/>
      </c>
      <c r="DR367" s="753">
        <f t="shared" si="1161"/>
        <v>0</v>
      </c>
      <c r="DS367" s="111">
        <f t="shared" si="1162"/>
        <v>0</v>
      </c>
      <c r="DT367" s="111">
        <f t="shared" si="1163"/>
        <v>0</v>
      </c>
      <c r="DU367" s="111">
        <f t="shared" si="1164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170">IF(B366="","",B366*B367)</f>
        <v/>
      </c>
      <c r="C368" s="730" t="str">
        <f t="shared" si="1170"/>
        <v/>
      </c>
      <c r="D368" s="730" t="str">
        <f t="shared" si="1170"/>
        <v/>
      </c>
      <c r="E368" s="730" t="str">
        <f t="shared" si="1170"/>
        <v/>
      </c>
      <c r="F368" s="730" t="str">
        <f t="shared" si="1170"/>
        <v/>
      </c>
      <c r="G368" s="730" t="str">
        <f t="shared" si="1170"/>
        <v/>
      </c>
      <c r="H368" s="730" t="str">
        <f t="shared" si="1170"/>
        <v/>
      </c>
      <c r="I368" s="730" t="str">
        <f t="shared" si="1170"/>
        <v/>
      </c>
      <c r="J368" s="730" t="str">
        <f t="shared" si="1170"/>
        <v/>
      </c>
      <c r="K368" s="730" t="str">
        <f t="shared" si="1170"/>
        <v/>
      </c>
      <c r="L368" s="730" t="str">
        <f t="shared" si="1170"/>
        <v/>
      </c>
      <c r="M368" s="730" t="str">
        <f t="shared" si="1170"/>
        <v/>
      </c>
      <c r="N368" s="730" t="str">
        <f t="shared" si="1170"/>
        <v/>
      </c>
      <c r="O368" s="730" t="str">
        <f t="shared" si="1170"/>
        <v/>
      </c>
      <c r="P368" s="730" t="str">
        <f t="shared" si="1170"/>
        <v/>
      </c>
      <c r="Q368" s="730" t="str">
        <f t="shared" si="1170"/>
        <v/>
      </c>
      <c r="R368" s="730" t="str">
        <f t="shared" si="1170"/>
        <v/>
      </c>
      <c r="S368" s="730" t="str">
        <f t="shared" si="1170"/>
        <v/>
      </c>
      <c r="T368" s="762"/>
      <c r="U368" s="730" t="str">
        <f t="shared" ref="U368:AL368" si="1171">IF(U366="","",U366*U367)</f>
        <v/>
      </c>
      <c r="V368" s="730" t="str">
        <f t="shared" si="1171"/>
        <v/>
      </c>
      <c r="W368" s="730" t="str">
        <f t="shared" si="1171"/>
        <v/>
      </c>
      <c r="X368" s="730" t="str">
        <f t="shared" si="1171"/>
        <v/>
      </c>
      <c r="Y368" s="730" t="str">
        <f t="shared" si="1171"/>
        <v/>
      </c>
      <c r="Z368" s="730" t="str">
        <f t="shared" si="1171"/>
        <v/>
      </c>
      <c r="AA368" s="730" t="str">
        <f t="shared" si="1171"/>
        <v/>
      </c>
      <c r="AB368" s="730" t="str">
        <f t="shared" si="1171"/>
        <v/>
      </c>
      <c r="AC368" s="730" t="str">
        <f t="shared" si="1171"/>
        <v/>
      </c>
      <c r="AD368" s="730" t="str">
        <f t="shared" si="1171"/>
        <v/>
      </c>
      <c r="AE368" s="730" t="str">
        <f t="shared" si="1171"/>
        <v/>
      </c>
      <c r="AF368" s="730" t="str">
        <f t="shared" si="1171"/>
        <v/>
      </c>
      <c r="AG368" s="730" t="str">
        <f t="shared" si="1171"/>
        <v/>
      </c>
      <c r="AH368" s="730" t="str">
        <f t="shared" si="1171"/>
        <v/>
      </c>
      <c r="AI368" s="730" t="str">
        <f t="shared" si="1171"/>
        <v/>
      </c>
      <c r="AJ368" s="730" t="str">
        <f t="shared" si="1171"/>
        <v/>
      </c>
      <c r="AK368" s="730" t="str">
        <f t="shared" si="1171"/>
        <v/>
      </c>
      <c r="AL368" s="730" t="str">
        <f t="shared" si="1171"/>
        <v/>
      </c>
      <c r="AM368" s="762"/>
      <c r="AN368" s="730" t="str">
        <f t="shared" ref="AN368:BE368" si="1172">IF(AN366="","",AN366*AN367)</f>
        <v/>
      </c>
      <c r="AO368" s="730" t="str">
        <f t="shared" si="1172"/>
        <v/>
      </c>
      <c r="AP368" s="730" t="str">
        <f t="shared" si="1172"/>
        <v/>
      </c>
      <c r="AQ368" s="730" t="str">
        <f t="shared" si="1172"/>
        <v/>
      </c>
      <c r="AR368" s="730" t="str">
        <f t="shared" si="1172"/>
        <v/>
      </c>
      <c r="AS368" s="730" t="str">
        <f t="shared" si="1172"/>
        <v/>
      </c>
      <c r="AT368" s="730" t="str">
        <f t="shared" si="1172"/>
        <v/>
      </c>
      <c r="AU368" s="730" t="str">
        <f t="shared" si="1172"/>
        <v/>
      </c>
      <c r="AV368" s="730" t="str">
        <f t="shared" si="1172"/>
        <v/>
      </c>
      <c r="AW368" s="730" t="str">
        <f t="shared" si="1172"/>
        <v/>
      </c>
      <c r="AX368" s="730" t="str">
        <f t="shared" si="1172"/>
        <v/>
      </c>
      <c r="AY368" s="730" t="str">
        <f t="shared" si="1172"/>
        <v/>
      </c>
      <c r="AZ368" s="730" t="str">
        <f t="shared" si="1172"/>
        <v/>
      </c>
      <c r="BA368" s="730" t="str">
        <f t="shared" si="1172"/>
        <v/>
      </c>
      <c r="BB368" s="730" t="str">
        <f t="shared" si="1172"/>
        <v/>
      </c>
      <c r="BC368" s="730" t="str">
        <f t="shared" si="1172"/>
        <v/>
      </c>
      <c r="BD368" s="730" t="str">
        <f t="shared" si="1172"/>
        <v/>
      </c>
      <c r="BE368" s="730" t="str">
        <f t="shared" si="1172"/>
        <v/>
      </c>
      <c r="BF368" s="762"/>
      <c r="BG368" s="730" t="str">
        <f t="shared" ref="BG368:BX368" si="1173">IF(BG366="","",BG366*BG367)</f>
        <v/>
      </c>
      <c r="BH368" s="730" t="str">
        <f t="shared" si="1173"/>
        <v/>
      </c>
      <c r="BI368" s="730" t="str">
        <f t="shared" si="1173"/>
        <v/>
      </c>
      <c r="BJ368" s="730" t="str">
        <f t="shared" si="1173"/>
        <v/>
      </c>
      <c r="BK368" s="730" t="str">
        <f t="shared" si="1173"/>
        <v/>
      </c>
      <c r="BL368" s="730" t="str">
        <f t="shared" si="1173"/>
        <v/>
      </c>
      <c r="BM368" s="730" t="str">
        <f t="shared" si="1173"/>
        <v/>
      </c>
      <c r="BN368" s="730" t="str">
        <f t="shared" si="1173"/>
        <v/>
      </c>
      <c r="BO368" s="730" t="str">
        <f t="shared" si="1173"/>
        <v/>
      </c>
      <c r="BP368" s="730" t="str">
        <f t="shared" si="1173"/>
        <v/>
      </c>
      <c r="BQ368" s="730" t="str">
        <f t="shared" si="1173"/>
        <v/>
      </c>
      <c r="BR368" s="730" t="str">
        <f t="shared" si="1173"/>
        <v/>
      </c>
      <c r="BS368" s="730" t="str">
        <f t="shared" si="1173"/>
        <v/>
      </c>
      <c r="BT368" s="730" t="str">
        <f t="shared" si="1173"/>
        <v/>
      </c>
      <c r="BU368" s="730" t="str">
        <f t="shared" si="1173"/>
        <v/>
      </c>
      <c r="BV368" s="730" t="str">
        <f t="shared" si="1173"/>
        <v/>
      </c>
      <c r="BW368" s="730" t="str">
        <f t="shared" si="1173"/>
        <v/>
      </c>
      <c r="BX368" s="730" t="str">
        <f t="shared" si="1173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121"/>
        <v/>
      </c>
      <c r="CE368" s="698" t="str">
        <f t="shared" si="1122"/>
        <v/>
      </c>
      <c r="CF368" s="698" t="str">
        <f t="shared" si="1123"/>
        <v/>
      </c>
      <c r="CG368" s="787" t="str">
        <f t="shared" si="1124"/>
        <v/>
      </c>
      <c r="CH368" s="1370" t="str">
        <f t="shared" si="1125"/>
        <v/>
      </c>
      <c r="CI368" s="1371" t="str">
        <f t="shared" si="1126"/>
        <v/>
      </c>
      <c r="CJ368" s="1372" t="str">
        <f t="shared" si="1127"/>
        <v/>
      </c>
      <c r="CK368" s="1372" t="str">
        <f t="shared" si="1128"/>
        <v/>
      </c>
      <c r="CL368" s="1372" t="str">
        <f t="shared" si="1129"/>
        <v/>
      </c>
      <c r="CM368" s="1372" t="str">
        <f t="shared" si="1130"/>
        <v/>
      </c>
      <c r="CN368" s="1372" t="str">
        <f t="shared" si="1131"/>
        <v/>
      </c>
      <c r="CO368" s="1373" t="str">
        <f t="shared" si="1132"/>
        <v/>
      </c>
      <c r="CP368" s="1373" t="str">
        <f t="shared" si="1133"/>
        <v/>
      </c>
      <c r="CQ368" s="1373" t="str">
        <f t="shared" si="1134"/>
        <v/>
      </c>
      <c r="CR368" s="1373" t="str">
        <f t="shared" si="1135"/>
        <v/>
      </c>
      <c r="CS368" s="1372" t="str">
        <f t="shared" si="1136"/>
        <v/>
      </c>
      <c r="CT368" s="1372" t="str">
        <f t="shared" si="1137"/>
        <v/>
      </c>
      <c r="CU368" s="1372" t="str">
        <f t="shared" si="1138"/>
        <v/>
      </c>
      <c r="CV368" s="1372" t="str">
        <f t="shared" si="1139"/>
        <v/>
      </c>
      <c r="CW368" s="1372" t="str">
        <f t="shared" si="1140"/>
        <v/>
      </c>
      <c r="CX368" s="1371" t="str">
        <f t="shared" si="1141"/>
        <v/>
      </c>
      <c r="CY368" s="1374" t="str">
        <f t="shared" si="1142"/>
        <v/>
      </c>
      <c r="CZ368" s="532" t="str">
        <f t="shared" si="1143"/>
        <v/>
      </c>
      <c r="DA368" s="533" t="str">
        <f t="shared" si="1144"/>
        <v/>
      </c>
      <c r="DB368" s="534" t="str">
        <f t="shared" si="1145"/>
        <v/>
      </c>
      <c r="DC368" s="534" t="str">
        <f t="shared" si="1146"/>
        <v/>
      </c>
      <c r="DD368" s="534" t="str">
        <f t="shared" si="1147"/>
        <v/>
      </c>
      <c r="DE368" s="534" t="str">
        <f t="shared" si="1148"/>
        <v/>
      </c>
      <c r="DF368" s="534" t="str">
        <f t="shared" si="1149"/>
        <v/>
      </c>
      <c r="DG368" s="535" t="str">
        <f t="shared" si="1150"/>
        <v/>
      </c>
      <c r="DH368" s="535" t="str">
        <f t="shared" si="1151"/>
        <v/>
      </c>
      <c r="DI368" s="535" t="str">
        <f t="shared" si="1152"/>
        <v/>
      </c>
      <c r="DJ368" s="535" t="str">
        <f t="shared" si="1153"/>
        <v/>
      </c>
      <c r="DK368" s="534" t="str">
        <f t="shared" si="1154"/>
        <v/>
      </c>
      <c r="DL368" s="534" t="str">
        <f t="shared" si="1155"/>
        <v/>
      </c>
      <c r="DM368" s="534" t="str">
        <f t="shared" si="1156"/>
        <v/>
      </c>
      <c r="DN368" s="534" t="str">
        <f t="shared" si="1157"/>
        <v/>
      </c>
      <c r="DO368" s="534" t="str">
        <f t="shared" si="1158"/>
        <v/>
      </c>
      <c r="DP368" s="533" t="str">
        <f t="shared" si="1159"/>
        <v/>
      </c>
      <c r="DQ368" s="532" t="str">
        <f t="shared" si="1160"/>
        <v/>
      </c>
      <c r="DR368" s="753">
        <f t="shared" si="1161"/>
        <v>0</v>
      </c>
      <c r="DS368" s="111">
        <f t="shared" si="1162"/>
        <v>0</v>
      </c>
      <c r="DT368" s="111">
        <f t="shared" si="1163"/>
        <v>0</v>
      </c>
      <c r="DU368" s="111">
        <f t="shared" si="1164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121"/>
        <v/>
      </c>
      <c r="CE369" s="698" t="str">
        <f t="shared" si="1122"/>
        <v/>
      </c>
      <c r="CF369" s="698" t="str">
        <f t="shared" si="1123"/>
        <v/>
      </c>
      <c r="CG369" s="787" t="str">
        <f t="shared" si="1124"/>
        <v/>
      </c>
      <c r="CH369" s="1370" t="str">
        <f t="shared" si="1125"/>
        <v/>
      </c>
      <c r="CI369" s="1371" t="str">
        <f t="shared" si="1126"/>
        <v/>
      </c>
      <c r="CJ369" s="1372" t="str">
        <f t="shared" si="1127"/>
        <v/>
      </c>
      <c r="CK369" s="1372" t="str">
        <f t="shared" si="1128"/>
        <v/>
      </c>
      <c r="CL369" s="1372" t="str">
        <f t="shared" si="1129"/>
        <v/>
      </c>
      <c r="CM369" s="1372" t="str">
        <f t="shared" si="1130"/>
        <v/>
      </c>
      <c r="CN369" s="1372" t="str">
        <f t="shared" si="1131"/>
        <v/>
      </c>
      <c r="CO369" s="1373" t="str">
        <f t="shared" si="1132"/>
        <v/>
      </c>
      <c r="CP369" s="1373" t="str">
        <f t="shared" si="1133"/>
        <v/>
      </c>
      <c r="CQ369" s="1373" t="str">
        <f t="shared" si="1134"/>
        <v/>
      </c>
      <c r="CR369" s="1373" t="str">
        <f t="shared" si="1135"/>
        <v/>
      </c>
      <c r="CS369" s="1372" t="str">
        <f t="shared" si="1136"/>
        <v/>
      </c>
      <c r="CT369" s="1372" t="str">
        <f t="shared" si="1137"/>
        <v/>
      </c>
      <c r="CU369" s="1372" t="str">
        <f t="shared" si="1138"/>
        <v/>
      </c>
      <c r="CV369" s="1372" t="str">
        <f t="shared" si="1139"/>
        <v/>
      </c>
      <c r="CW369" s="1372" t="str">
        <f t="shared" si="1140"/>
        <v/>
      </c>
      <c r="CX369" s="1371" t="str">
        <f t="shared" si="1141"/>
        <v/>
      </c>
      <c r="CY369" s="1374" t="str">
        <f t="shared" si="1142"/>
        <v/>
      </c>
      <c r="CZ369" s="532" t="str">
        <f t="shared" si="1143"/>
        <v/>
      </c>
      <c r="DA369" s="533" t="str">
        <f t="shared" si="1144"/>
        <v/>
      </c>
      <c r="DB369" s="534" t="str">
        <f t="shared" si="1145"/>
        <v/>
      </c>
      <c r="DC369" s="534" t="str">
        <f t="shared" si="1146"/>
        <v/>
      </c>
      <c r="DD369" s="534" t="str">
        <f t="shared" si="1147"/>
        <v/>
      </c>
      <c r="DE369" s="534" t="str">
        <f t="shared" si="1148"/>
        <v/>
      </c>
      <c r="DF369" s="534" t="str">
        <f t="shared" si="1149"/>
        <v/>
      </c>
      <c r="DG369" s="535" t="str">
        <f t="shared" si="1150"/>
        <v/>
      </c>
      <c r="DH369" s="535" t="str">
        <f t="shared" si="1151"/>
        <v/>
      </c>
      <c r="DI369" s="535" t="str">
        <f t="shared" si="1152"/>
        <v/>
      </c>
      <c r="DJ369" s="535" t="str">
        <f t="shared" si="1153"/>
        <v/>
      </c>
      <c r="DK369" s="534" t="str">
        <f t="shared" si="1154"/>
        <v/>
      </c>
      <c r="DL369" s="534" t="str">
        <f t="shared" si="1155"/>
        <v/>
      </c>
      <c r="DM369" s="534" t="str">
        <f t="shared" si="1156"/>
        <v/>
      </c>
      <c r="DN369" s="534" t="str">
        <f t="shared" si="1157"/>
        <v/>
      </c>
      <c r="DO369" s="534" t="str">
        <f t="shared" si="1158"/>
        <v/>
      </c>
      <c r="DP369" s="533" t="str">
        <f t="shared" si="1159"/>
        <v/>
      </c>
      <c r="DQ369" s="532" t="str">
        <f t="shared" si="1160"/>
        <v/>
      </c>
      <c r="DR369" s="753">
        <f t="shared" si="1161"/>
        <v>0</v>
      </c>
      <c r="DS369" s="111">
        <f t="shared" si="1162"/>
        <v>0</v>
      </c>
      <c r="DT369" s="111">
        <f t="shared" si="1163"/>
        <v>0</v>
      </c>
      <c r="DU369" s="111">
        <f t="shared" si="1164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174">IF(B364="","",(B364-B366-B369)*B365/B$46/365/$G$1)</f>
        <v/>
      </c>
      <c r="C370" s="733" t="str">
        <f t="shared" si="1174"/>
        <v/>
      </c>
      <c r="D370" s="733" t="str">
        <f t="shared" si="1174"/>
        <v/>
      </c>
      <c r="E370" s="733" t="str">
        <f t="shared" si="1174"/>
        <v/>
      </c>
      <c r="F370" s="733" t="str">
        <f t="shared" si="1174"/>
        <v/>
      </c>
      <c r="G370" s="733" t="str">
        <f t="shared" si="1174"/>
        <v/>
      </c>
      <c r="H370" s="733" t="str">
        <f t="shared" si="1174"/>
        <v/>
      </c>
      <c r="I370" s="733" t="str">
        <f t="shared" si="1174"/>
        <v/>
      </c>
      <c r="J370" s="733" t="str">
        <f t="shared" si="1174"/>
        <v/>
      </c>
      <c r="K370" s="733" t="str">
        <f t="shared" si="1174"/>
        <v/>
      </c>
      <c r="L370" s="733" t="str">
        <f t="shared" si="1174"/>
        <v/>
      </c>
      <c r="M370" s="733" t="str">
        <f t="shared" si="1174"/>
        <v/>
      </c>
      <c r="N370" s="733" t="str">
        <f t="shared" si="1174"/>
        <v/>
      </c>
      <c r="O370" s="733" t="str">
        <f t="shared" si="1174"/>
        <v/>
      </c>
      <c r="P370" s="733" t="str">
        <f t="shared" si="1174"/>
        <v/>
      </c>
      <c r="Q370" s="733" t="str">
        <f t="shared" si="1174"/>
        <v/>
      </c>
      <c r="R370" s="733" t="str">
        <f t="shared" si="1174"/>
        <v/>
      </c>
      <c r="S370" s="733" t="str">
        <f t="shared" si="1174"/>
        <v/>
      </c>
      <c r="T370" s="752"/>
      <c r="U370" s="733" t="str">
        <f t="shared" ref="U370:AL370" si="1175">IF(U364="","",(U364-U366-U369)*U365/U$46/365/$G$1)</f>
        <v/>
      </c>
      <c r="V370" s="733" t="str">
        <f t="shared" si="1175"/>
        <v/>
      </c>
      <c r="W370" s="733" t="str">
        <f t="shared" si="1175"/>
        <v/>
      </c>
      <c r="X370" s="733" t="str">
        <f t="shared" si="1175"/>
        <v/>
      </c>
      <c r="Y370" s="733" t="str">
        <f t="shared" si="1175"/>
        <v/>
      </c>
      <c r="Z370" s="733" t="str">
        <f t="shared" si="1175"/>
        <v/>
      </c>
      <c r="AA370" s="733" t="str">
        <f t="shared" si="1175"/>
        <v/>
      </c>
      <c r="AB370" s="733" t="str">
        <f t="shared" si="1175"/>
        <v/>
      </c>
      <c r="AC370" s="733" t="str">
        <f t="shared" si="1175"/>
        <v/>
      </c>
      <c r="AD370" s="733" t="str">
        <f t="shared" si="1175"/>
        <v/>
      </c>
      <c r="AE370" s="733" t="str">
        <f t="shared" si="1175"/>
        <v/>
      </c>
      <c r="AF370" s="733" t="str">
        <f t="shared" si="1175"/>
        <v/>
      </c>
      <c r="AG370" s="733" t="str">
        <f t="shared" si="1175"/>
        <v/>
      </c>
      <c r="AH370" s="733" t="str">
        <f t="shared" si="1175"/>
        <v/>
      </c>
      <c r="AI370" s="733" t="str">
        <f t="shared" si="1175"/>
        <v/>
      </c>
      <c r="AJ370" s="733" t="str">
        <f t="shared" si="1175"/>
        <v/>
      </c>
      <c r="AK370" s="733" t="str">
        <f t="shared" si="1175"/>
        <v/>
      </c>
      <c r="AL370" s="733" t="str">
        <f t="shared" si="1175"/>
        <v/>
      </c>
      <c r="AM370" s="752"/>
      <c r="AN370" s="733" t="str">
        <f t="shared" ref="AN370:BE370" si="1176">IF(AN364="","",(AN364-AN366-AN369)*AN365/AN$46/365/$G$1)</f>
        <v/>
      </c>
      <c r="AO370" s="733" t="str">
        <f t="shared" si="1176"/>
        <v/>
      </c>
      <c r="AP370" s="733" t="str">
        <f t="shared" si="1176"/>
        <v/>
      </c>
      <c r="AQ370" s="733" t="str">
        <f t="shared" si="1176"/>
        <v/>
      </c>
      <c r="AR370" s="733" t="str">
        <f t="shared" si="1176"/>
        <v/>
      </c>
      <c r="AS370" s="733" t="str">
        <f t="shared" si="1176"/>
        <v/>
      </c>
      <c r="AT370" s="733" t="str">
        <f t="shared" si="1176"/>
        <v/>
      </c>
      <c r="AU370" s="733" t="str">
        <f t="shared" si="1176"/>
        <v/>
      </c>
      <c r="AV370" s="733" t="str">
        <f t="shared" si="1176"/>
        <v/>
      </c>
      <c r="AW370" s="733" t="str">
        <f t="shared" si="1176"/>
        <v/>
      </c>
      <c r="AX370" s="733" t="str">
        <f t="shared" si="1176"/>
        <v/>
      </c>
      <c r="AY370" s="733" t="str">
        <f t="shared" si="1176"/>
        <v/>
      </c>
      <c r="AZ370" s="733" t="str">
        <f t="shared" si="1176"/>
        <v/>
      </c>
      <c r="BA370" s="733" t="str">
        <f t="shared" si="1176"/>
        <v/>
      </c>
      <c r="BB370" s="733" t="str">
        <f t="shared" si="1176"/>
        <v/>
      </c>
      <c r="BC370" s="733" t="str">
        <f t="shared" si="1176"/>
        <v/>
      </c>
      <c r="BD370" s="733" t="str">
        <f t="shared" si="1176"/>
        <v/>
      </c>
      <c r="BE370" s="733" t="str">
        <f t="shared" si="1176"/>
        <v/>
      </c>
      <c r="BF370" s="752"/>
      <c r="BG370" s="733" t="str">
        <f t="shared" ref="BG370:BX370" si="1177">IF(BG364="","",(BG364-BG366-BG369)*BG365/BG$46/365/$G$1)</f>
        <v/>
      </c>
      <c r="BH370" s="733" t="str">
        <f t="shared" si="1177"/>
        <v/>
      </c>
      <c r="BI370" s="733" t="str">
        <f t="shared" si="1177"/>
        <v/>
      </c>
      <c r="BJ370" s="733" t="str">
        <f t="shared" si="1177"/>
        <v/>
      </c>
      <c r="BK370" s="733" t="str">
        <f t="shared" si="1177"/>
        <v/>
      </c>
      <c r="BL370" s="733" t="str">
        <f t="shared" si="1177"/>
        <v/>
      </c>
      <c r="BM370" s="733" t="str">
        <f t="shared" si="1177"/>
        <v/>
      </c>
      <c r="BN370" s="733" t="str">
        <f t="shared" si="1177"/>
        <v/>
      </c>
      <c r="BO370" s="733" t="str">
        <f t="shared" si="1177"/>
        <v/>
      </c>
      <c r="BP370" s="733" t="str">
        <f t="shared" si="1177"/>
        <v/>
      </c>
      <c r="BQ370" s="733" t="str">
        <f t="shared" si="1177"/>
        <v/>
      </c>
      <c r="BR370" s="733" t="str">
        <f t="shared" si="1177"/>
        <v/>
      </c>
      <c r="BS370" s="733" t="str">
        <f t="shared" si="1177"/>
        <v/>
      </c>
      <c r="BT370" s="733" t="str">
        <f t="shared" si="1177"/>
        <v/>
      </c>
      <c r="BU370" s="733" t="str">
        <f t="shared" si="1177"/>
        <v/>
      </c>
      <c r="BV370" s="733" t="str">
        <f t="shared" si="1177"/>
        <v/>
      </c>
      <c r="BW370" s="733" t="str">
        <f t="shared" si="1177"/>
        <v/>
      </c>
      <c r="BX370" s="733" t="str">
        <f t="shared" si="1177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121"/>
        <v/>
      </c>
      <c r="CE370" s="723" t="str">
        <f t="shared" si="1122"/>
        <v/>
      </c>
      <c r="CF370" s="723" t="str">
        <f t="shared" si="1123"/>
        <v/>
      </c>
      <c r="CG370" s="790" t="str">
        <f t="shared" si="1124"/>
        <v/>
      </c>
      <c r="CH370" s="1375" t="str">
        <f t="shared" si="1125"/>
        <v/>
      </c>
      <c r="CI370" s="1376" t="str">
        <f t="shared" si="1126"/>
        <v/>
      </c>
      <c r="CJ370" s="1377" t="str">
        <f t="shared" si="1127"/>
        <v/>
      </c>
      <c r="CK370" s="1377" t="str">
        <f t="shared" si="1128"/>
        <v/>
      </c>
      <c r="CL370" s="1377" t="str">
        <f t="shared" si="1129"/>
        <v/>
      </c>
      <c r="CM370" s="1377" t="str">
        <f t="shared" si="1130"/>
        <v/>
      </c>
      <c r="CN370" s="1377" t="str">
        <f t="shared" si="1131"/>
        <v/>
      </c>
      <c r="CO370" s="1378" t="str">
        <f t="shared" si="1132"/>
        <v/>
      </c>
      <c r="CP370" s="1378" t="str">
        <f t="shared" si="1133"/>
        <v/>
      </c>
      <c r="CQ370" s="1378" t="str">
        <f t="shared" si="1134"/>
        <v/>
      </c>
      <c r="CR370" s="1378" t="str">
        <f t="shared" si="1135"/>
        <v/>
      </c>
      <c r="CS370" s="1377" t="str">
        <f t="shared" si="1136"/>
        <v/>
      </c>
      <c r="CT370" s="1377" t="str">
        <f t="shared" si="1137"/>
        <v/>
      </c>
      <c r="CU370" s="1377" t="str">
        <f t="shared" si="1138"/>
        <v/>
      </c>
      <c r="CV370" s="1377" t="str">
        <f t="shared" si="1139"/>
        <v/>
      </c>
      <c r="CW370" s="1377" t="str">
        <f t="shared" si="1140"/>
        <v/>
      </c>
      <c r="CX370" s="1376" t="str">
        <f t="shared" si="1141"/>
        <v/>
      </c>
      <c r="CY370" s="1379" t="str">
        <f t="shared" si="1142"/>
        <v/>
      </c>
      <c r="CZ370" s="638" t="str">
        <f t="shared" si="1143"/>
        <v/>
      </c>
      <c r="DA370" s="639" t="str">
        <f t="shared" si="1144"/>
        <v/>
      </c>
      <c r="DB370" s="640" t="str">
        <f t="shared" si="1145"/>
        <v/>
      </c>
      <c r="DC370" s="640" t="str">
        <f t="shared" si="1146"/>
        <v/>
      </c>
      <c r="DD370" s="640" t="str">
        <f t="shared" si="1147"/>
        <v/>
      </c>
      <c r="DE370" s="640" t="str">
        <f t="shared" si="1148"/>
        <v/>
      </c>
      <c r="DF370" s="640" t="str">
        <f t="shared" si="1149"/>
        <v/>
      </c>
      <c r="DG370" s="641" t="str">
        <f t="shared" si="1150"/>
        <v/>
      </c>
      <c r="DH370" s="641" t="str">
        <f t="shared" si="1151"/>
        <v/>
      </c>
      <c r="DI370" s="641" t="str">
        <f t="shared" si="1152"/>
        <v/>
      </c>
      <c r="DJ370" s="641" t="str">
        <f t="shared" si="1153"/>
        <v/>
      </c>
      <c r="DK370" s="640" t="str">
        <f t="shared" si="1154"/>
        <v/>
      </c>
      <c r="DL370" s="640" t="str">
        <f t="shared" si="1155"/>
        <v/>
      </c>
      <c r="DM370" s="640" t="str">
        <f t="shared" si="1156"/>
        <v/>
      </c>
      <c r="DN370" s="640" t="str">
        <f t="shared" si="1157"/>
        <v/>
      </c>
      <c r="DO370" s="640" t="str">
        <f t="shared" si="1158"/>
        <v/>
      </c>
      <c r="DP370" s="639" t="str">
        <f t="shared" si="1159"/>
        <v/>
      </c>
      <c r="DQ370" s="638" t="str">
        <f t="shared" si="1160"/>
        <v/>
      </c>
      <c r="DR370" s="753">
        <f t="shared" si="1161"/>
        <v>0</v>
      </c>
      <c r="DS370" s="111">
        <f t="shared" si="1162"/>
        <v>0</v>
      </c>
      <c r="DT370" s="111">
        <f t="shared" si="1163"/>
        <v>0</v>
      </c>
      <c r="DU370" s="111">
        <f t="shared" si="1164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121"/>
        <v/>
      </c>
      <c r="CE371" s="690" t="str">
        <f t="shared" si="1122"/>
        <v/>
      </c>
      <c r="CF371" s="690" t="str">
        <f t="shared" si="1123"/>
        <v/>
      </c>
      <c r="CG371" s="786" t="str">
        <f t="shared" si="1124"/>
        <v/>
      </c>
      <c r="CH371" s="1409"/>
      <c r="CI371" s="1409"/>
      <c r="CJ371" s="1409"/>
      <c r="CK371" s="1409"/>
      <c r="CL371" s="1409"/>
      <c r="CM371" s="1409"/>
      <c r="CN371" s="1409"/>
      <c r="CO371" s="1409"/>
      <c r="CP371" s="1409"/>
      <c r="CQ371" s="1409"/>
      <c r="CR371" s="1409"/>
      <c r="CS371" s="1409"/>
      <c r="CT371" s="1409"/>
      <c r="CU371" s="1409"/>
      <c r="CV371" s="1409"/>
      <c r="CW371" s="1409"/>
      <c r="CX371" s="1409"/>
      <c r="CY371" s="1410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121"/>
        <v/>
      </c>
      <c r="CE372" s="698" t="str">
        <f t="shared" si="1122"/>
        <v/>
      </c>
      <c r="CF372" s="698" t="str">
        <f t="shared" si="1123"/>
        <v/>
      </c>
      <c r="CG372" s="787" t="str">
        <f t="shared" si="1124"/>
        <v/>
      </c>
      <c r="CH372" s="1370" t="str">
        <f t="shared" ref="CH372:CY372" si="1178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371" t="str">
        <f t="shared" si="1178"/>
        <v/>
      </c>
      <c r="CJ372" s="1372" t="str">
        <f t="shared" si="1178"/>
        <v/>
      </c>
      <c r="CK372" s="1372" t="str">
        <f t="shared" si="1178"/>
        <v/>
      </c>
      <c r="CL372" s="1372" t="str">
        <f t="shared" si="1178"/>
        <v/>
      </c>
      <c r="CM372" s="1372" t="str">
        <f t="shared" si="1178"/>
        <v/>
      </c>
      <c r="CN372" s="1372" t="str">
        <f t="shared" si="1178"/>
        <v/>
      </c>
      <c r="CO372" s="1373" t="str">
        <f t="shared" si="1178"/>
        <v/>
      </c>
      <c r="CP372" s="1373" t="str">
        <f t="shared" si="1178"/>
        <v/>
      </c>
      <c r="CQ372" s="1373" t="str">
        <f t="shared" si="1178"/>
        <v/>
      </c>
      <c r="CR372" s="1373" t="str">
        <f t="shared" si="1178"/>
        <v/>
      </c>
      <c r="CS372" s="1372" t="str">
        <f t="shared" si="1178"/>
        <v/>
      </c>
      <c r="CT372" s="1372" t="str">
        <f t="shared" si="1178"/>
        <v/>
      </c>
      <c r="CU372" s="1372" t="str">
        <f t="shared" si="1178"/>
        <v/>
      </c>
      <c r="CV372" s="1372" t="str">
        <f t="shared" si="1178"/>
        <v/>
      </c>
      <c r="CW372" s="1372" t="str">
        <f t="shared" si="1178"/>
        <v/>
      </c>
      <c r="CX372" s="1371" t="str">
        <f t="shared" si="1178"/>
        <v/>
      </c>
      <c r="CY372" s="1374" t="str">
        <f t="shared" si="1178"/>
        <v/>
      </c>
      <c r="CZ372" s="532" t="str">
        <f t="shared" ref="CZ372:DQ372" si="1179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179"/>
        <v/>
      </c>
      <c r="DB372" s="534" t="str">
        <f t="shared" si="1179"/>
        <v/>
      </c>
      <c r="DC372" s="534" t="str">
        <f t="shared" si="1179"/>
        <v/>
      </c>
      <c r="DD372" s="534" t="str">
        <f t="shared" si="1179"/>
        <v/>
      </c>
      <c r="DE372" s="534" t="str">
        <f t="shared" si="1179"/>
        <v/>
      </c>
      <c r="DF372" s="534" t="str">
        <f t="shared" si="1179"/>
        <v/>
      </c>
      <c r="DG372" s="535" t="str">
        <f t="shared" si="1179"/>
        <v/>
      </c>
      <c r="DH372" s="535" t="str">
        <f t="shared" si="1179"/>
        <v/>
      </c>
      <c r="DI372" s="535" t="str">
        <f t="shared" si="1179"/>
        <v/>
      </c>
      <c r="DJ372" s="535" t="str">
        <f t="shared" si="1179"/>
        <v/>
      </c>
      <c r="DK372" s="534" t="str">
        <f t="shared" si="1179"/>
        <v/>
      </c>
      <c r="DL372" s="534" t="str">
        <f t="shared" si="1179"/>
        <v/>
      </c>
      <c r="DM372" s="534" t="str">
        <f t="shared" si="1179"/>
        <v/>
      </c>
      <c r="DN372" s="534" t="str">
        <f t="shared" si="1179"/>
        <v/>
      </c>
      <c r="DO372" s="534" t="str">
        <f t="shared" si="1179"/>
        <v/>
      </c>
      <c r="DP372" s="533" t="str">
        <f t="shared" si="1179"/>
        <v/>
      </c>
      <c r="DQ372" s="532" t="str">
        <f t="shared" si="1179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407"/>
      <c r="CI373" s="1408"/>
      <c r="CJ373" s="1408"/>
      <c r="CK373" s="1408"/>
      <c r="CL373" s="1408"/>
      <c r="CM373" s="1408"/>
      <c r="CN373" s="1408"/>
      <c r="CO373" s="1408"/>
      <c r="CP373" s="1408"/>
      <c r="CQ373" s="1408"/>
      <c r="CR373" s="1408"/>
      <c r="CS373" s="1408"/>
      <c r="CT373" s="1408"/>
      <c r="CU373" s="1408"/>
      <c r="CV373" s="1408"/>
      <c r="CW373" s="1408"/>
      <c r="CX373" s="1408"/>
      <c r="CY373" s="1387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180">IF(DR374&lt;3,"",(SUM(B374:S374)-MIN(B374:S374)-MAX(B374:S374))/(DR374-2))</f>
        <v/>
      </c>
      <c r="CE374" s="698" t="str">
        <f t="shared" ref="CE374:CE381" si="1181">IF(DS374&lt;3,"",(SUM(U374:AL374)-MIN(U374:AL374)-MAX(U374:AL374))/(DS374-2))</f>
        <v/>
      </c>
      <c r="CF374" s="698" t="str">
        <f t="shared" ref="CF374:CF381" si="1182">IF(DT374&lt;3,"",(SUM(AN374:BE374)-MIN(AN374:BE374)-MAX(AN374:BE374))/(DT374-2))</f>
        <v/>
      </c>
      <c r="CG374" s="787" t="str">
        <f t="shared" ref="CG374:CG381" si="1183">IF(DU374&lt;3,"",(SUM(BG374:BX374)-MIN(BG374:BX374)-MAX(BG374:BX374))/(DU374-2))</f>
        <v/>
      </c>
      <c r="CH374" s="1370" t="str">
        <f t="shared" ref="CH374:CH382" si="1184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371" t="str">
        <f t="shared" ref="CI374:CI382" si="1185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372" t="str">
        <f t="shared" ref="CJ374:CJ382" si="1186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372" t="str">
        <f t="shared" ref="CK374:CK382" si="1187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372" t="str">
        <f t="shared" ref="CL374:CL382" si="1188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372" t="str">
        <f t="shared" ref="CM374:CM382" si="1189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372" t="str">
        <f t="shared" ref="CN374:CN382" si="1190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373" t="str">
        <f t="shared" ref="CO374:CO382" si="1191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373" t="str">
        <f t="shared" ref="CP374:CP382" si="1192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373" t="str">
        <f t="shared" ref="CQ374:CQ382" si="1193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373" t="str">
        <f t="shared" ref="CR374:CR382" si="1194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372" t="str">
        <f t="shared" ref="CS374:CS382" si="1195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372" t="str">
        <f t="shared" ref="CT374:CT382" si="1196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372" t="str">
        <f t="shared" ref="CU374:CU382" si="1197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372" t="str">
        <f t="shared" ref="CV374:CV382" si="1198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372" t="str">
        <f t="shared" ref="CW374:CW382" si="1199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371" t="str">
        <f t="shared" ref="CX374:CX382" si="1200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374" t="str">
        <f t="shared" ref="CY374:CY382" si="1201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02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03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04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05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06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07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08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09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10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11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12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13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14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15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16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217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218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219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220">COUNT(B374:S374)</f>
        <v>0</v>
      </c>
      <c r="DS374" s="111">
        <f t="shared" ref="DS374:DS381" si="1221">COUNT(U374:AL374)</f>
        <v>0</v>
      </c>
      <c r="DT374" s="111">
        <f t="shared" ref="DT374:DT381" si="1222">COUNT(AN374:BE374)</f>
        <v>0</v>
      </c>
      <c r="DU374" s="111">
        <f t="shared" ref="DU374:DU381" si="1223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224">IF(B372="","",B372*B374)</f>
        <v/>
      </c>
      <c r="C375" s="730" t="str">
        <f t="shared" si="1224"/>
        <v/>
      </c>
      <c r="D375" s="730" t="str">
        <f t="shared" si="1224"/>
        <v/>
      </c>
      <c r="E375" s="730" t="str">
        <f t="shared" si="1224"/>
        <v/>
      </c>
      <c r="F375" s="730" t="str">
        <f t="shared" si="1224"/>
        <v/>
      </c>
      <c r="G375" s="730" t="str">
        <f t="shared" si="1224"/>
        <v/>
      </c>
      <c r="H375" s="730" t="str">
        <f t="shared" si="1224"/>
        <v/>
      </c>
      <c r="I375" s="730" t="str">
        <f t="shared" si="1224"/>
        <v/>
      </c>
      <c r="J375" s="730" t="str">
        <f t="shared" si="1224"/>
        <v/>
      </c>
      <c r="K375" s="730" t="str">
        <f t="shared" si="1224"/>
        <v/>
      </c>
      <c r="L375" s="730" t="str">
        <f t="shared" si="1224"/>
        <v/>
      </c>
      <c r="M375" s="730" t="str">
        <f t="shared" si="1224"/>
        <v/>
      </c>
      <c r="N375" s="730" t="str">
        <f t="shared" si="1224"/>
        <v/>
      </c>
      <c r="O375" s="730" t="str">
        <f t="shared" si="1224"/>
        <v/>
      </c>
      <c r="P375" s="730" t="str">
        <f t="shared" si="1224"/>
        <v/>
      </c>
      <c r="Q375" s="730" t="str">
        <f t="shared" si="1224"/>
        <v/>
      </c>
      <c r="R375" s="730" t="str">
        <f t="shared" si="1224"/>
        <v/>
      </c>
      <c r="S375" s="730" t="str">
        <f t="shared" si="1224"/>
        <v/>
      </c>
      <c r="T375" s="762"/>
      <c r="U375" s="730" t="str">
        <f t="shared" ref="U375:AL375" si="1225">IF(U372="","",U372*U374)</f>
        <v/>
      </c>
      <c r="V375" s="730" t="str">
        <f t="shared" si="1225"/>
        <v/>
      </c>
      <c r="W375" s="730" t="str">
        <f t="shared" si="1225"/>
        <v/>
      </c>
      <c r="X375" s="730" t="str">
        <f t="shared" si="1225"/>
        <v/>
      </c>
      <c r="Y375" s="730" t="str">
        <f t="shared" si="1225"/>
        <v/>
      </c>
      <c r="Z375" s="730" t="str">
        <f t="shared" si="1225"/>
        <v/>
      </c>
      <c r="AA375" s="730" t="str">
        <f t="shared" si="1225"/>
        <v/>
      </c>
      <c r="AB375" s="730" t="str">
        <f t="shared" si="1225"/>
        <v/>
      </c>
      <c r="AC375" s="730" t="str">
        <f t="shared" si="1225"/>
        <v/>
      </c>
      <c r="AD375" s="730" t="str">
        <f t="shared" si="1225"/>
        <v/>
      </c>
      <c r="AE375" s="730" t="str">
        <f t="shared" si="1225"/>
        <v/>
      </c>
      <c r="AF375" s="730" t="str">
        <f t="shared" si="1225"/>
        <v/>
      </c>
      <c r="AG375" s="730" t="str">
        <f t="shared" si="1225"/>
        <v/>
      </c>
      <c r="AH375" s="730" t="str">
        <f t="shared" si="1225"/>
        <v/>
      </c>
      <c r="AI375" s="730" t="str">
        <f t="shared" si="1225"/>
        <v/>
      </c>
      <c r="AJ375" s="730" t="str">
        <f t="shared" si="1225"/>
        <v/>
      </c>
      <c r="AK375" s="730" t="str">
        <f t="shared" si="1225"/>
        <v/>
      </c>
      <c r="AL375" s="730" t="str">
        <f t="shared" si="1225"/>
        <v/>
      </c>
      <c r="AM375" s="762"/>
      <c r="AN375" s="730" t="str">
        <f t="shared" ref="AN375:BE375" si="1226">IF(AN372="","",AN372*AN374)</f>
        <v/>
      </c>
      <c r="AO375" s="730" t="str">
        <f t="shared" si="1226"/>
        <v/>
      </c>
      <c r="AP375" s="730" t="str">
        <f t="shared" si="1226"/>
        <v/>
      </c>
      <c r="AQ375" s="730" t="str">
        <f t="shared" si="1226"/>
        <v/>
      </c>
      <c r="AR375" s="730" t="str">
        <f t="shared" si="1226"/>
        <v/>
      </c>
      <c r="AS375" s="730" t="str">
        <f t="shared" si="1226"/>
        <v/>
      </c>
      <c r="AT375" s="730" t="str">
        <f t="shared" si="1226"/>
        <v/>
      </c>
      <c r="AU375" s="730" t="str">
        <f t="shared" si="1226"/>
        <v/>
      </c>
      <c r="AV375" s="730" t="str">
        <f t="shared" si="1226"/>
        <v/>
      </c>
      <c r="AW375" s="730" t="str">
        <f t="shared" si="1226"/>
        <v/>
      </c>
      <c r="AX375" s="730" t="str">
        <f t="shared" si="1226"/>
        <v/>
      </c>
      <c r="AY375" s="730" t="str">
        <f t="shared" si="1226"/>
        <v/>
      </c>
      <c r="AZ375" s="730" t="str">
        <f t="shared" si="1226"/>
        <v/>
      </c>
      <c r="BA375" s="730" t="str">
        <f t="shared" si="1226"/>
        <v/>
      </c>
      <c r="BB375" s="730" t="str">
        <f t="shared" si="1226"/>
        <v/>
      </c>
      <c r="BC375" s="730" t="str">
        <f t="shared" si="1226"/>
        <v/>
      </c>
      <c r="BD375" s="730" t="str">
        <f t="shared" si="1226"/>
        <v/>
      </c>
      <c r="BE375" s="730" t="str">
        <f t="shared" si="1226"/>
        <v/>
      </c>
      <c r="BF375" s="762"/>
      <c r="BG375" s="730" t="str">
        <f t="shared" ref="BG375:BL375" si="1227">IF(BG372="","",BG372*BG374)</f>
        <v/>
      </c>
      <c r="BH375" s="730" t="str">
        <f t="shared" si="1227"/>
        <v/>
      </c>
      <c r="BI375" s="730" t="str">
        <f t="shared" si="1227"/>
        <v/>
      </c>
      <c r="BJ375" s="730" t="str">
        <f t="shared" si="1227"/>
        <v/>
      </c>
      <c r="BK375" s="730" t="str">
        <f t="shared" si="1227"/>
        <v/>
      </c>
      <c r="BL375" s="730" t="str">
        <f t="shared" si="1227"/>
        <v/>
      </c>
      <c r="BM375" s="730" t="str">
        <f t="shared" ref="BM375:BX375" si="1228">IF(BM372="","",BM372*BM374)</f>
        <v/>
      </c>
      <c r="BN375" s="730" t="str">
        <f t="shared" si="1228"/>
        <v/>
      </c>
      <c r="BO375" s="730" t="str">
        <f t="shared" si="1228"/>
        <v/>
      </c>
      <c r="BP375" s="730" t="str">
        <f t="shared" si="1228"/>
        <v/>
      </c>
      <c r="BQ375" s="730" t="str">
        <f t="shared" si="1228"/>
        <v/>
      </c>
      <c r="BR375" s="730" t="str">
        <f t="shared" si="1228"/>
        <v/>
      </c>
      <c r="BS375" s="730" t="str">
        <f t="shared" si="1228"/>
        <v/>
      </c>
      <c r="BT375" s="730" t="str">
        <f t="shared" si="1228"/>
        <v/>
      </c>
      <c r="BU375" s="730" t="str">
        <f t="shared" si="1228"/>
        <v/>
      </c>
      <c r="BV375" s="730" t="str">
        <f t="shared" si="1228"/>
        <v/>
      </c>
      <c r="BW375" s="730" t="str">
        <f t="shared" si="1228"/>
        <v/>
      </c>
      <c r="BX375" s="730" t="str">
        <f t="shared" si="1228"/>
        <v/>
      </c>
      <c r="BY375" s="762"/>
      <c r="BZ375" s="730" t="str">
        <f>IF(BZ372="","",BZ372*BZ374)</f>
        <v/>
      </c>
      <c r="CA375" s="1347" t="str">
        <f>IF(CA372="","",CA372*CA374)</f>
        <v/>
      </c>
      <c r="CB375" s="1347" t="str">
        <f>IF(CB372="","",CB372*CB374)</f>
        <v/>
      </c>
      <c r="CC375" s="1347" t="str">
        <f>IF(CC372="","",CC372*CC374)</f>
        <v/>
      </c>
      <c r="CD375" s="698" t="str">
        <f t="shared" si="1180"/>
        <v/>
      </c>
      <c r="CE375" s="698" t="str">
        <f t="shared" si="1181"/>
        <v/>
      </c>
      <c r="CF375" s="698" t="str">
        <f t="shared" si="1182"/>
        <v/>
      </c>
      <c r="CG375" s="787" t="str">
        <f t="shared" si="1183"/>
        <v/>
      </c>
      <c r="CH375" s="1370" t="str">
        <f t="shared" si="1184"/>
        <v/>
      </c>
      <c r="CI375" s="1371" t="str">
        <f t="shared" si="1185"/>
        <v/>
      </c>
      <c r="CJ375" s="1372" t="str">
        <f t="shared" si="1186"/>
        <v/>
      </c>
      <c r="CK375" s="1372" t="str">
        <f t="shared" si="1187"/>
        <v/>
      </c>
      <c r="CL375" s="1372" t="str">
        <f t="shared" si="1188"/>
        <v/>
      </c>
      <c r="CM375" s="1372" t="str">
        <f t="shared" si="1189"/>
        <v/>
      </c>
      <c r="CN375" s="1372" t="str">
        <f t="shared" si="1190"/>
        <v/>
      </c>
      <c r="CO375" s="1373" t="str">
        <f t="shared" si="1191"/>
        <v/>
      </c>
      <c r="CP375" s="1373" t="str">
        <f t="shared" si="1192"/>
        <v/>
      </c>
      <c r="CQ375" s="1373" t="str">
        <f t="shared" si="1193"/>
        <v/>
      </c>
      <c r="CR375" s="1373" t="str">
        <f t="shared" si="1194"/>
        <v/>
      </c>
      <c r="CS375" s="1372" t="str">
        <f t="shared" si="1195"/>
        <v/>
      </c>
      <c r="CT375" s="1372" t="str">
        <f t="shared" si="1196"/>
        <v/>
      </c>
      <c r="CU375" s="1372" t="str">
        <f t="shared" si="1197"/>
        <v/>
      </c>
      <c r="CV375" s="1372" t="str">
        <f t="shared" si="1198"/>
        <v/>
      </c>
      <c r="CW375" s="1372" t="str">
        <f t="shared" si="1199"/>
        <v/>
      </c>
      <c r="CX375" s="1371" t="str">
        <f t="shared" si="1200"/>
        <v/>
      </c>
      <c r="CY375" s="1374" t="str">
        <f t="shared" si="1201"/>
        <v/>
      </c>
      <c r="CZ375" s="532" t="str">
        <f t="shared" si="1202"/>
        <v/>
      </c>
      <c r="DA375" s="533" t="str">
        <f t="shared" si="1203"/>
        <v/>
      </c>
      <c r="DB375" s="534" t="str">
        <f t="shared" si="1204"/>
        <v/>
      </c>
      <c r="DC375" s="534" t="str">
        <f t="shared" si="1205"/>
        <v/>
      </c>
      <c r="DD375" s="534" t="str">
        <f t="shared" si="1206"/>
        <v/>
      </c>
      <c r="DE375" s="534" t="str">
        <f t="shared" si="1207"/>
        <v/>
      </c>
      <c r="DF375" s="534" t="str">
        <f t="shared" si="1208"/>
        <v/>
      </c>
      <c r="DG375" s="535" t="str">
        <f t="shared" si="1209"/>
        <v/>
      </c>
      <c r="DH375" s="535" t="str">
        <f t="shared" si="1210"/>
        <v/>
      </c>
      <c r="DI375" s="535" t="str">
        <f t="shared" si="1211"/>
        <v/>
      </c>
      <c r="DJ375" s="535" t="str">
        <f t="shared" si="1212"/>
        <v/>
      </c>
      <c r="DK375" s="534" t="str">
        <f t="shared" si="1213"/>
        <v/>
      </c>
      <c r="DL375" s="534" t="str">
        <f t="shared" si="1214"/>
        <v/>
      </c>
      <c r="DM375" s="534" t="str">
        <f t="shared" si="1215"/>
        <v/>
      </c>
      <c r="DN375" s="534" t="str">
        <f t="shared" si="1216"/>
        <v/>
      </c>
      <c r="DO375" s="534" t="str">
        <f t="shared" si="1217"/>
        <v/>
      </c>
      <c r="DP375" s="533" t="str">
        <f t="shared" si="1218"/>
        <v/>
      </c>
      <c r="DQ375" s="532" t="str">
        <f t="shared" si="1219"/>
        <v/>
      </c>
      <c r="DR375" s="753">
        <f t="shared" si="1220"/>
        <v>0</v>
      </c>
      <c r="DS375" s="111">
        <f t="shared" si="1221"/>
        <v>0</v>
      </c>
      <c r="DT375" s="111">
        <f t="shared" si="1222"/>
        <v>0</v>
      </c>
      <c r="DU375" s="111">
        <f t="shared" si="1223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180"/>
        <v/>
      </c>
      <c r="CE376" s="698" t="str">
        <f t="shared" si="1181"/>
        <v/>
      </c>
      <c r="CF376" s="698" t="str">
        <f t="shared" si="1182"/>
        <v/>
      </c>
      <c r="CG376" s="787" t="str">
        <f t="shared" si="1183"/>
        <v/>
      </c>
      <c r="CH376" s="1370" t="str">
        <f t="shared" si="1184"/>
        <v/>
      </c>
      <c r="CI376" s="1371" t="str">
        <f t="shared" si="1185"/>
        <v/>
      </c>
      <c r="CJ376" s="1372" t="str">
        <f t="shared" si="1186"/>
        <v/>
      </c>
      <c r="CK376" s="1372" t="str">
        <f t="shared" si="1187"/>
        <v/>
      </c>
      <c r="CL376" s="1372" t="str">
        <f t="shared" si="1188"/>
        <v/>
      </c>
      <c r="CM376" s="1372" t="str">
        <f t="shared" si="1189"/>
        <v/>
      </c>
      <c r="CN376" s="1372" t="str">
        <f t="shared" si="1190"/>
        <v/>
      </c>
      <c r="CO376" s="1373" t="str">
        <f t="shared" si="1191"/>
        <v/>
      </c>
      <c r="CP376" s="1373" t="str">
        <f t="shared" si="1192"/>
        <v/>
      </c>
      <c r="CQ376" s="1373" t="str">
        <f t="shared" si="1193"/>
        <v/>
      </c>
      <c r="CR376" s="1373" t="str">
        <f t="shared" si="1194"/>
        <v/>
      </c>
      <c r="CS376" s="1372" t="str">
        <f t="shared" si="1195"/>
        <v/>
      </c>
      <c r="CT376" s="1372" t="str">
        <f t="shared" si="1196"/>
        <v/>
      </c>
      <c r="CU376" s="1372" t="str">
        <f t="shared" si="1197"/>
        <v/>
      </c>
      <c r="CV376" s="1372" t="str">
        <f t="shared" si="1198"/>
        <v/>
      </c>
      <c r="CW376" s="1372" t="str">
        <f t="shared" si="1199"/>
        <v/>
      </c>
      <c r="CX376" s="1371" t="str">
        <f t="shared" si="1200"/>
        <v/>
      </c>
      <c r="CY376" s="1374" t="str">
        <f t="shared" si="1201"/>
        <v/>
      </c>
      <c r="CZ376" s="532" t="str">
        <f t="shared" si="1202"/>
        <v/>
      </c>
      <c r="DA376" s="533" t="str">
        <f t="shared" si="1203"/>
        <v/>
      </c>
      <c r="DB376" s="534" t="str">
        <f t="shared" si="1204"/>
        <v/>
      </c>
      <c r="DC376" s="534" t="str">
        <f t="shared" si="1205"/>
        <v/>
      </c>
      <c r="DD376" s="534" t="str">
        <f t="shared" si="1206"/>
        <v/>
      </c>
      <c r="DE376" s="534" t="str">
        <f t="shared" si="1207"/>
        <v/>
      </c>
      <c r="DF376" s="534" t="str">
        <f t="shared" si="1208"/>
        <v/>
      </c>
      <c r="DG376" s="535" t="str">
        <f t="shared" si="1209"/>
        <v/>
      </c>
      <c r="DH376" s="535" t="str">
        <f t="shared" si="1210"/>
        <v/>
      </c>
      <c r="DI376" s="535" t="str">
        <f t="shared" si="1211"/>
        <v/>
      </c>
      <c r="DJ376" s="535" t="str">
        <f t="shared" si="1212"/>
        <v/>
      </c>
      <c r="DK376" s="534" t="str">
        <f t="shared" si="1213"/>
        <v/>
      </c>
      <c r="DL376" s="534" t="str">
        <f t="shared" si="1214"/>
        <v/>
      </c>
      <c r="DM376" s="534" t="str">
        <f t="shared" si="1215"/>
        <v/>
      </c>
      <c r="DN376" s="534" t="str">
        <f t="shared" si="1216"/>
        <v/>
      </c>
      <c r="DO376" s="534" t="str">
        <f t="shared" si="1217"/>
        <v/>
      </c>
      <c r="DP376" s="533" t="str">
        <f t="shared" si="1218"/>
        <v/>
      </c>
      <c r="DQ376" s="532" t="str">
        <f t="shared" si="1219"/>
        <v/>
      </c>
      <c r="DR376" s="753">
        <f t="shared" si="1220"/>
        <v>0</v>
      </c>
      <c r="DS376" s="111">
        <f t="shared" si="1221"/>
        <v>0</v>
      </c>
      <c r="DT376" s="111">
        <f t="shared" si="1222"/>
        <v>0</v>
      </c>
      <c r="DU376" s="111">
        <f t="shared" si="1223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180"/>
        <v/>
      </c>
      <c r="CE377" s="698" t="str">
        <f t="shared" si="1181"/>
        <v/>
      </c>
      <c r="CF377" s="698" t="str">
        <f t="shared" si="1182"/>
        <v/>
      </c>
      <c r="CG377" s="787" t="str">
        <f t="shared" si="1183"/>
        <v/>
      </c>
      <c r="CH377" s="1370" t="str">
        <f t="shared" si="1184"/>
        <v/>
      </c>
      <c r="CI377" s="1371" t="str">
        <f t="shared" si="1185"/>
        <v/>
      </c>
      <c r="CJ377" s="1372" t="str">
        <f t="shared" si="1186"/>
        <v/>
      </c>
      <c r="CK377" s="1372" t="str">
        <f t="shared" si="1187"/>
        <v/>
      </c>
      <c r="CL377" s="1372" t="str">
        <f t="shared" si="1188"/>
        <v/>
      </c>
      <c r="CM377" s="1372" t="str">
        <f t="shared" si="1189"/>
        <v/>
      </c>
      <c r="CN377" s="1372" t="str">
        <f t="shared" si="1190"/>
        <v/>
      </c>
      <c r="CO377" s="1373" t="str">
        <f t="shared" si="1191"/>
        <v/>
      </c>
      <c r="CP377" s="1373" t="str">
        <f t="shared" si="1192"/>
        <v/>
      </c>
      <c r="CQ377" s="1373" t="str">
        <f t="shared" si="1193"/>
        <v/>
      </c>
      <c r="CR377" s="1373" t="str">
        <f t="shared" si="1194"/>
        <v/>
      </c>
      <c r="CS377" s="1372" t="str">
        <f t="shared" si="1195"/>
        <v/>
      </c>
      <c r="CT377" s="1372" t="str">
        <f t="shared" si="1196"/>
        <v/>
      </c>
      <c r="CU377" s="1372" t="str">
        <f t="shared" si="1197"/>
        <v/>
      </c>
      <c r="CV377" s="1372" t="str">
        <f t="shared" si="1198"/>
        <v/>
      </c>
      <c r="CW377" s="1372" t="str">
        <f t="shared" si="1199"/>
        <v/>
      </c>
      <c r="CX377" s="1371" t="str">
        <f t="shared" si="1200"/>
        <v/>
      </c>
      <c r="CY377" s="1374" t="str">
        <f t="shared" si="1201"/>
        <v/>
      </c>
      <c r="CZ377" s="532" t="str">
        <f t="shared" si="1202"/>
        <v/>
      </c>
      <c r="DA377" s="533" t="str">
        <f t="shared" si="1203"/>
        <v/>
      </c>
      <c r="DB377" s="534" t="str">
        <f t="shared" si="1204"/>
        <v/>
      </c>
      <c r="DC377" s="534" t="str">
        <f t="shared" si="1205"/>
        <v/>
      </c>
      <c r="DD377" s="534" t="str">
        <f t="shared" si="1206"/>
        <v/>
      </c>
      <c r="DE377" s="534" t="str">
        <f t="shared" si="1207"/>
        <v/>
      </c>
      <c r="DF377" s="534" t="str">
        <f t="shared" si="1208"/>
        <v/>
      </c>
      <c r="DG377" s="535" t="str">
        <f t="shared" si="1209"/>
        <v/>
      </c>
      <c r="DH377" s="535" t="str">
        <f t="shared" si="1210"/>
        <v/>
      </c>
      <c r="DI377" s="535" t="str">
        <f t="shared" si="1211"/>
        <v/>
      </c>
      <c r="DJ377" s="535" t="str">
        <f t="shared" si="1212"/>
        <v/>
      </c>
      <c r="DK377" s="534" t="str">
        <f t="shared" si="1213"/>
        <v/>
      </c>
      <c r="DL377" s="534" t="str">
        <f t="shared" si="1214"/>
        <v/>
      </c>
      <c r="DM377" s="534" t="str">
        <f t="shared" si="1215"/>
        <v/>
      </c>
      <c r="DN377" s="534" t="str">
        <f t="shared" si="1216"/>
        <v/>
      </c>
      <c r="DO377" s="534" t="str">
        <f t="shared" si="1217"/>
        <v/>
      </c>
      <c r="DP377" s="533" t="str">
        <f t="shared" si="1218"/>
        <v/>
      </c>
      <c r="DQ377" s="532" t="str">
        <f t="shared" si="1219"/>
        <v/>
      </c>
      <c r="DR377" s="753">
        <f t="shared" si="1220"/>
        <v>0</v>
      </c>
      <c r="DS377" s="111">
        <f t="shared" si="1221"/>
        <v>0</v>
      </c>
      <c r="DT377" s="111">
        <f t="shared" si="1222"/>
        <v>0</v>
      </c>
      <c r="DU377" s="111">
        <f t="shared" si="1223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180"/>
        <v/>
      </c>
      <c r="CE378" s="698" t="str">
        <f t="shared" si="1181"/>
        <v/>
      </c>
      <c r="CF378" s="698" t="str">
        <f t="shared" si="1182"/>
        <v/>
      </c>
      <c r="CG378" s="787" t="str">
        <f t="shared" si="1183"/>
        <v/>
      </c>
      <c r="CH378" s="1370" t="str">
        <f t="shared" si="1184"/>
        <v/>
      </c>
      <c r="CI378" s="1371" t="str">
        <f t="shared" si="1185"/>
        <v/>
      </c>
      <c r="CJ378" s="1372" t="str">
        <f t="shared" si="1186"/>
        <v/>
      </c>
      <c r="CK378" s="1372" t="str">
        <f t="shared" si="1187"/>
        <v/>
      </c>
      <c r="CL378" s="1372" t="str">
        <f t="shared" si="1188"/>
        <v/>
      </c>
      <c r="CM378" s="1372" t="str">
        <f t="shared" si="1189"/>
        <v/>
      </c>
      <c r="CN378" s="1372" t="str">
        <f t="shared" si="1190"/>
        <v/>
      </c>
      <c r="CO378" s="1373" t="str">
        <f t="shared" si="1191"/>
        <v/>
      </c>
      <c r="CP378" s="1373" t="str">
        <f t="shared" si="1192"/>
        <v/>
      </c>
      <c r="CQ378" s="1373" t="str">
        <f t="shared" si="1193"/>
        <v/>
      </c>
      <c r="CR378" s="1373" t="str">
        <f t="shared" si="1194"/>
        <v/>
      </c>
      <c r="CS378" s="1372" t="str">
        <f t="shared" si="1195"/>
        <v/>
      </c>
      <c r="CT378" s="1372" t="str">
        <f t="shared" si="1196"/>
        <v/>
      </c>
      <c r="CU378" s="1372" t="str">
        <f t="shared" si="1197"/>
        <v/>
      </c>
      <c r="CV378" s="1372" t="str">
        <f t="shared" si="1198"/>
        <v/>
      </c>
      <c r="CW378" s="1372" t="str">
        <f t="shared" si="1199"/>
        <v/>
      </c>
      <c r="CX378" s="1371" t="str">
        <f t="shared" si="1200"/>
        <v/>
      </c>
      <c r="CY378" s="1374" t="str">
        <f t="shared" si="1201"/>
        <v/>
      </c>
      <c r="CZ378" s="532" t="str">
        <f t="shared" si="1202"/>
        <v/>
      </c>
      <c r="DA378" s="533" t="str">
        <f t="shared" si="1203"/>
        <v/>
      </c>
      <c r="DB378" s="534" t="str">
        <f t="shared" si="1204"/>
        <v/>
      </c>
      <c r="DC378" s="534" t="str">
        <f t="shared" si="1205"/>
        <v/>
      </c>
      <c r="DD378" s="534" t="str">
        <f t="shared" si="1206"/>
        <v/>
      </c>
      <c r="DE378" s="534" t="str">
        <f t="shared" si="1207"/>
        <v/>
      </c>
      <c r="DF378" s="534" t="str">
        <f t="shared" si="1208"/>
        <v/>
      </c>
      <c r="DG378" s="535" t="str">
        <f t="shared" si="1209"/>
        <v/>
      </c>
      <c r="DH378" s="535" t="str">
        <f t="shared" si="1210"/>
        <v/>
      </c>
      <c r="DI378" s="535" t="str">
        <f t="shared" si="1211"/>
        <v/>
      </c>
      <c r="DJ378" s="535" t="str">
        <f t="shared" si="1212"/>
        <v/>
      </c>
      <c r="DK378" s="534" t="str">
        <f t="shared" si="1213"/>
        <v/>
      </c>
      <c r="DL378" s="534" t="str">
        <f t="shared" si="1214"/>
        <v/>
      </c>
      <c r="DM378" s="534" t="str">
        <f t="shared" si="1215"/>
        <v/>
      </c>
      <c r="DN378" s="534" t="str">
        <f t="shared" si="1216"/>
        <v/>
      </c>
      <c r="DO378" s="534" t="str">
        <f t="shared" si="1217"/>
        <v/>
      </c>
      <c r="DP378" s="533" t="str">
        <f t="shared" si="1218"/>
        <v/>
      </c>
      <c r="DQ378" s="532" t="str">
        <f t="shared" si="1219"/>
        <v/>
      </c>
      <c r="DR378" s="753">
        <f t="shared" si="1220"/>
        <v>0</v>
      </c>
      <c r="DS378" s="111">
        <f t="shared" si="1221"/>
        <v>0</v>
      </c>
      <c r="DT378" s="111">
        <f t="shared" si="1222"/>
        <v>0</v>
      </c>
      <c r="DU378" s="111">
        <f t="shared" si="1223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229">IF(B377="","",B377*B378)</f>
        <v/>
      </c>
      <c r="C379" s="730" t="str">
        <f t="shared" si="1229"/>
        <v/>
      </c>
      <c r="D379" s="730" t="str">
        <f t="shared" si="1229"/>
        <v/>
      </c>
      <c r="E379" s="730" t="str">
        <f t="shared" si="1229"/>
        <v/>
      </c>
      <c r="F379" s="730" t="str">
        <f t="shared" si="1229"/>
        <v/>
      </c>
      <c r="G379" s="730" t="str">
        <f t="shared" si="1229"/>
        <v/>
      </c>
      <c r="H379" s="730" t="str">
        <f t="shared" si="1229"/>
        <v/>
      </c>
      <c r="I379" s="730" t="str">
        <f t="shared" si="1229"/>
        <v/>
      </c>
      <c r="J379" s="730" t="str">
        <f t="shared" si="1229"/>
        <v/>
      </c>
      <c r="K379" s="730" t="str">
        <f t="shared" si="1229"/>
        <v/>
      </c>
      <c r="L379" s="730" t="str">
        <f t="shared" si="1229"/>
        <v/>
      </c>
      <c r="M379" s="730" t="str">
        <f t="shared" si="1229"/>
        <v/>
      </c>
      <c r="N379" s="730" t="str">
        <f t="shared" si="1229"/>
        <v/>
      </c>
      <c r="O379" s="730" t="str">
        <f t="shared" si="1229"/>
        <v/>
      </c>
      <c r="P379" s="730" t="str">
        <f t="shared" si="1229"/>
        <v/>
      </c>
      <c r="Q379" s="730" t="str">
        <f t="shared" si="1229"/>
        <v/>
      </c>
      <c r="R379" s="730" t="str">
        <f t="shared" si="1229"/>
        <v/>
      </c>
      <c r="S379" s="730" t="str">
        <f t="shared" si="1229"/>
        <v/>
      </c>
      <c r="T379" s="762"/>
      <c r="U379" s="730" t="str">
        <f t="shared" ref="U379:AL379" si="1230">IF(U377="","",U377*U378)</f>
        <v/>
      </c>
      <c r="V379" s="730" t="str">
        <f t="shared" si="1230"/>
        <v/>
      </c>
      <c r="W379" s="730" t="str">
        <f t="shared" si="1230"/>
        <v/>
      </c>
      <c r="X379" s="730" t="str">
        <f t="shared" si="1230"/>
        <v/>
      </c>
      <c r="Y379" s="730" t="str">
        <f t="shared" si="1230"/>
        <v/>
      </c>
      <c r="Z379" s="730" t="str">
        <f t="shared" si="1230"/>
        <v/>
      </c>
      <c r="AA379" s="730" t="str">
        <f t="shared" si="1230"/>
        <v/>
      </c>
      <c r="AB379" s="730" t="str">
        <f t="shared" si="1230"/>
        <v/>
      </c>
      <c r="AC379" s="730" t="str">
        <f t="shared" si="1230"/>
        <v/>
      </c>
      <c r="AD379" s="730" t="str">
        <f t="shared" si="1230"/>
        <v/>
      </c>
      <c r="AE379" s="730" t="str">
        <f t="shared" si="1230"/>
        <v/>
      </c>
      <c r="AF379" s="730" t="str">
        <f t="shared" si="1230"/>
        <v/>
      </c>
      <c r="AG379" s="730" t="str">
        <f t="shared" si="1230"/>
        <v/>
      </c>
      <c r="AH379" s="730" t="str">
        <f t="shared" si="1230"/>
        <v/>
      </c>
      <c r="AI379" s="730" t="str">
        <f t="shared" si="1230"/>
        <v/>
      </c>
      <c r="AJ379" s="730" t="str">
        <f t="shared" si="1230"/>
        <v/>
      </c>
      <c r="AK379" s="730" t="str">
        <f t="shared" si="1230"/>
        <v/>
      </c>
      <c r="AL379" s="730" t="str">
        <f t="shared" si="1230"/>
        <v/>
      </c>
      <c r="AM379" s="762"/>
      <c r="AN379" s="730" t="str">
        <f t="shared" ref="AN379:BE379" si="1231">IF(AN377="","",AN377*AN378)</f>
        <v/>
      </c>
      <c r="AO379" s="730" t="str">
        <f t="shared" si="1231"/>
        <v/>
      </c>
      <c r="AP379" s="730" t="str">
        <f t="shared" si="1231"/>
        <v/>
      </c>
      <c r="AQ379" s="730" t="str">
        <f t="shared" si="1231"/>
        <v/>
      </c>
      <c r="AR379" s="730" t="str">
        <f t="shared" si="1231"/>
        <v/>
      </c>
      <c r="AS379" s="730" t="str">
        <f t="shared" si="1231"/>
        <v/>
      </c>
      <c r="AT379" s="730" t="str">
        <f t="shared" si="1231"/>
        <v/>
      </c>
      <c r="AU379" s="730" t="str">
        <f t="shared" si="1231"/>
        <v/>
      </c>
      <c r="AV379" s="730" t="str">
        <f t="shared" si="1231"/>
        <v/>
      </c>
      <c r="AW379" s="730" t="str">
        <f t="shared" si="1231"/>
        <v/>
      </c>
      <c r="AX379" s="730" t="str">
        <f t="shared" si="1231"/>
        <v/>
      </c>
      <c r="AY379" s="730" t="str">
        <f t="shared" si="1231"/>
        <v/>
      </c>
      <c r="AZ379" s="730" t="str">
        <f t="shared" si="1231"/>
        <v/>
      </c>
      <c r="BA379" s="730" t="str">
        <f t="shared" si="1231"/>
        <v/>
      </c>
      <c r="BB379" s="730" t="str">
        <f t="shared" si="1231"/>
        <v/>
      </c>
      <c r="BC379" s="730" t="str">
        <f t="shared" si="1231"/>
        <v/>
      </c>
      <c r="BD379" s="730" t="str">
        <f t="shared" si="1231"/>
        <v/>
      </c>
      <c r="BE379" s="730" t="str">
        <f t="shared" si="1231"/>
        <v/>
      </c>
      <c r="BF379" s="762"/>
      <c r="BG379" s="730" t="str">
        <f t="shared" ref="BG379:BX379" si="1232">IF(BG377="","",BG377*BG378)</f>
        <v/>
      </c>
      <c r="BH379" s="730" t="str">
        <f t="shared" si="1232"/>
        <v/>
      </c>
      <c r="BI379" s="730" t="str">
        <f t="shared" si="1232"/>
        <v/>
      </c>
      <c r="BJ379" s="730" t="str">
        <f t="shared" si="1232"/>
        <v/>
      </c>
      <c r="BK379" s="730" t="str">
        <f t="shared" si="1232"/>
        <v/>
      </c>
      <c r="BL379" s="730" t="str">
        <f t="shared" si="1232"/>
        <v/>
      </c>
      <c r="BM379" s="730" t="str">
        <f t="shared" si="1232"/>
        <v/>
      </c>
      <c r="BN379" s="730" t="str">
        <f t="shared" si="1232"/>
        <v/>
      </c>
      <c r="BO379" s="730" t="str">
        <f t="shared" si="1232"/>
        <v/>
      </c>
      <c r="BP379" s="730" t="str">
        <f t="shared" si="1232"/>
        <v/>
      </c>
      <c r="BQ379" s="730" t="str">
        <f t="shared" si="1232"/>
        <v/>
      </c>
      <c r="BR379" s="730" t="str">
        <f t="shared" si="1232"/>
        <v/>
      </c>
      <c r="BS379" s="730" t="str">
        <f t="shared" si="1232"/>
        <v/>
      </c>
      <c r="BT379" s="730" t="str">
        <f t="shared" si="1232"/>
        <v/>
      </c>
      <c r="BU379" s="730" t="str">
        <f t="shared" si="1232"/>
        <v/>
      </c>
      <c r="BV379" s="730" t="str">
        <f t="shared" si="1232"/>
        <v/>
      </c>
      <c r="BW379" s="730" t="str">
        <f t="shared" si="1232"/>
        <v/>
      </c>
      <c r="BX379" s="730" t="str">
        <f t="shared" si="1232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180"/>
        <v/>
      </c>
      <c r="CE379" s="698" t="str">
        <f t="shared" si="1181"/>
        <v/>
      </c>
      <c r="CF379" s="698" t="str">
        <f t="shared" si="1182"/>
        <v/>
      </c>
      <c r="CG379" s="787" t="str">
        <f t="shared" si="1183"/>
        <v/>
      </c>
      <c r="CH379" s="1370" t="str">
        <f t="shared" si="1184"/>
        <v/>
      </c>
      <c r="CI379" s="1371" t="str">
        <f t="shared" si="1185"/>
        <v/>
      </c>
      <c r="CJ379" s="1372" t="str">
        <f t="shared" si="1186"/>
        <v/>
      </c>
      <c r="CK379" s="1372" t="str">
        <f t="shared" si="1187"/>
        <v/>
      </c>
      <c r="CL379" s="1372" t="str">
        <f t="shared" si="1188"/>
        <v/>
      </c>
      <c r="CM379" s="1372" t="str">
        <f t="shared" si="1189"/>
        <v/>
      </c>
      <c r="CN379" s="1372" t="str">
        <f t="shared" si="1190"/>
        <v/>
      </c>
      <c r="CO379" s="1373" t="str">
        <f t="shared" si="1191"/>
        <v/>
      </c>
      <c r="CP379" s="1373" t="str">
        <f t="shared" si="1192"/>
        <v/>
      </c>
      <c r="CQ379" s="1373" t="str">
        <f t="shared" si="1193"/>
        <v/>
      </c>
      <c r="CR379" s="1373" t="str">
        <f t="shared" si="1194"/>
        <v/>
      </c>
      <c r="CS379" s="1372" t="str">
        <f t="shared" si="1195"/>
        <v/>
      </c>
      <c r="CT379" s="1372" t="str">
        <f t="shared" si="1196"/>
        <v/>
      </c>
      <c r="CU379" s="1372" t="str">
        <f t="shared" si="1197"/>
        <v/>
      </c>
      <c r="CV379" s="1372" t="str">
        <f t="shared" si="1198"/>
        <v/>
      </c>
      <c r="CW379" s="1372" t="str">
        <f t="shared" si="1199"/>
        <v/>
      </c>
      <c r="CX379" s="1371" t="str">
        <f t="shared" si="1200"/>
        <v/>
      </c>
      <c r="CY379" s="1374" t="str">
        <f t="shared" si="1201"/>
        <v/>
      </c>
      <c r="CZ379" s="532" t="str">
        <f t="shared" si="1202"/>
        <v/>
      </c>
      <c r="DA379" s="533" t="str">
        <f t="shared" si="1203"/>
        <v/>
      </c>
      <c r="DB379" s="534" t="str">
        <f t="shared" si="1204"/>
        <v/>
      </c>
      <c r="DC379" s="534" t="str">
        <f t="shared" si="1205"/>
        <v/>
      </c>
      <c r="DD379" s="534" t="str">
        <f t="shared" si="1206"/>
        <v/>
      </c>
      <c r="DE379" s="534" t="str">
        <f t="shared" si="1207"/>
        <v/>
      </c>
      <c r="DF379" s="534" t="str">
        <f t="shared" si="1208"/>
        <v/>
      </c>
      <c r="DG379" s="535" t="str">
        <f t="shared" si="1209"/>
        <v/>
      </c>
      <c r="DH379" s="535" t="str">
        <f t="shared" si="1210"/>
        <v/>
      </c>
      <c r="DI379" s="535" t="str">
        <f t="shared" si="1211"/>
        <v/>
      </c>
      <c r="DJ379" s="535" t="str">
        <f t="shared" si="1212"/>
        <v/>
      </c>
      <c r="DK379" s="534" t="str">
        <f t="shared" si="1213"/>
        <v/>
      </c>
      <c r="DL379" s="534" t="str">
        <f t="shared" si="1214"/>
        <v/>
      </c>
      <c r="DM379" s="534" t="str">
        <f t="shared" si="1215"/>
        <v/>
      </c>
      <c r="DN379" s="534" t="str">
        <f t="shared" si="1216"/>
        <v/>
      </c>
      <c r="DO379" s="534" t="str">
        <f t="shared" si="1217"/>
        <v/>
      </c>
      <c r="DP379" s="533" t="str">
        <f t="shared" si="1218"/>
        <v/>
      </c>
      <c r="DQ379" s="532" t="str">
        <f t="shared" si="1219"/>
        <v/>
      </c>
      <c r="DR379" s="753">
        <f t="shared" si="1220"/>
        <v>0</v>
      </c>
      <c r="DS379" s="111">
        <f t="shared" si="1221"/>
        <v>0</v>
      </c>
      <c r="DT379" s="111">
        <f t="shared" si="1222"/>
        <v>0</v>
      </c>
      <c r="DU379" s="111">
        <f t="shared" si="1223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180"/>
        <v/>
      </c>
      <c r="CE380" s="698" t="str">
        <f t="shared" si="1181"/>
        <v/>
      </c>
      <c r="CF380" s="698" t="str">
        <f t="shared" si="1182"/>
        <v/>
      </c>
      <c r="CG380" s="787" t="str">
        <f t="shared" si="1183"/>
        <v/>
      </c>
      <c r="CH380" s="1370" t="str">
        <f t="shared" si="1184"/>
        <v/>
      </c>
      <c r="CI380" s="1371" t="str">
        <f t="shared" si="1185"/>
        <v/>
      </c>
      <c r="CJ380" s="1372" t="str">
        <f t="shared" si="1186"/>
        <v/>
      </c>
      <c r="CK380" s="1372" t="str">
        <f t="shared" si="1187"/>
        <v/>
      </c>
      <c r="CL380" s="1372" t="str">
        <f t="shared" si="1188"/>
        <v/>
      </c>
      <c r="CM380" s="1372" t="str">
        <f t="shared" si="1189"/>
        <v/>
      </c>
      <c r="CN380" s="1372" t="str">
        <f t="shared" si="1190"/>
        <v/>
      </c>
      <c r="CO380" s="1373" t="str">
        <f t="shared" si="1191"/>
        <v/>
      </c>
      <c r="CP380" s="1373" t="str">
        <f t="shared" si="1192"/>
        <v/>
      </c>
      <c r="CQ380" s="1373" t="str">
        <f t="shared" si="1193"/>
        <v/>
      </c>
      <c r="CR380" s="1373" t="str">
        <f t="shared" si="1194"/>
        <v/>
      </c>
      <c r="CS380" s="1372" t="str">
        <f t="shared" si="1195"/>
        <v/>
      </c>
      <c r="CT380" s="1372" t="str">
        <f t="shared" si="1196"/>
        <v/>
      </c>
      <c r="CU380" s="1372" t="str">
        <f t="shared" si="1197"/>
        <v/>
      </c>
      <c r="CV380" s="1372" t="str">
        <f t="shared" si="1198"/>
        <v/>
      </c>
      <c r="CW380" s="1372" t="str">
        <f t="shared" si="1199"/>
        <v/>
      </c>
      <c r="CX380" s="1371" t="str">
        <f t="shared" si="1200"/>
        <v/>
      </c>
      <c r="CY380" s="1374" t="str">
        <f t="shared" si="1201"/>
        <v/>
      </c>
      <c r="CZ380" s="532" t="str">
        <f t="shared" si="1202"/>
        <v/>
      </c>
      <c r="DA380" s="533" t="str">
        <f t="shared" si="1203"/>
        <v/>
      </c>
      <c r="DB380" s="534" t="str">
        <f t="shared" si="1204"/>
        <v/>
      </c>
      <c r="DC380" s="534" t="str">
        <f t="shared" si="1205"/>
        <v/>
      </c>
      <c r="DD380" s="534" t="str">
        <f t="shared" si="1206"/>
        <v/>
      </c>
      <c r="DE380" s="534" t="str">
        <f t="shared" si="1207"/>
        <v/>
      </c>
      <c r="DF380" s="534" t="str">
        <f t="shared" si="1208"/>
        <v/>
      </c>
      <c r="DG380" s="535" t="str">
        <f t="shared" si="1209"/>
        <v/>
      </c>
      <c r="DH380" s="535" t="str">
        <f t="shared" si="1210"/>
        <v/>
      </c>
      <c r="DI380" s="535" t="str">
        <f t="shared" si="1211"/>
        <v/>
      </c>
      <c r="DJ380" s="535" t="str">
        <f t="shared" si="1212"/>
        <v/>
      </c>
      <c r="DK380" s="534" t="str">
        <f t="shared" si="1213"/>
        <v/>
      </c>
      <c r="DL380" s="534" t="str">
        <f t="shared" si="1214"/>
        <v/>
      </c>
      <c r="DM380" s="534" t="str">
        <f t="shared" si="1215"/>
        <v/>
      </c>
      <c r="DN380" s="534" t="str">
        <f t="shared" si="1216"/>
        <v/>
      </c>
      <c r="DO380" s="534" t="str">
        <f t="shared" si="1217"/>
        <v/>
      </c>
      <c r="DP380" s="533" t="str">
        <f t="shared" si="1218"/>
        <v/>
      </c>
      <c r="DQ380" s="532" t="str">
        <f t="shared" si="1219"/>
        <v/>
      </c>
      <c r="DR380" s="753">
        <f t="shared" si="1220"/>
        <v>0</v>
      </c>
      <c r="DS380" s="111">
        <f t="shared" si="1221"/>
        <v>0</v>
      </c>
      <c r="DT380" s="111">
        <f t="shared" si="1222"/>
        <v>0</v>
      </c>
      <c r="DU380" s="111">
        <f t="shared" si="1223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233">IF(B375="","",(B375-B377-B380)*B376/B$46/365/$G$1)</f>
        <v/>
      </c>
      <c r="C381" s="733" t="str">
        <f t="shared" si="1233"/>
        <v/>
      </c>
      <c r="D381" s="733" t="str">
        <f t="shared" si="1233"/>
        <v/>
      </c>
      <c r="E381" s="733" t="str">
        <f t="shared" si="1233"/>
        <v/>
      </c>
      <c r="F381" s="733" t="str">
        <f t="shared" si="1233"/>
        <v/>
      </c>
      <c r="G381" s="733" t="str">
        <f t="shared" si="1233"/>
        <v/>
      </c>
      <c r="H381" s="733" t="str">
        <f t="shared" si="1233"/>
        <v/>
      </c>
      <c r="I381" s="733" t="str">
        <f t="shared" si="1233"/>
        <v/>
      </c>
      <c r="J381" s="733" t="str">
        <f t="shared" si="1233"/>
        <v/>
      </c>
      <c r="K381" s="733" t="str">
        <f t="shared" si="1233"/>
        <v/>
      </c>
      <c r="L381" s="733" t="str">
        <f t="shared" si="1233"/>
        <v/>
      </c>
      <c r="M381" s="733" t="str">
        <f t="shared" si="1233"/>
        <v/>
      </c>
      <c r="N381" s="733" t="str">
        <f t="shared" si="1233"/>
        <v/>
      </c>
      <c r="O381" s="733" t="str">
        <f t="shared" si="1233"/>
        <v/>
      </c>
      <c r="P381" s="733" t="str">
        <f t="shared" si="1233"/>
        <v/>
      </c>
      <c r="Q381" s="733" t="str">
        <f t="shared" si="1233"/>
        <v/>
      </c>
      <c r="R381" s="733" t="str">
        <f t="shared" si="1233"/>
        <v/>
      </c>
      <c r="S381" s="733" t="str">
        <f t="shared" si="1233"/>
        <v/>
      </c>
      <c r="T381" s="752"/>
      <c r="U381" s="733" t="str">
        <f t="shared" ref="U381:AL381" si="1234">IF(U375="","",(U375-U377-U380)*U376/U$46/365/$G$1)</f>
        <v/>
      </c>
      <c r="V381" s="733" t="str">
        <f t="shared" si="1234"/>
        <v/>
      </c>
      <c r="W381" s="733" t="str">
        <f t="shared" si="1234"/>
        <v/>
      </c>
      <c r="X381" s="733" t="str">
        <f t="shared" si="1234"/>
        <v/>
      </c>
      <c r="Y381" s="733" t="str">
        <f t="shared" si="1234"/>
        <v/>
      </c>
      <c r="Z381" s="733" t="str">
        <f t="shared" si="1234"/>
        <v/>
      </c>
      <c r="AA381" s="733" t="str">
        <f t="shared" si="1234"/>
        <v/>
      </c>
      <c r="AB381" s="733" t="str">
        <f t="shared" si="1234"/>
        <v/>
      </c>
      <c r="AC381" s="733" t="str">
        <f t="shared" si="1234"/>
        <v/>
      </c>
      <c r="AD381" s="733" t="str">
        <f t="shared" si="1234"/>
        <v/>
      </c>
      <c r="AE381" s="733" t="str">
        <f t="shared" si="1234"/>
        <v/>
      </c>
      <c r="AF381" s="733" t="str">
        <f t="shared" si="1234"/>
        <v/>
      </c>
      <c r="AG381" s="733" t="str">
        <f t="shared" si="1234"/>
        <v/>
      </c>
      <c r="AH381" s="733" t="str">
        <f t="shared" si="1234"/>
        <v/>
      </c>
      <c r="AI381" s="733" t="str">
        <f t="shared" si="1234"/>
        <v/>
      </c>
      <c r="AJ381" s="733" t="str">
        <f t="shared" si="1234"/>
        <v/>
      </c>
      <c r="AK381" s="733" t="str">
        <f t="shared" si="1234"/>
        <v/>
      </c>
      <c r="AL381" s="733" t="str">
        <f t="shared" si="1234"/>
        <v/>
      </c>
      <c r="AM381" s="752"/>
      <c r="AN381" s="733" t="str">
        <f t="shared" ref="AN381:AW381" si="1235">IF(AN375="","",(AN375-AN377-AN380)*AN376/AN$46/365/$G$1)</f>
        <v/>
      </c>
      <c r="AO381" s="733" t="str">
        <f t="shared" si="1235"/>
        <v/>
      </c>
      <c r="AP381" s="733" t="str">
        <f t="shared" si="1235"/>
        <v/>
      </c>
      <c r="AQ381" s="733" t="str">
        <f t="shared" si="1235"/>
        <v/>
      </c>
      <c r="AR381" s="733" t="str">
        <f t="shared" si="1235"/>
        <v/>
      </c>
      <c r="AS381" s="733" t="str">
        <f t="shared" si="1235"/>
        <v/>
      </c>
      <c r="AT381" s="733" t="str">
        <f t="shared" si="1235"/>
        <v/>
      </c>
      <c r="AU381" s="733" t="str">
        <f t="shared" si="1235"/>
        <v/>
      </c>
      <c r="AV381" s="733" t="str">
        <f t="shared" si="1235"/>
        <v/>
      </c>
      <c r="AW381" s="733" t="str">
        <f t="shared" si="1235"/>
        <v/>
      </c>
      <c r="AX381" s="733"/>
      <c r="AY381" s="733" t="str">
        <f t="shared" ref="AY381:BE381" si="1236">IF(AY375="","",(AY375-AY377-AY380)*AY376/AY$46/365/$G$1)</f>
        <v/>
      </c>
      <c r="AZ381" s="733" t="str">
        <f t="shared" si="1236"/>
        <v/>
      </c>
      <c r="BA381" s="733" t="str">
        <f t="shared" si="1236"/>
        <v/>
      </c>
      <c r="BB381" s="733" t="str">
        <f t="shared" si="1236"/>
        <v/>
      </c>
      <c r="BC381" s="733" t="str">
        <f t="shared" si="1236"/>
        <v/>
      </c>
      <c r="BD381" s="733" t="str">
        <f t="shared" si="1236"/>
        <v/>
      </c>
      <c r="BE381" s="733" t="str">
        <f t="shared" si="1236"/>
        <v/>
      </c>
      <c r="BF381" s="752"/>
      <c r="BG381" s="733" t="str">
        <f t="shared" ref="BG381:BX381" si="1237">IF(BG375="","",(BG375-BG377-BG380)*BG376/BG$46/365/$G$1)</f>
        <v/>
      </c>
      <c r="BH381" s="733" t="str">
        <f t="shared" si="1237"/>
        <v/>
      </c>
      <c r="BI381" s="733" t="str">
        <f t="shared" si="1237"/>
        <v/>
      </c>
      <c r="BJ381" s="733" t="str">
        <f t="shared" si="1237"/>
        <v/>
      </c>
      <c r="BK381" s="733" t="str">
        <f t="shared" si="1237"/>
        <v/>
      </c>
      <c r="BL381" s="733" t="str">
        <f t="shared" si="1237"/>
        <v/>
      </c>
      <c r="BM381" s="733" t="str">
        <f t="shared" si="1237"/>
        <v/>
      </c>
      <c r="BN381" s="733" t="str">
        <f t="shared" si="1237"/>
        <v/>
      </c>
      <c r="BO381" s="733" t="str">
        <f t="shared" si="1237"/>
        <v/>
      </c>
      <c r="BP381" s="733" t="str">
        <f t="shared" si="1237"/>
        <v/>
      </c>
      <c r="BQ381" s="733" t="str">
        <f t="shared" si="1237"/>
        <v/>
      </c>
      <c r="BR381" s="733" t="str">
        <f t="shared" si="1237"/>
        <v/>
      </c>
      <c r="BS381" s="733" t="str">
        <f t="shared" si="1237"/>
        <v/>
      </c>
      <c r="BT381" s="733" t="str">
        <f t="shared" si="1237"/>
        <v/>
      </c>
      <c r="BU381" s="733" t="str">
        <f t="shared" si="1237"/>
        <v/>
      </c>
      <c r="BV381" s="733" t="str">
        <f t="shared" si="1237"/>
        <v/>
      </c>
      <c r="BW381" s="733" t="str">
        <f t="shared" si="1237"/>
        <v/>
      </c>
      <c r="BX381" s="733" t="str">
        <f t="shared" si="1237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180"/>
        <v/>
      </c>
      <c r="CE381" s="723" t="str">
        <f t="shared" si="1181"/>
        <v/>
      </c>
      <c r="CF381" s="723" t="str">
        <f t="shared" si="1182"/>
        <v/>
      </c>
      <c r="CG381" s="790" t="str">
        <f t="shared" si="1183"/>
        <v/>
      </c>
      <c r="CH381" s="1375" t="str">
        <f t="shared" si="1184"/>
        <v/>
      </c>
      <c r="CI381" s="1376" t="str">
        <f t="shared" si="1185"/>
        <v/>
      </c>
      <c r="CJ381" s="1377" t="str">
        <f t="shared" si="1186"/>
        <v/>
      </c>
      <c r="CK381" s="1377" t="str">
        <f t="shared" si="1187"/>
        <v/>
      </c>
      <c r="CL381" s="1377" t="str">
        <f t="shared" si="1188"/>
        <v/>
      </c>
      <c r="CM381" s="1377" t="str">
        <f t="shared" si="1189"/>
        <v/>
      </c>
      <c r="CN381" s="1377" t="str">
        <f t="shared" si="1190"/>
        <v/>
      </c>
      <c r="CO381" s="1378" t="str">
        <f t="shared" si="1191"/>
        <v/>
      </c>
      <c r="CP381" s="1378" t="str">
        <f t="shared" si="1192"/>
        <v/>
      </c>
      <c r="CQ381" s="1378" t="str">
        <f t="shared" si="1193"/>
        <v/>
      </c>
      <c r="CR381" s="1378" t="str">
        <f t="shared" si="1194"/>
        <v/>
      </c>
      <c r="CS381" s="1377" t="str">
        <f t="shared" si="1195"/>
        <v/>
      </c>
      <c r="CT381" s="1377" t="str">
        <f t="shared" si="1196"/>
        <v/>
      </c>
      <c r="CU381" s="1377" t="str">
        <f t="shared" si="1197"/>
        <v/>
      </c>
      <c r="CV381" s="1377" t="str">
        <f t="shared" si="1198"/>
        <v/>
      </c>
      <c r="CW381" s="1377" t="str">
        <f t="shared" si="1199"/>
        <v/>
      </c>
      <c r="CX381" s="1376" t="str">
        <f t="shared" si="1200"/>
        <v/>
      </c>
      <c r="CY381" s="1379" t="str">
        <f t="shared" si="1201"/>
        <v/>
      </c>
      <c r="CZ381" s="638" t="str">
        <f t="shared" si="1202"/>
        <v/>
      </c>
      <c r="DA381" s="639" t="str">
        <f t="shared" si="1203"/>
        <v/>
      </c>
      <c r="DB381" s="640" t="str">
        <f t="shared" si="1204"/>
        <v/>
      </c>
      <c r="DC381" s="640" t="str">
        <f t="shared" si="1205"/>
        <v/>
      </c>
      <c r="DD381" s="640" t="str">
        <f t="shared" si="1206"/>
        <v/>
      </c>
      <c r="DE381" s="640" t="str">
        <f t="shared" si="1207"/>
        <v/>
      </c>
      <c r="DF381" s="640" t="str">
        <f t="shared" si="1208"/>
        <v/>
      </c>
      <c r="DG381" s="641" t="str">
        <f t="shared" si="1209"/>
        <v/>
      </c>
      <c r="DH381" s="641" t="str">
        <f t="shared" si="1210"/>
        <v/>
      </c>
      <c r="DI381" s="641" t="str">
        <f t="shared" si="1211"/>
        <v/>
      </c>
      <c r="DJ381" s="641" t="str">
        <f t="shared" si="1212"/>
        <v/>
      </c>
      <c r="DK381" s="640" t="str">
        <f t="shared" si="1213"/>
        <v/>
      </c>
      <c r="DL381" s="640" t="str">
        <f t="shared" si="1214"/>
        <v/>
      </c>
      <c r="DM381" s="640" t="str">
        <f t="shared" si="1215"/>
        <v/>
      </c>
      <c r="DN381" s="640" t="str">
        <f t="shared" si="1216"/>
        <v/>
      </c>
      <c r="DO381" s="640" t="str">
        <f t="shared" si="1217"/>
        <v/>
      </c>
      <c r="DP381" s="639" t="str">
        <f t="shared" si="1218"/>
        <v/>
      </c>
      <c r="DQ381" s="638" t="str">
        <f t="shared" si="1219"/>
        <v/>
      </c>
      <c r="DR381" s="753">
        <f t="shared" si="1220"/>
        <v>0</v>
      </c>
      <c r="DS381" s="111">
        <f t="shared" si="1221"/>
        <v>0</v>
      </c>
      <c r="DT381" s="111">
        <f t="shared" si="1222"/>
        <v>0</v>
      </c>
      <c r="DU381" s="111">
        <f t="shared" si="1223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370" t="str">
        <f t="shared" si="1184"/>
        <v/>
      </c>
      <c r="CI382" s="1371" t="str">
        <f t="shared" si="1185"/>
        <v/>
      </c>
      <c r="CJ382" s="1372" t="str">
        <f t="shared" si="1186"/>
        <v/>
      </c>
      <c r="CK382" s="1372" t="str">
        <f t="shared" si="1187"/>
        <v/>
      </c>
      <c r="CL382" s="1372" t="str">
        <f t="shared" si="1188"/>
        <v/>
      </c>
      <c r="CM382" s="1372" t="str">
        <f t="shared" si="1189"/>
        <v/>
      </c>
      <c r="CN382" s="1372" t="str">
        <f t="shared" si="1190"/>
        <v/>
      </c>
      <c r="CO382" s="1373" t="str">
        <f t="shared" si="1191"/>
        <v/>
      </c>
      <c r="CP382" s="1373" t="str">
        <f t="shared" si="1192"/>
        <v/>
      </c>
      <c r="CQ382" s="1373" t="str">
        <f t="shared" si="1193"/>
        <v/>
      </c>
      <c r="CR382" s="1373" t="str">
        <f t="shared" si="1194"/>
        <v/>
      </c>
      <c r="CS382" s="1372" t="str">
        <f t="shared" si="1195"/>
        <v/>
      </c>
      <c r="CT382" s="1372" t="str">
        <f t="shared" si="1196"/>
        <v/>
      </c>
      <c r="CU382" s="1372" t="str">
        <f t="shared" si="1197"/>
        <v/>
      </c>
      <c r="CV382" s="1372" t="str">
        <f t="shared" si="1198"/>
        <v/>
      </c>
      <c r="CW382" s="1372" t="str">
        <f t="shared" si="1199"/>
        <v/>
      </c>
      <c r="CX382" s="1371" t="str">
        <f t="shared" si="1200"/>
        <v/>
      </c>
      <c r="CY382" s="1374" t="str">
        <f t="shared" si="1201"/>
        <v/>
      </c>
      <c r="CZ382" s="532" t="str">
        <f t="shared" si="1202"/>
        <v/>
      </c>
      <c r="DA382" s="533" t="str">
        <f t="shared" si="1203"/>
        <v/>
      </c>
      <c r="DB382" s="534" t="str">
        <f t="shared" si="1204"/>
        <v/>
      </c>
      <c r="DC382" s="534" t="str">
        <f t="shared" si="1205"/>
        <v/>
      </c>
      <c r="DD382" s="534" t="str">
        <f t="shared" si="1206"/>
        <v/>
      </c>
      <c r="DE382" s="534" t="str">
        <f t="shared" si="1207"/>
        <v/>
      </c>
      <c r="DF382" s="534" t="str">
        <f t="shared" si="1208"/>
        <v/>
      </c>
      <c r="DG382" s="535" t="str">
        <f t="shared" si="1209"/>
        <v/>
      </c>
      <c r="DH382" s="535" t="str">
        <f t="shared" si="1210"/>
        <v/>
      </c>
      <c r="DI382" s="535" t="str">
        <f t="shared" si="1211"/>
        <v/>
      </c>
      <c r="DJ382" s="535" t="str">
        <f t="shared" si="1212"/>
        <v/>
      </c>
      <c r="DK382" s="534" t="str">
        <f t="shared" si="1213"/>
        <v/>
      </c>
      <c r="DL382" s="534" t="str">
        <f t="shared" si="1214"/>
        <v/>
      </c>
      <c r="DM382" s="534" t="str">
        <f t="shared" si="1215"/>
        <v/>
      </c>
      <c r="DN382" s="534" t="str">
        <f t="shared" si="1216"/>
        <v/>
      </c>
      <c r="DO382" s="534" t="str">
        <f t="shared" si="1217"/>
        <v/>
      </c>
      <c r="DP382" s="533" t="str">
        <f t="shared" si="1218"/>
        <v/>
      </c>
      <c r="DQ382" s="532" t="str">
        <f t="shared" si="1219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407"/>
      <c r="CI383" s="1408"/>
      <c r="CJ383" s="1408"/>
      <c r="CK383" s="1408"/>
      <c r="CL383" s="1408"/>
      <c r="CM383" s="1408"/>
      <c r="CN383" s="1408"/>
      <c r="CO383" s="1408"/>
      <c r="CP383" s="1408"/>
      <c r="CQ383" s="1408"/>
      <c r="CR383" s="1408"/>
      <c r="CS383" s="1408"/>
      <c r="CT383" s="1408"/>
      <c r="CU383" s="1408"/>
      <c r="CV383" s="1408"/>
      <c r="CW383" s="1408"/>
      <c r="CX383" s="1408"/>
      <c r="CY383" s="1387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238">IF(DR384&lt;3,"",(SUM(B384:S384)-MIN(B384:S384)-MAX(B384:S384))/(DR384-2))</f>
        <v/>
      </c>
      <c r="CE384" s="698" t="str">
        <f t="shared" ref="CE384:CE418" si="1239">IF(DS384&lt;3,"",(SUM(U384:AL384)-MIN(U384:AL384)-MAX(U384:AL384))/(DS384-2))</f>
        <v/>
      </c>
      <c r="CF384" s="698" t="str">
        <f t="shared" ref="CF384:CF418" si="1240">IF(DT384&lt;3,"",(SUM(AN384:BE384)-MIN(AN384:BE384)-MAX(AN384:BE384))/(DT384-2))</f>
        <v/>
      </c>
      <c r="CG384" s="787" t="str">
        <f t="shared" ref="CG384:CG418" si="1241">IF(DU384&lt;3,"",(SUM(BG384:BX384)-MIN(BG384:BX384)-MAX(BG384:BX384))/(DU384-2))</f>
        <v/>
      </c>
      <c r="CH384" s="1370" t="str">
        <f t="shared" ref="CH384:CH418" si="1242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371" t="str">
        <f t="shared" ref="CI384:CI418" si="1243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372" t="str">
        <f t="shared" ref="CJ384:CJ418" si="1244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372" t="str">
        <f t="shared" ref="CK384:CK418" si="1245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372" t="str">
        <f t="shared" ref="CL384:CL418" si="1246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372" t="str">
        <f t="shared" ref="CM384:CM418" si="1247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372" t="str">
        <f t="shared" ref="CN384:CN418" si="1248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373" t="str">
        <f t="shared" ref="CO384:CO418" si="1249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373" t="str">
        <f t="shared" ref="CP384:CP418" si="1250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373" t="str">
        <f t="shared" ref="CQ384:CQ418" si="1251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373" t="str">
        <f t="shared" ref="CR384:CR418" si="1252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372" t="str">
        <f t="shared" ref="CS384:CS418" si="1253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372" t="str">
        <f t="shared" ref="CT384:CT418" si="1254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372" t="str">
        <f t="shared" ref="CU384:CU418" si="1255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372" t="str">
        <f t="shared" ref="CV384:CV418" si="1256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372" t="str">
        <f t="shared" ref="CW384:CW418" si="1257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371" t="str">
        <f t="shared" ref="CX384:CX418" si="1258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374" t="str">
        <f t="shared" ref="CY384:CY418" si="1259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260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261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262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263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264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265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266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267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268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269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270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271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272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273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274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275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276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277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278">COUNT(B384:S384)</f>
        <v>0</v>
      </c>
      <c r="DS384" s="111">
        <f t="shared" ref="DS384:DS418" si="1279">COUNT(U384:AL384)</f>
        <v>0</v>
      </c>
      <c r="DT384" s="111">
        <f t="shared" ref="DT384:DT418" si="1280">COUNT(AN384:BE384)</f>
        <v>1</v>
      </c>
      <c r="DU384" s="111">
        <f t="shared" ref="DU384:DU418" si="1281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282">IF(C382="","",C382*C384)</f>
        <v/>
      </c>
      <c r="D385" s="730" t="str">
        <f t="shared" si="1282"/>
        <v/>
      </c>
      <c r="E385" s="730" t="str">
        <f t="shared" si="1282"/>
        <v/>
      </c>
      <c r="F385" s="730" t="str">
        <f t="shared" si="1282"/>
        <v/>
      </c>
      <c r="G385" s="730" t="str">
        <f t="shared" si="1282"/>
        <v/>
      </c>
      <c r="H385" s="730" t="str">
        <f t="shared" si="1282"/>
        <v/>
      </c>
      <c r="I385" s="730" t="str">
        <f t="shared" si="1282"/>
        <v/>
      </c>
      <c r="J385" s="730" t="str">
        <f t="shared" si="1282"/>
        <v/>
      </c>
      <c r="K385" s="730" t="str">
        <f t="shared" si="1282"/>
        <v/>
      </c>
      <c r="L385" s="730" t="str">
        <f t="shared" si="1282"/>
        <v/>
      </c>
      <c r="M385" s="730" t="str">
        <f t="shared" si="1282"/>
        <v/>
      </c>
      <c r="N385" s="730" t="str">
        <f t="shared" si="1282"/>
        <v/>
      </c>
      <c r="O385" s="730" t="str">
        <f t="shared" si="1282"/>
        <v/>
      </c>
      <c r="P385" s="730" t="str">
        <f t="shared" si="1282"/>
        <v/>
      </c>
      <c r="Q385" s="730" t="str">
        <f t="shared" si="1282"/>
        <v/>
      </c>
      <c r="R385" s="730" t="str">
        <f t="shared" si="1282"/>
        <v/>
      </c>
      <c r="S385" s="730" t="str">
        <f t="shared" si="1282"/>
        <v/>
      </c>
      <c r="T385" s="762"/>
      <c r="U385" s="730" t="str">
        <f t="shared" ref="U385:AJ385" si="1283">IF(U382="","",U382*U384)</f>
        <v/>
      </c>
      <c r="V385" s="730" t="str">
        <f t="shared" si="1283"/>
        <v/>
      </c>
      <c r="W385" s="730" t="str">
        <f t="shared" si="1283"/>
        <v/>
      </c>
      <c r="X385" s="730" t="str">
        <f t="shared" si="1283"/>
        <v/>
      </c>
      <c r="Y385" s="730" t="str">
        <f t="shared" si="1283"/>
        <v/>
      </c>
      <c r="Z385" s="730" t="str">
        <f t="shared" si="1283"/>
        <v/>
      </c>
      <c r="AA385" s="730" t="str">
        <f t="shared" si="1283"/>
        <v/>
      </c>
      <c r="AB385" s="730" t="str">
        <f t="shared" si="1283"/>
        <v/>
      </c>
      <c r="AC385" s="730" t="str">
        <f t="shared" si="1283"/>
        <v/>
      </c>
      <c r="AD385" s="730" t="str">
        <f t="shared" si="1283"/>
        <v/>
      </c>
      <c r="AE385" s="730" t="str">
        <f t="shared" si="1283"/>
        <v/>
      </c>
      <c r="AF385" s="730" t="str">
        <f t="shared" si="1283"/>
        <v/>
      </c>
      <c r="AG385" s="730" t="str">
        <f t="shared" si="1283"/>
        <v/>
      </c>
      <c r="AH385" s="730" t="str">
        <f t="shared" si="1283"/>
        <v/>
      </c>
      <c r="AI385" s="730" t="str">
        <f t="shared" si="1283"/>
        <v/>
      </c>
      <c r="AJ385" s="730" t="str">
        <f t="shared" si="1283"/>
        <v/>
      </c>
      <c r="AK385" s="730"/>
      <c r="AL385" s="730" t="str">
        <f>IF(AL382="","",AL382*AL384)</f>
        <v/>
      </c>
      <c r="AM385" s="762"/>
      <c r="AN385" s="730" t="str">
        <f t="shared" ref="AN385:AX385" si="1284">IF(AN382="","",AN382*AN384)</f>
        <v/>
      </c>
      <c r="AO385" s="730" t="str">
        <f t="shared" si="1284"/>
        <v/>
      </c>
      <c r="AP385" s="730" t="str">
        <f t="shared" si="1284"/>
        <v/>
      </c>
      <c r="AQ385" s="730" t="str">
        <f t="shared" si="1284"/>
        <v/>
      </c>
      <c r="AR385" s="730" t="str">
        <f t="shared" si="1284"/>
        <v/>
      </c>
      <c r="AS385" s="730" t="str">
        <f t="shared" si="1284"/>
        <v/>
      </c>
      <c r="AT385" s="730" t="str">
        <f t="shared" si="1284"/>
        <v/>
      </c>
      <c r="AU385" s="730" t="str">
        <f t="shared" si="1284"/>
        <v/>
      </c>
      <c r="AV385" s="730" t="str">
        <f t="shared" si="1284"/>
        <v/>
      </c>
      <c r="AW385" s="730" t="str">
        <f t="shared" si="1284"/>
        <v/>
      </c>
      <c r="AX385" s="730" t="str">
        <f t="shared" si="1284"/>
        <v/>
      </c>
      <c r="AY385" s="730" t="str">
        <f t="shared" ref="AY385:BE385" si="1285">IF(AY382="","",AY382*AY384)</f>
        <v/>
      </c>
      <c r="AZ385" s="730" t="str">
        <f t="shared" si="1285"/>
        <v/>
      </c>
      <c r="BA385" s="730" t="str">
        <f t="shared" si="1285"/>
        <v/>
      </c>
      <c r="BB385" s="730" t="str">
        <f t="shared" si="1285"/>
        <v/>
      </c>
      <c r="BC385" s="730" t="str">
        <f t="shared" si="1285"/>
        <v/>
      </c>
      <c r="BD385" s="730">
        <f t="shared" si="1285"/>
        <v>80</v>
      </c>
      <c r="BE385" s="730" t="str">
        <f t="shared" si="1285"/>
        <v/>
      </c>
      <c r="BF385" s="762"/>
      <c r="BG385" s="730" t="str">
        <f t="shared" ref="BG385:BL385" si="1286">IF(BG382="","",BG382*BG384)</f>
        <v/>
      </c>
      <c r="BH385" s="730" t="str">
        <f t="shared" si="1286"/>
        <v/>
      </c>
      <c r="BI385" s="730" t="str">
        <f t="shared" si="1286"/>
        <v/>
      </c>
      <c r="BJ385" s="730" t="str">
        <f t="shared" si="1286"/>
        <v/>
      </c>
      <c r="BK385" s="730" t="str">
        <f t="shared" si="1286"/>
        <v/>
      </c>
      <c r="BL385" s="730" t="str">
        <f t="shared" si="1286"/>
        <v/>
      </c>
      <c r="BM385" s="730" t="str">
        <f t="shared" ref="BM385:BX385" si="1287">IF(BM382="","",BM382*BM384)</f>
        <v/>
      </c>
      <c r="BN385" s="730" t="str">
        <f t="shared" si="1287"/>
        <v/>
      </c>
      <c r="BO385" s="730" t="str">
        <f t="shared" si="1287"/>
        <v/>
      </c>
      <c r="BP385" s="730" t="str">
        <f t="shared" si="1287"/>
        <v/>
      </c>
      <c r="BQ385" s="730" t="str">
        <f t="shared" si="1287"/>
        <v/>
      </c>
      <c r="BR385" s="730" t="str">
        <f t="shared" si="1287"/>
        <v/>
      </c>
      <c r="BS385" s="730" t="str">
        <f t="shared" si="1287"/>
        <v/>
      </c>
      <c r="BT385" s="730" t="str">
        <f t="shared" si="1287"/>
        <v/>
      </c>
      <c r="BU385" s="730" t="str">
        <f t="shared" si="1287"/>
        <v/>
      </c>
      <c r="BV385" s="730" t="str">
        <f t="shared" si="1287"/>
        <v/>
      </c>
      <c r="BW385" s="730" t="str">
        <f t="shared" si="1287"/>
        <v/>
      </c>
      <c r="BX385" s="730" t="str">
        <f t="shared" si="1287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238"/>
        <v/>
      </c>
      <c r="CE385" s="698" t="str">
        <f t="shared" si="1239"/>
        <v/>
      </c>
      <c r="CF385" s="698" t="str">
        <f t="shared" si="1240"/>
        <v/>
      </c>
      <c r="CG385" s="787" t="str">
        <f t="shared" si="1241"/>
        <v/>
      </c>
      <c r="CH385" s="1370" t="str">
        <f t="shared" si="1242"/>
        <v/>
      </c>
      <c r="CI385" s="1371" t="str">
        <f t="shared" si="1243"/>
        <v/>
      </c>
      <c r="CJ385" s="1372" t="str">
        <f t="shared" si="1244"/>
        <v/>
      </c>
      <c r="CK385" s="1372" t="str">
        <f t="shared" si="1245"/>
        <v/>
      </c>
      <c r="CL385" s="1372" t="str">
        <f t="shared" si="1246"/>
        <v/>
      </c>
      <c r="CM385" s="1372" t="str">
        <f t="shared" si="1247"/>
        <v/>
      </c>
      <c r="CN385" s="1372" t="str">
        <f t="shared" si="1248"/>
        <v/>
      </c>
      <c r="CO385" s="1373" t="str">
        <f t="shared" si="1249"/>
        <v/>
      </c>
      <c r="CP385" s="1373" t="str">
        <f t="shared" si="1250"/>
        <v/>
      </c>
      <c r="CQ385" s="1373" t="str">
        <f t="shared" si="1251"/>
        <v/>
      </c>
      <c r="CR385" s="1373" t="str">
        <f t="shared" si="1252"/>
        <v/>
      </c>
      <c r="CS385" s="1372" t="str">
        <f t="shared" si="1253"/>
        <v/>
      </c>
      <c r="CT385" s="1372" t="str">
        <f t="shared" si="1254"/>
        <v/>
      </c>
      <c r="CU385" s="1372" t="str">
        <f t="shared" si="1255"/>
        <v/>
      </c>
      <c r="CV385" s="1372" t="str">
        <f t="shared" si="1256"/>
        <v/>
      </c>
      <c r="CW385" s="1372" t="str">
        <f t="shared" si="1257"/>
        <v/>
      </c>
      <c r="CX385" s="1371" t="str">
        <f t="shared" si="1258"/>
        <v/>
      </c>
      <c r="CY385" s="1374" t="str">
        <f t="shared" si="1259"/>
        <v/>
      </c>
      <c r="CZ385" s="532" t="str">
        <f t="shared" si="1260"/>
        <v/>
      </c>
      <c r="DA385" s="533" t="str">
        <f t="shared" si="1261"/>
        <v/>
      </c>
      <c r="DB385" s="534" t="str">
        <f t="shared" si="1262"/>
        <v/>
      </c>
      <c r="DC385" s="534" t="str">
        <f t="shared" si="1263"/>
        <v/>
      </c>
      <c r="DD385" s="534" t="str">
        <f t="shared" si="1264"/>
        <v/>
      </c>
      <c r="DE385" s="534" t="str">
        <f t="shared" si="1265"/>
        <v/>
      </c>
      <c r="DF385" s="534" t="str">
        <f t="shared" si="1266"/>
        <v/>
      </c>
      <c r="DG385" s="535" t="str">
        <f t="shared" si="1267"/>
        <v/>
      </c>
      <c r="DH385" s="535" t="str">
        <f t="shared" si="1268"/>
        <v/>
      </c>
      <c r="DI385" s="535" t="str">
        <f t="shared" si="1269"/>
        <v/>
      </c>
      <c r="DJ385" s="535" t="str">
        <f t="shared" si="1270"/>
        <v/>
      </c>
      <c r="DK385" s="534" t="str">
        <f t="shared" si="1271"/>
        <v/>
      </c>
      <c r="DL385" s="534" t="str">
        <f t="shared" si="1272"/>
        <v/>
      </c>
      <c r="DM385" s="534" t="str">
        <f t="shared" si="1273"/>
        <v/>
      </c>
      <c r="DN385" s="534" t="str">
        <f t="shared" si="1274"/>
        <v/>
      </c>
      <c r="DO385" s="534" t="str">
        <f t="shared" si="1275"/>
        <v/>
      </c>
      <c r="DP385" s="533" t="str">
        <f t="shared" si="1276"/>
        <v/>
      </c>
      <c r="DQ385" s="532" t="str">
        <f t="shared" si="1277"/>
        <v/>
      </c>
      <c r="DR385" s="753">
        <f t="shared" si="1278"/>
        <v>0</v>
      </c>
      <c r="DS385" s="111">
        <f t="shared" si="1279"/>
        <v>0</v>
      </c>
      <c r="DT385" s="111">
        <f t="shared" si="1280"/>
        <v>1</v>
      </c>
      <c r="DU385" s="111">
        <f t="shared" si="1281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267">
        <v>960</v>
      </c>
      <c r="C386" s="267">
        <v>960</v>
      </c>
      <c r="D386" s="267">
        <v>960</v>
      </c>
      <c r="E386" s="267">
        <v>960</v>
      </c>
      <c r="F386" s="267">
        <v>960</v>
      </c>
      <c r="G386" s="267">
        <v>960</v>
      </c>
      <c r="H386" s="267">
        <v>960</v>
      </c>
      <c r="I386" s="267">
        <v>960</v>
      </c>
      <c r="J386" s="267">
        <v>960</v>
      </c>
      <c r="K386" s="267">
        <v>960</v>
      </c>
      <c r="L386" s="267">
        <v>960</v>
      </c>
      <c r="M386" s="267">
        <v>960</v>
      </c>
      <c r="N386" s="267">
        <v>960</v>
      </c>
      <c r="O386" s="267">
        <v>960</v>
      </c>
      <c r="P386" s="267">
        <v>960</v>
      </c>
      <c r="Q386" s="267">
        <v>960</v>
      </c>
      <c r="R386" s="267">
        <v>960</v>
      </c>
      <c r="S386" s="267">
        <v>960</v>
      </c>
      <c r="T386" s="1351">
        <v>960</v>
      </c>
      <c r="U386" s="267">
        <v>960</v>
      </c>
      <c r="V386" s="267">
        <v>960</v>
      </c>
      <c r="W386" s="267">
        <v>960</v>
      </c>
      <c r="X386" s="267">
        <v>960</v>
      </c>
      <c r="Y386" s="267">
        <v>960</v>
      </c>
      <c r="Z386" s="267">
        <v>960</v>
      </c>
      <c r="AA386" s="267">
        <v>960</v>
      </c>
      <c r="AB386" s="267">
        <v>960</v>
      </c>
      <c r="AC386" s="267">
        <v>960</v>
      </c>
      <c r="AD386" s="267">
        <v>960</v>
      </c>
      <c r="AE386" s="267">
        <v>960</v>
      </c>
      <c r="AF386" s="267">
        <v>960</v>
      </c>
      <c r="AG386" s="267">
        <v>960</v>
      </c>
      <c r="AH386" s="267">
        <v>960</v>
      </c>
      <c r="AI386" s="267">
        <v>960</v>
      </c>
      <c r="AJ386" s="267">
        <v>960</v>
      </c>
      <c r="AK386" s="267">
        <v>960</v>
      </c>
      <c r="AL386" s="267">
        <v>960</v>
      </c>
      <c r="AM386" s="217">
        <v>960</v>
      </c>
      <c r="AN386" s="267">
        <v>960</v>
      </c>
      <c r="AO386" s="267">
        <v>960</v>
      </c>
      <c r="AP386" s="267">
        <v>960</v>
      </c>
      <c r="AQ386" s="267">
        <v>960</v>
      </c>
      <c r="AR386" s="267">
        <v>960</v>
      </c>
      <c r="AS386" s="267">
        <v>960</v>
      </c>
      <c r="AT386" s="267">
        <v>960</v>
      </c>
      <c r="AU386" s="267">
        <v>960</v>
      </c>
      <c r="AV386" s="267">
        <v>960</v>
      </c>
      <c r="AW386" s="267">
        <v>960</v>
      </c>
      <c r="AX386" s="267">
        <v>960</v>
      </c>
      <c r="AY386" s="267">
        <v>960</v>
      </c>
      <c r="AZ386" s="267">
        <v>960</v>
      </c>
      <c r="BA386" s="267">
        <v>960</v>
      </c>
      <c r="BB386" s="267">
        <v>960</v>
      </c>
      <c r="BC386" s="267">
        <v>960</v>
      </c>
      <c r="BD386" s="267">
        <v>960</v>
      </c>
      <c r="BE386" s="267">
        <v>960</v>
      </c>
      <c r="BF386" s="1351">
        <v>960</v>
      </c>
      <c r="BG386" s="267">
        <v>960</v>
      </c>
      <c r="BH386" s="267">
        <v>960</v>
      </c>
      <c r="BI386" s="267">
        <v>960</v>
      </c>
      <c r="BJ386" s="267">
        <v>960</v>
      </c>
      <c r="BK386" s="267">
        <v>960</v>
      </c>
      <c r="BL386" s="267">
        <v>960</v>
      </c>
      <c r="BM386" s="267">
        <v>960</v>
      </c>
      <c r="BN386" s="267">
        <v>960</v>
      </c>
      <c r="BO386" s="267">
        <v>960</v>
      </c>
      <c r="BP386" s="267">
        <v>960</v>
      </c>
      <c r="BQ386" s="267">
        <v>960</v>
      </c>
      <c r="BR386" s="267">
        <v>960</v>
      </c>
      <c r="BS386" s="267">
        <v>960</v>
      </c>
      <c r="BT386" s="267">
        <v>960</v>
      </c>
      <c r="BU386" s="267">
        <v>960</v>
      </c>
      <c r="BV386" s="267">
        <v>960</v>
      </c>
      <c r="BW386" s="267">
        <v>960</v>
      </c>
      <c r="BX386" s="267">
        <v>960</v>
      </c>
      <c r="BY386" s="1351">
        <v>960</v>
      </c>
      <c r="BZ386" s="267">
        <v>960</v>
      </c>
      <c r="CA386" s="267">
        <v>960</v>
      </c>
      <c r="CB386" s="267">
        <v>960</v>
      </c>
      <c r="CC386" s="267">
        <v>960</v>
      </c>
      <c r="CD386" s="698">
        <f t="shared" si="1238"/>
        <v>960</v>
      </c>
      <c r="CE386" s="698">
        <f t="shared" si="1239"/>
        <v>960</v>
      </c>
      <c r="CF386" s="698">
        <f t="shared" si="1240"/>
        <v>960</v>
      </c>
      <c r="CG386" s="787">
        <f t="shared" si="1241"/>
        <v>960</v>
      </c>
      <c r="CH386" s="1370">
        <f t="shared" si="1242"/>
        <v>960</v>
      </c>
      <c r="CI386" s="1371">
        <f t="shared" si="1243"/>
        <v>960</v>
      </c>
      <c r="CJ386" s="1372">
        <f t="shared" si="1244"/>
        <v>960</v>
      </c>
      <c r="CK386" s="1372">
        <f t="shared" si="1245"/>
        <v>960</v>
      </c>
      <c r="CL386" s="1372">
        <f t="shared" si="1246"/>
        <v>960</v>
      </c>
      <c r="CM386" s="1372">
        <f t="shared" si="1247"/>
        <v>960</v>
      </c>
      <c r="CN386" s="1372">
        <f t="shared" si="1248"/>
        <v>960</v>
      </c>
      <c r="CO386" s="1373">
        <f t="shared" si="1249"/>
        <v>960</v>
      </c>
      <c r="CP386" s="1373">
        <f t="shared" si="1250"/>
        <v>960</v>
      </c>
      <c r="CQ386" s="1373">
        <f t="shared" si="1251"/>
        <v>960</v>
      </c>
      <c r="CR386" s="1373">
        <f t="shared" si="1252"/>
        <v>960</v>
      </c>
      <c r="CS386" s="1372">
        <f t="shared" si="1253"/>
        <v>960</v>
      </c>
      <c r="CT386" s="1372">
        <f t="shared" si="1254"/>
        <v>960</v>
      </c>
      <c r="CU386" s="1372">
        <f t="shared" si="1255"/>
        <v>960</v>
      </c>
      <c r="CV386" s="1372">
        <f t="shared" si="1256"/>
        <v>960</v>
      </c>
      <c r="CW386" s="1372">
        <f t="shared" si="1257"/>
        <v>960</v>
      </c>
      <c r="CX386" s="1371">
        <f t="shared" si="1258"/>
        <v>960</v>
      </c>
      <c r="CY386" s="1374">
        <f t="shared" si="1259"/>
        <v>960</v>
      </c>
      <c r="CZ386" s="532">
        <f t="shared" si="1260"/>
        <v>960</v>
      </c>
      <c r="DA386" s="533">
        <f t="shared" si="1261"/>
        <v>960</v>
      </c>
      <c r="DB386" s="534">
        <f t="shared" si="1262"/>
        <v>960</v>
      </c>
      <c r="DC386" s="534">
        <f t="shared" si="1263"/>
        <v>960</v>
      </c>
      <c r="DD386" s="534">
        <f t="shared" si="1264"/>
        <v>960</v>
      </c>
      <c r="DE386" s="534">
        <f t="shared" si="1265"/>
        <v>960</v>
      </c>
      <c r="DF386" s="534">
        <f t="shared" si="1266"/>
        <v>960</v>
      </c>
      <c r="DG386" s="535">
        <f t="shared" si="1267"/>
        <v>960</v>
      </c>
      <c r="DH386" s="535">
        <f t="shared" si="1268"/>
        <v>960</v>
      </c>
      <c r="DI386" s="535">
        <f t="shared" si="1269"/>
        <v>960</v>
      </c>
      <c r="DJ386" s="535">
        <f t="shared" si="1270"/>
        <v>960</v>
      </c>
      <c r="DK386" s="534">
        <f t="shared" si="1271"/>
        <v>960</v>
      </c>
      <c r="DL386" s="534">
        <f t="shared" si="1272"/>
        <v>960</v>
      </c>
      <c r="DM386" s="534">
        <f t="shared" si="1273"/>
        <v>960</v>
      </c>
      <c r="DN386" s="534">
        <f t="shared" si="1274"/>
        <v>960</v>
      </c>
      <c r="DO386" s="534">
        <f t="shared" si="1275"/>
        <v>960</v>
      </c>
      <c r="DP386" s="533">
        <f t="shared" si="1276"/>
        <v>960</v>
      </c>
      <c r="DQ386" s="532">
        <f t="shared" si="1277"/>
        <v>960</v>
      </c>
      <c r="DR386" s="753">
        <f t="shared" si="1278"/>
        <v>18</v>
      </c>
      <c r="DS386" s="111">
        <f t="shared" si="1279"/>
        <v>18</v>
      </c>
      <c r="DT386" s="111">
        <f t="shared" si="1280"/>
        <v>18</v>
      </c>
      <c r="DU386" s="111">
        <f t="shared" si="1281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16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238"/>
        <v/>
      </c>
      <c r="CE387" s="698" t="str">
        <f t="shared" si="1239"/>
        <v/>
      </c>
      <c r="CF387" s="698" t="str">
        <f t="shared" si="1240"/>
        <v/>
      </c>
      <c r="CG387" s="787" t="str">
        <f t="shared" si="1241"/>
        <v/>
      </c>
      <c r="CH387" s="1370" t="str">
        <f t="shared" si="1242"/>
        <v/>
      </c>
      <c r="CI387" s="1371" t="str">
        <f t="shared" si="1243"/>
        <v/>
      </c>
      <c r="CJ387" s="1372" t="str">
        <f t="shared" si="1244"/>
        <v/>
      </c>
      <c r="CK387" s="1372" t="str">
        <f t="shared" si="1245"/>
        <v/>
      </c>
      <c r="CL387" s="1372" t="str">
        <f t="shared" si="1246"/>
        <v/>
      </c>
      <c r="CM387" s="1372" t="str">
        <f t="shared" si="1247"/>
        <v/>
      </c>
      <c r="CN387" s="1372" t="str">
        <f t="shared" si="1248"/>
        <v/>
      </c>
      <c r="CO387" s="1373" t="str">
        <f t="shared" si="1249"/>
        <v/>
      </c>
      <c r="CP387" s="1373" t="str">
        <f t="shared" si="1250"/>
        <v/>
      </c>
      <c r="CQ387" s="1373" t="str">
        <f t="shared" si="1251"/>
        <v/>
      </c>
      <c r="CR387" s="1373" t="str">
        <f t="shared" si="1252"/>
        <v/>
      </c>
      <c r="CS387" s="1372" t="str">
        <f t="shared" si="1253"/>
        <v/>
      </c>
      <c r="CT387" s="1372" t="str">
        <f t="shared" si="1254"/>
        <v/>
      </c>
      <c r="CU387" s="1372" t="str">
        <f t="shared" si="1255"/>
        <v/>
      </c>
      <c r="CV387" s="1372" t="str">
        <f t="shared" si="1256"/>
        <v/>
      </c>
      <c r="CW387" s="1372" t="str">
        <f t="shared" si="1257"/>
        <v/>
      </c>
      <c r="CX387" s="1371" t="str">
        <f t="shared" si="1258"/>
        <v/>
      </c>
      <c r="CY387" s="1374" t="str">
        <f t="shared" si="1259"/>
        <v/>
      </c>
      <c r="CZ387" s="532" t="str">
        <f t="shared" si="1260"/>
        <v/>
      </c>
      <c r="DA387" s="533" t="str">
        <f t="shared" si="1261"/>
        <v/>
      </c>
      <c r="DB387" s="534" t="str">
        <f t="shared" si="1262"/>
        <v/>
      </c>
      <c r="DC387" s="534" t="str">
        <f t="shared" si="1263"/>
        <v/>
      </c>
      <c r="DD387" s="534" t="str">
        <f t="shared" si="1264"/>
        <v/>
      </c>
      <c r="DE387" s="534" t="str">
        <f t="shared" si="1265"/>
        <v/>
      </c>
      <c r="DF387" s="534" t="str">
        <f t="shared" si="1266"/>
        <v/>
      </c>
      <c r="DG387" s="535" t="str">
        <f t="shared" si="1267"/>
        <v/>
      </c>
      <c r="DH387" s="535" t="str">
        <f t="shared" si="1268"/>
        <v/>
      </c>
      <c r="DI387" s="535" t="str">
        <f t="shared" si="1269"/>
        <v/>
      </c>
      <c r="DJ387" s="535" t="str">
        <f t="shared" si="1270"/>
        <v/>
      </c>
      <c r="DK387" s="534" t="str">
        <f t="shared" si="1271"/>
        <v/>
      </c>
      <c r="DL387" s="534" t="str">
        <f t="shared" si="1272"/>
        <v/>
      </c>
      <c r="DM387" s="534" t="str">
        <f t="shared" si="1273"/>
        <v/>
      </c>
      <c r="DN387" s="534" t="str">
        <f t="shared" si="1274"/>
        <v/>
      </c>
      <c r="DO387" s="534" t="str">
        <f t="shared" si="1275"/>
        <v/>
      </c>
      <c r="DP387" s="533" t="str">
        <f t="shared" si="1276"/>
        <v/>
      </c>
      <c r="DQ387" s="532" t="str">
        <f t="shared" si="1277"/>
        <v/>
      </c>
      <c r="DR387" s="753">
        <f t="shared" si="1278"/>
        <v>0</v>
      </c>
      <c r="DS387" s="111">
        <f t="shared" si="1279"/>
        <v>0</v>
      </c>
      <c r="DT387" s="111">
        <f t="shared" si="1280"/>
        <v>0</v>
      </c>
      <c r="DU387" s="111">
        <f t="shared" si="1281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238"/>
        <v/>
      </c>
      <c r="CE388" s="698" t="str">
        <f t="shared" si="1239"/>
        <v/>
      </c>
      <c r="CF388" s="698" t="str">
        <f t="shared" si="1240"/>
        <v/>
      </c>
      <c r="CG388" s="787" t="str">
        <f t="shared" si="1241"/>
        <v/>
      </c>
      <c r="CH388" s="1370" t="str">
        <f t="shared" si="1242"/>
        <v/>
      </c>
      <c r="CI388" s="1371" t="str">
        <f t="shared" si="1243"/>
        <v/>
      </c>
      <c r="CJ388" s="1372" t="str">
        <f t="shared" si="1244"/>
        <v/>
      </c>
      <c r="CK388" s="1372" t="str">
        <f t="shared" si="1245"/>
        <v/>
      </c>
      <c r="CL388" s="1372" t="str">
        <f t="shared" si="1246"/>
        <v/>
      </c>
      <c r="CM388" s="1372" t="str">
        <f t="shared" si="1247"/>
        <v/>
      </c>
      <c r="CN388" s="1372" t="str">
        <f t="shared" si="1248"/>
        <v/>
      </c>
      <c r="CO388" s="1373" t="str">
        <f t="shared" si="1249"/>
        <v/>
      </c>
      <c r="CP388" s="1373" t="str">
        <f t="shared" si="1250"/>
        <v/>
      </c>
      <c r="CQ388" s="1373" t="str">
        <f t="shared" si="1251"/>
        <v/>
      </c>
      <c r="CR388" s="1373" t="str">
        <f t="shared" si="1252"/>
        <v/>
      </c>
      <c r="CS388" s="1372" t="str">
        <f t="shared" si="1253"/>
        <v/>
      </c>
      <c r="CT388" s="1372" t="str">
        <f t="shared" si="1254"/>
        <v/>
      </c>
      <c r="CU388" s="1372" t="str">
        <f t="shared" si="1255"/>
        <v/>
      </c>
      <c r="CV388" s="1372" t="str">
        <f t="shared" si="1256"/>
        <v/>
      </c>
      <c r="CW388" s="1372" t="str">
        <f t="shared" si="1257"/>
        <v/>
      </c>
      <c r="CX388" s="1371" t="str">
        <f t="shared" si="1258"/>
        <v/>
      </c>
      <c r="CY388" s="1374" t="str">
        <f t="shared" si="1259"/>
        <v/>
      </c>
      <c r="CZ388" s="532" t="str">
        <f t="shared" si="1260"/>
        <v/>
      </c>
      <c r="DA388" s="533" t="str">
        <f t="shared" si="1261"/>
        <v/>
      </c>
      <c r="DB388" s="534" t="str">
        <f t="shared" si="1262"/>
        <v/>
      </c>
      <c r="DC388" s="534" t="str">
        <f t="shared" si="1263"/>
        <v/>
      </c>
      <c r="DD388" s="534" t="str">
        <f t="shared" si="1264"/>
        <v/>
      </c>
      <c r="DE388" s="534" t="str">
        <f t="shared" si="1265"/>
        <v/>
      </c>
      <c r="DF388" s="534" t="str">
        <f t="shared" si="1266"/>
        <v/>
      </c>
      <c r="DG388" s="535" t="str">
        <f t="shared" si="1267"/>
        <v/>
      </c>
      <c r="DH388" s="535" t="str">
        <f t="shared" si="1268"/>
        <v/>
      </c>
      <c r="DI388" s="535" t="str">
        <f t="shared" si="1269"/>
        <v/>
      </c>
      <c r="DJ388" s="535" t="str">
        <f t="shared" si="1270"/>
        <v/>
      </c>
      <c r="DK388" s="534" t="str">
        <f t="shared" si="1271"/>
        <v/>
      </c>
      <c r="DL388" s="534" t="str">
        <f t="shared" si="1272"/>
        <v/>
      </c>
      <c r="DM388" s="534" t="str">
        <f t="shared" si="1273"/>
        <v/>
      </c>
      <c r="DN388" s="534" t="str">
        <f t="shared" si="1274"/>
        <v/>
      </c>
      <c r="DO388" s="534" t="str">
        <f t="shared" si="1275"/>
        <v/>
      </c>
      <c r="DP388" s="533" t="str">
        <f t="shared" si="1276"/>
        <v/>
      </c>
      <c r="DQ388" s="532" t="str">
        <f t="shared" si="1277"/>
        <v/>
      </c>
      <c r="DR388" s="753">
        <f t="shared" si="1278"/>
        <v>0</v>
      </c>
      <c r="DS388" s="111">
        <f t="shared" si="1279"/>
        <v>0</v>
      </c>
      <c r="DT388" s="111">
        <f t="shared" si="1280"/>
        <v>0</v>
      </c>
      <c r="DU388" s="111">
        <f t="shared" si="1281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288">IF(B387="","",B387*B388)</f>
        <v/>
      </c>
      <c r="C389" s="730" t="str">
        <f t="shared" si="1288"/>
        <v/>
      </c>
      <c r="D389" s="730" t="str">
        <f t="shared" si="1288"/>
        <v/>
      </c>
      <c r="E389" s="730" t="str">
        <f t="shared" si="1288"/>
        <v/>
      </c>
      <c r="F389" s="730" t="str">
        <f t="shared" si="1288"/>
        <v/>
      </c>
      <c r="G389" s="730" t="str">
        <f t="shared" si="1288"/>
        <v/>
      </c>
      <c r="H389" s="730" t="str">
        <f t="shared" si="1288"/>
        <v/>
      </c>
      <c r="I389" s="730" t="str">
        <f t="shared" si="1288"/>
        <v/>
      </c>
      <c r="J389" s="730" t="str">
        <f t="shared" si="1288"/>
        <v/>
      </c>
      <c r="K389" s="730" t="str">
        <f t="shared" si="1288"/>
        <v/>
      </c>
      <c r="L389" s="730" t="str">
        <f t="shared" si="1288"/>
        <v/>
      </c>
      <c r="M389" s="730" t="str">
        <f t="shared" si="1288"/>
        <v/>
      </c>
      <c r="N389" s="730" t="str">
        <f t="shared" si="1288"/>
        <v/>
      </c>
      <c r="O389" s="730" t="str">
        <f t="shared" si="1288"/>
        <v/>
      </c>
      <c r="P389" s="730" t="str">
        <f t="shared" si="1288"/>
        <v/>
      </c>
      <c r="Q389" s="730" t="str">
        <f t="shared" si="1288"/>
        <v/>
      </c>
      <c r="R389" s="730" t="str">
        <f t="shared" si="1288"/>
        <v/>
      </c>
      <c r="S389" s="730" t="str">
        <f t="shared" si="1288"/>
        <v/>
      </c>
      <c r="T389" s="762"/>
      <c r="U389" s="730" t="str">
        <f t="shared" ref="U389:AJ389" si="1289">IF(U387="","",U387*U388)</f>
        <v/>
      </c>
      <c r="V389" s="730" t="str">
        <f t="shared" si="1289"/>
        <v/>
      </c>
      <c r="W389" s="730" t="str">
        <f t="shared" si="1289"/>
        <v/>
      </c>
      <c r="X389" s="730" t="str">
        <f t="shared" si="1289"/>
        <v/>
      </c>
      <c r="Y389" s="730" t="str">
        <f t="shared" si="1289"/>
        <v/>
      </c>
      <c r="Z389" s="730" t="str">
        <f t="shared" si="1289"/>
        <v/>
      </c>
      <c r="AA389" s="730" t="str">
        <f t="shared" si="1289"/>
        <v/>
      </c>
      <c r="AB389" s="730" t="str">
        <f t="shared" si="1289"/>
        <v/>
      </c>
      <c r="AC389" s="730" t="str">
        <f t="shared" si="1289"/>
        <v/>
      </c>
      <c r="AD389" s="730" t="str">
        <f t="shared" si="1289"/>
        <v/>
      </c>
      <c r="AE389" s="730" t="str">
        <f t="shared" si="1289"/>
        <v/>
      </c>
      <c r="AF389" s="730" t="str">
        <f t="shared" si="1289"/>
        <v/>
      </c>
      <c r="AG389" s="730" t="str">
        <f t="shared" si="1289"/>
        <v/>
      </c>
      <c r="AH389" s="730" t="str">
        <f t="shared" si="1289"/>
        <v/>
      </c>
      <c r="AI389" s="730" t="str">
        <f t="shared" si="1289"/>
        <v/>
      </c>
      <c r="AJ389" s="730" t="str">
        <f t="shared" si="1289"/>
        <v/>
      </c>
      <c r="AK389" s="730"/>
      <c r="AL389" s="730" t="str">
        <f>IF(AL387="","",AL387*AL388)</f>
        <v/>
      </c>
      <c r="AM389" s="762"/>
      <c r="AN389" s="730" t="str">
        <f t="shared" ref="AN389:BE389" si="1290">IF(AN387="","",AN387*AN388)</f>
        <v/>
      </c>
      <c r="AO389" s="730" t="str">
        <f t="shared" si="1290"/>
        <v/>
      </c>
      <c r="AP389" s="730" t="str">
        <f t="shared" si="1290"/>
        <v/>
      </c>
      <c r="AQ389" s="730" t="str">
        <f t="shared" si="1290"/>
        <v/>
      </c>
      <c r="AR389" s="730" t="str">
        <f t="shared" si="1290"/>
        <v/>
      </c>
      <c r="AS389" s="730" t="str">
        <f t="shared" si="1290"/>
        <v/>
      </c>
      <c r="AT389" s="730" t="str">
        <f t="shared" si="1290"/>
        <v/>
      </c>
      <c r="AU389" s="730" t="str">
        <f t="shared" si="1290"/>
        <v/>
      </c>
      <c r="AV389" s="730" t="str">
        <f t="shared" si="1290"/>
        <v/>
      </c>
      <c r="AW389" s="730" t="str">
        <f t="shared" si="1290"/>
        <v/>
      </c>
      <c r="AX389" s="730" t="str">
        <f t="shared" si="1290"/>
        <v/>
      </c>
      <c r="AY389" s="730" t="str">
        <f t="shared" si="1290"/>
        <v/>
      </c>
      <c r="AZ389" s="730" t="str">
        <f t="shared" si="1290"/>
        <v/>
      </c>
      <c r="BA389" s="730" t="str">
        <f t="shared" si="1290"/>
        <v/>
      </c>
      <c r="BB389" s="730" t="str">
        <f t="shared" si="1290"/>
        <v/>
      </c>
      <c r="BC389" s="730" t="str">
        <f t="shared" si="1290"/>
        <v/>
      </c>
      <c r="BD389" s="730" t="str">
        <f t="shared" si="1290"/>
        <v/>
      </c>
      <c r="BE389" s="730" t="str">
        <f t="shared" si="1290"/>
        <v/>
      </c>
      <c r="BF389" s="762"/>
      <c r="BG389" s="730" t="str">
        <f t="shared" ref="BG389:BX389" si="1291">IF(BG387="","",BG387*BG388)</f>
        <v/>
      </c>
      <c r="BH389" s="730" t="str">
        <f t="shared" si="1291"/>
        <v/>
      </c>
      <c r="BI389" s="730" t="str">
        <f t="shared" si="1291"/>
        <v/>
      </c>
      <c r="BJ389" s="730" t="str">
        <f t="shared" si="1291"/>
        <v/>
      </c>
      <c r="BK389" s="730" t="str">
        <f t="shared" si="1291"/>
        <v/>
      </c>
      <c r="BL389" s="730" t="str">
        <f t="shared" si="1291"/>
        <v/>
      </c>
      <c r="BM389" s="730" t="str">
        <f t="shared" si="1291"/>
        <v/>
      </c>
      <c r="BN389" s="730" t="str">
        <f t="shared" si="1291"/>
        <v/>
      </c>
      <c r="BO389" s="730" t="str">
        <f t="shared" si="1291"/>
        <v/>
      </c>
      <c r="BP389" s="730" t="str">
        <f t="shared" si="1291"/>
        <v/>
      </c>
      <c r="BQ389" s="730" t="str">
        <f t="shared" si="1291"/>
        <v/>
      </c>
      <c r="BR389" s="730" t="str">
        <f t="shared" si="1291"/>
        <v/>
      </c>
      <c r="BS389" s="730" t="str">
        <f t="shared" si="1291"/>
        <v/>
      </c>
      <c r="BT389" s="730" t="str">
        <f t="shared" si="1291"/>
        <v/>
      </c>
      <c r="BU389" s="730" t="str">
        <f t="shared" si="1291"/>
        <v/>
      </c>
      <c r="BV389" s="730" t="str">
        <f t="shared" si="1291"/>
        <v/>
      </c>
      <c r="BW389" s="730" t="str">
        <f t="shared" si="1291"/>
        <v/>
      </c>
      <c r="BX389" s="730" t="str">
        <f t="shared" si="1291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238"/>
        <v/>
      </c>
      <c r="CE389" s="698" t="str">
        <f t="shared" si="1239"/>
        <v/>
      </c>
      <c r="CF389" s="698" t="str">
        <f t="shared" si="1240"/>
        <v/>
      </c>
      <c r="CG389" s="787" t="str">
        <f t="shared" si="1241"/>
        <v/>
      </c>
      <c r="CH389" s="1370" t="str">
        <f t="shared" si="1242"/>
        <v/>
      </c>
      <c r="CI389" s="1371" t="str">
        <f t="shared" si="1243"/>
        <v/>
      </c>
      <c r="CJ389" s="1372" t="str">
        <f t="shared" si="1244"/>
        <v/>
      </c>
      <c r="CK389" s="1372" t="str">
        <f t="shared" si="1245"/>
        <v/>
      </c>
      <c r="CL389" s="1372" t="str">
        <f t="shared" si="1246"/>
        <v/>
      </c>
      <c r="CM389" s="1372" t="str">
        <f t="shared" si="1247"/>
        <v/>
      </c>
      <c r="CN389" s="1372" t="str">
        <f t="shared" si="1248"/>
        <v/>
      </c>
      <c r="CO389" s="1373" t="str">
        <f t="shared" si="1249"/>
        <v/>
      </c>
      <c r="CP389" s="1373" t="str">
        <f t="shared" si="1250"/>
        <v/>
      </c>
      <c r="CQ389" s="1373" t="str">
        <f t="shared" si="1251"/>
        <v/>
      </c>
      <c r="CR389" s="1373" t="str">
        <f t="shared" si="1252"/>
        <v/>
      </c>
      <c r="CS389" s="1372" t="str">
        <f t="shared" si="1253"/>
        <v/>
      </c>
      <c r="CT389" s="1372" t="str">
        <f t="shared" si="1254"/>
        <v/>
      </c>
      <c r="CU389" s="1372" t="str">
        <f t="shared" si="1255"/>
        <v/>
      </c>
      <c r="CV389" s="1372" t="str">
        <f t="shared" si="1256"/>
        <v/>
      </c>
      <c r="CW389" s="1372" t="str">
        <f t="shared" si="1257"/>
        <v/>
      </c>
      <c r="CX389" s="1371" t="str">
        <f t="shared" si="1258"/>
        <v/>
      </c>
      <c r="CY389" s="1374" t="str">
        <f t="shared" si="1259"/>
        <v/>
      </c>
      <c r="CZ389" s="532" t="str">
        <f t="shared" si="1260"/>
        <v/>
      </c>
      <c r="DA389" s="533" t="str">
        <f t="shared" si="1261"/>
        <v/>
      </c>
      <c r="DB389" s="534" t="str">
        <f t="shared" si="1262"/>
        <v/>
      </c>
      <c r="DC389" s="534" t="str">
        <f t="shared" si="1263"/>
        <v/>
      </c>
      <c r="DD389" s="534" t="str">
        <f t="shared" si="1264"/>
        <v/>
      </c>
      <c r="DE389" s="534" t="str">
        <f t="shared" si="1265"/>
        <v/>
      </c>
      <c r="DF389" s="534" t="str">
        <f t="shared" si="1266"/>
        <v/>
      </c>
      <c r="DG389" s="535" t="str">
        <f t="shared" si="1267"/>
        <v/>
      </c>
      <c r="DH389" s="535" t="str">
        <f t="shared" si="1268"/>
        <v/>
      </c>
      <c r="DI389" s="535" t="str">
        <f t="shared" si="1269"/>
        <v/>
      </c>
      <c r="DJ389" s="535" t="str">
        <f t="shared" si="1270"/>
        <v/>
      </c>
      <c r="DK389" s="534" t="str">
        <f t="shared" si="1271"/>
        <v/>
      </c>
      <c r="DL389" s="534" t="str">
        <f t="shared" si="1272"/>
        <v/>
      </c>
      <c r="DM389" s="534" t="str">
        <f t="shared" si="1273"/>
        <v/>
      </c>
      <c r="DN389" s="534" t="str">
        <f t="shared" si="1274"/>
        <v/>
      </c>
      <c r="DO389" s="534" t="str">
        <f t="shared" si="1275"/>
        <v/>
      </c>
      <c r="DP389" s="533" t="str">
        <f t="shared" si="1276"/>
        <v/>
      </c>
      <c r="DQ389" s="532" t="str">
        <f t="shared" si="1277"/>
        <v/>
      </c>
      <c r="DR389" s="753">
        <f t="shared" si="1278"/>
        <v>0</v>
      </c>
      <c r="DS389" s="111">
        <f t="shared" si="1279"/>
        <v>0</v>
      </c>
      <c r="DT389" s="111">
        <f t="shared" si="1280"/>
        <v>0</v>
      </c>
      <c r="DU389" s="111">
        <f t="shared" si="1281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238"/>
        <v/>
      </c>
      <c r="CE390" s="698" t="str">
        <f t="shared" si="1239"/>
        <v/>
      </c>
      <c r="CF390" s="698" t="str">
        <f t="shared" si="1240"/>
        <v/>
      </c>
      <c r="CG390" s="787" t="str">
        <f t="shared" si="1241"/>
        <v/>
      </c>
      <c r="CH390" s="1370" t="str">
        <f t="shared" si="1242"/>
        <v/>
      </c>
      <c r="CI390" s="1371" t="str">
        <f t="shared" si="1243"/>
        <v/>
      </c>
      <c r="CJ390" s="1372" t="str">
        <f t="shared" si="1244"/>
        <v/>
      </c>
      <c r="CK390" s="1372" t="str">
        <f t="shared" si="1245"/>
        <v/>
      </c>
      <c r="CL390" s="1372" t="str">
        <f t="shared" si="1246"/>
        <v/>
      </c>
      <c r="CM390" s="1372" t="str">
        <f t="shared" si="1247"/>
        <v/>
      </c>
      <c r="CN390" s="1372" t="str">
        <f t="shared" si="1248"/>
        <v/>
      </c>
      <c r="CO390" s="1373" t="str">
        <f t="shared" si="1249"/>
        <v/>
      </c>
      <c r="CP390" s="1373" t="str">
        <f t="shared" si="1250"/>
        <v/>
      </c>
      <c r="CQ390" s="1373" t="str">
        <f t="shared" si="1251"/>
        <v/>
      </c>
      <c r="CR390" s="1373" t="str">
        <f t="shared" si="1252"/>
        <v/>
      </c>
      <c r="CS390" s="1372" t="str">
        <f t="shared" si="1253"/>
        <v/>
      </c>
      <c r="CT390" s="1372" t="str">
        <f t="shared" si="1254"/>
        <v/>
      </c>
      <c r="CU390" s="1372" t="str">
        <f t="shared" si="1255"/>
        <v/>
      </c>
      <c r="CV390" s="1372" t="str">
        <f t="shared" si="1256"/>
        <v/>
      </c>
      <c r="CW390" s="1372" t="str">
        <f t="shared" si="1257"/>
        <v/>
      </c>
      <c r="CX390" s="1371" t="str">
        <f t="shared" si="1258"/>
        <v/>
      </c>
      <c r="CY390" s="1374" t="str">
        <f t="shared" si="1259"/>
        <v/>
      </c>
      <c r="CZ390" s="532" t="str">
        <f t="shared" si="1260"/>
        <v/>
      </c>
      <c r="DA390" s="533" t="str">
        <f t="shared" si="1261"/>
        <v/>
      </c>
      <c r="DB390" s="534" t="str">
        <f t="shared" si="1262"/>
        <v/>
      </c>
      <c r="DC390" s="534" t="str">
        <f t="shared" si="1263"/>
        <v/>
      </c>
      <c r="DD390" s="534" t="str">
        <f t="shared" si="1264"/>
        <v/>
      </c>
      <c r="DE390" s="534" t="str">
        <f t="shared" si="1265"/>
        <v/>
      </c>
      <c r="DF390" s="534" t="str">
        <f t="shared" si="1266"/>
        <v/>
      </c>
      <c r="DG390" s="535" t="str">
        <f t="shared" si="1267"/>
        <v/>
      </c>
      <c r="DH390" s="535" t="str">
        <f t="shared" si="1268"/>
        <v/>
      </c>
      <c r="DI390" s="535" t="str">
        <f t="shared" si="1269"/>
        <v/>
      </c>
      <c r="DJ390" s="535" t="str">
        <f t="shared" si="1270"/>
        <v/>
      </c>
      <c r="DK390" s="534" t="str">
        <f t="shared" si="1271"/>
        <v/>
      </c>
      <c r="DL390" s="534" t="str">
        <f t="shared" si="1272"/>
        <v/>
      </c>
      <c r="DM390" s="534" t="str">
        <f t="shared" si="1273"/>
        <v/>
      </c>
      <c r="DN390" s="534" t="str">
        <f t="shared" si="1274"/>
        <v/>
      </c>
      <c r="DO390" s="534" t="str">
        <f t="shared" si="1275"/>
        <v/>
      </c>
      <c r="DP390" s="533" t="str">
        <f t="shared" si="1276"/>
        <v/>
      </c>
      <c r="DQ390" s="532" t="str">
        <f t="shared" si="1277"/>
        <v/>
      </c>
      <c r="DR390" s="753">
        <f t="shared" si="1278"/>
        <v>0</v>
      </c>
      <c r="DS390" s="111">
        <f t="shared" si="1279"/>
        <v>0</v>
      </c>
      <c r="DT390" s="111">
        <f t="shared" si="1280"/>
        <v>0</v>
      </c>
      <c r="DU390" s="111">
        <f t="shared" si="1281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292">IF(B385="","",(B385-B387-B390)*B386/B$46/365/$G$1)</f>
        <v/>
      </c>
      <c r="C391" s="733" t="str">
        <f t="shared" si="1292"/>
        <v/>
      </c>
      <c r="D391" s="733" t="str">
        <f t="shared" si="1292"/>
        <v/>
      </c>
      <c r="E391" s="733" t="str">
        <f t="shared" si="1292"/>
        <v/>
      </c>
      <c r="F391" s="733" t="str">
        <f t="shared" si="1292"/>
        <v/>
      </c>
      <c r="G391" s="733" t="str">
        <f t="shared" si="1292"/>
        <v/>
      </c>
      <c r="H391" s="733" t="str">
        <f t="shared" si="1292"/>
        <v/>
      </c>
      <c r="I391" s="733" t="str">
        <f t="shared" si="1292"/>
        <v/>
      </c>
      <c r="J391" s="733" t="str">
        <f t="shared" si="1292"/>
        <v/>
      </c>
      <c r="K391" s="733" t="str">
        <f t="shared" si="1292"/>
        <v/>
      </c>
      <c r="L391" s="733" t="str">
        <f t="shared" si="1292"/>
        <v/>
      </c>
      <c r="M391" s="733" t="str">
        <f t="shared" si="1292"/>
        <v/>
      </c>
      <c r="N391" s="733" t="str">
        <f t="shared" si="1292"/>
        <v/>
      </c>
      <c r="O391" s="733" t="str">
        <f t="shared" si="1292"/>
        <v/>
      </c>
      <c r="P391" s="733" t="str">
        <f t="shared" si="1292"/>
        <v/>
      </c>
      <c r="Q391" s="733" t="str">
        <f t="shared" si="1292"/>
        <v/>
      </c>
      <c r="R391" s="733" t="str">
        <f t="shared" si="1292"/>
        <v/>
      </c>
      <c r="S391" s="733" t="str">
        <f t="shared" si="1292"/>
        <v/>
      </c>
      <c r="T391" s="752"/>
      <c r="U391" s="733" t="str">
        <f t="shared" ref="U391:AL391" si="1293">IF(U385="","",(U385-U387-U390)*U386/U$46/365/$G$1)</f>
        <v/>
      </c>
      <c r="V391" s="733" t="str">
        <f t="shared" si="1293"/>
        <v/>
      </c>
      <c r="W391" s="733" t="str">
        <f t="shared" si="1293"/>
        <v/>
      </c>
      <c r="X391" s="733" t="str">
        <f t="shared" si="1293"/>
        <v/>
      </c>
      <c r="Y391" s="733" t="str">
        <f t="shared" si="1293"/>
        <v/>
      </c>
      <c r="Z391" s="733" t="str">
        <f t="shared" si="1293"/>
        <v/>
      </c>
      <c r="AA391" s="733" t="str">
        <f t="shared" si="1293"/>
        <v/>
      </c>
      <c r="AB391" s="733" t="str">
        <f t="shared" si="1293"/>
        <v/>
      </c>
      <c r="AC391" s="733" t="str">
        <f t="shared" si="1293"/>
        <v/>
      </c>
      <c r="AD391" s="733" t="str">
        <f t="shared" si="1293"/>
        <v/>
      </c>
      <c r="AE391" s="733" t="str">
        <f t="shared" si="1293"/>
        <v/>
      </c>
      <c r="AF391" s="733" t="str">
        <f t="shared" si="1293"/>
        <v/>
      </c>
      <c r="AG391" s="733" t="str">
        <f t="shared" si="1293"/>
        <v/>
      </c>
      <c r="AH391" s="733" t="str">
        <f t="shared" si="1293"/>
        <v/>
      </c>
      <c r="AI391" s="733" t="str">
        <f t="shared" si="1293"/>
        <v/>
      </c>
      <c r="AJ391" s="733" t="str">
        <f t="shared" si="1293"/>
        <v/>
      </c>
      <c r="AK391" s="733" t="str">
        <f t="shared" si="1293"/>
        <v/>
      </c>
      <c r="AL391" s="733" t="str">
        <f t="shared" si="1293"/>
        <v/>
      </c>
      <c r="AM391" s="752"/>
      <c r="AN391" s="733" t="str">
        <f t="shared" ref="AN391:BE391" si="1294">IF(AN385="","",(AN385-AN387-AN390)*AN386/AN$46/365/$G$1)</f>
        <v/>
      </c>
      <c r="AO391" s="733" t="str">
        <f t="shared" si="1294"/>
        <v/>
      </c>
      <c r="AP391" s="733" t="str">
        <f t="shared" si="1294"/>
        <v/>
      </c>
      <c r="AQ391" s="733" t="str">
        <f t="shared" si="1294"/>
        <v/>
      </c>
      <c r="AR391" s="733" t="str">
        <f t="shared" si="1294"/>
        <v/>
      </c>
      <c r="AS391" s="733" t="str">
        <f t="shared" si="1294"/>
        <v/>
      </c>
      <c r="AT391" s="733" t="str">
        <f t="shared" si="1294"/>
        <v/>
      </c>
      <c r="AU391" s="733" t="str">
        <f t="shared" si="1294"/>
        <v/>
      </c>
      <c r="AV391" s="733" t="str">
        <f t="shared" si="1294"/>
        <v/>
      </c>
      <c r="AW391" s="733" t="str">
        <f t="shared" si="1294"/>
        <v/>
      </c>
      <c r="AX391" s="733" t="str">
        <f t="shared" si="1294"/>
        <v/>
      </c>
      <c r="AY391" s="733" t="str">
        <f t="shared" si="1294"/>
        <v/>
      </c>
      <c r="AZ391" s="733" t="str">
        <f t="shared" si="1294"/>
        <v/>
      </c>
      <c r="BA391" s="733" t="str">
        <f t="shared" si="1294"/>
        <v/>
      </c>
      <c r="BB391" s="733" t="str">
        <f t="shared" si="1294"/>
        <v/>
      </c>
      <c r="BC391" s="733" t="str">
        <f t="shared" si="1294"/>
        <v/>
      </c>
      <c r="BD391" s="733">
        <f t="shared" si="1294"/>
        <v>5.9775840597758399E-3</v>
      </c>
      <c r="BE391" s="733" t="str">
        <f t="shared" si="1294"/>
        <v/>
      </c>
      <c r="BF391" s="752"/>
      <c r="BG391" s="733" t="str">
        <f t="shared" ref="BG391:BX391" si="1295">IF(BG385="","",(BG385-BG387-BG390)*BG386/BG$46/365/$G$1)</f>
        <v/>
      </c>
      <c r="BH391" s="733" t="str">
        <f t="shared" si="1295"/>
        <v/>
      </c>
      <c r="BI391" s="733" t="str">
        <f t="shared" si="1295"/>
        <v/>
      </c>
      <c r="BJ391" s="733" t="str">
        <f t="shared" si="1295"/>
        <v/>
      </c>
      <c r="BK391" s="733" t="str">
        <f t="shared" si="1295"/>
        <v/>
      </c>
      <c r="BL391" s="733" t="str">
        <f t="shared" si="1295"/>
        <v/>
      </c>
      <c r="BM391" s="733" t="str">
        <f t="shared" si="1295"/>
        <v/>
      </c>
      <c r="BN391" s="733" t="str">
        <f t="shared" si="1295"/>
        <v/>
      </c>
      <c r="BO391" s="733" t="str">
        <f t="shared" si="1295"/>
        <v/>
      </c>
      <c r="BP391" s="733" t="str">
        <f t="shared" si="1295"/>
        <v/>
      </c>
      <c r="BQ391" s="733" t="str">
        <f t="shared" si="1295"/>
        <v/>
      </c>
      <c r="BR391" s="733" t="str">
        <f t="shared" si="1295"/>
        <v/>
      </c>
      <c r="BS391" s="733" t="str">
        <f t="shared" si="1295"/>
        <v/>
      </c>
      <c r="BT391" s="733" t="str">
        <f t="shared" si="1295"/>
        <v/>
      </c>
      <c r="BU391" s="733" t="str">
        <f t="shared" si="1295"/>
        <v/>
      </c>
      <c r="BV391" s="733" t="str">
        <f t="shared" si="1295"/>
        <v/>
      </c>
      <c r="BW391" s="733" t="str">
        <f t="shared" si="1295"/>
        <v/>
      </c>
      <c r="BX391" s="733" t="str">
        <f t="shared" si="1295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238"/>
        <v/>
      </c>
      <c r="CE391" s="723" t="str">
        <f t="shared" si="1239"/>
        <v/>
      </c>
      <c r="CF391" s="723" t="str">
        <f t="shared" si="1240"/>
        <v/>
      </c>
      <c r="CG391" s="790" t="str">
        <f t="shared" si="1241"/>
        <v/>
      </c>
      <c r="CH391" s="1375" t="str">
        <f t="shared" si="1242"/>
        <v/>
      </c>
      <c r="CI391" s="1376" t="str">
        <f t="shared" si="1243"/>
        <v/>
      </c>
      <c r="CJ391" s="1377" t="str">
        <f t="shared" si="1244"/>
        <v/>
      </c>
      <c r="CK391" s="1377" t="str">
        <f t="shared" si="1245"/>
        <v/>
      </c>
      <c r="CL391" s="1377" t="str">
        <f t="shared" si="1246"/>
        <v/>
      </c>
      <c r="CM391" s="1377" t="str">
        <f t="shared" si="1247"/>
        <v/>
      </c>
      <c r="CN391" s="1377" t="str">
        <f t="shared" si="1248"/>
        <v/>
      </c>
      <c r="CO391" s="1378" t="str">
        <f t="shared" si="1249"/>
        <v/>
      </c>
      <c r="CP391" s="1378" t="str">
        <f t="shared" si="1250"/>
        <v/>
      </c>
      <c r="CQ391" s="1378" t="str">
        <f t="shared" si="1251"/>
        <v/>
      </c>
      <c r="CR391" s="1378" t="str">
        <f t="shared" si="1252"/>
        <v/>
      </c>
      <c r="CS391" s="1377" t="str">
        <f t="shared" si="1253"/>
        <v/>
      </c>
      <c r="CT391" s="1377" t="str">
        <f t="shared" si="1254"/>
        <v/>
      </c>
      <c r="CU391" s="1377" t="str">
        <f t="shared" si="1255"/>
        <v/>
      </c>
      <c r="CV391" s="1377" t="str">
        <f t="shared" si="1256"/>
        <v/>
      </c>
      <c r="CW391" s="1377" t="str">
        <f t="shared" si="1257"/>
        <v/>
      </c>
      <c r="CX391" s="1376" t="str">
        <f t="shared" si="1258"/>
        <v/>
      </c>
      <c r="CY391" s="1379" t="str">
        <f t="shared" si="1259"/>
        <v/>
      </c>
      <c r="CZ391" s="638" t="str">
        <f t="shared" si="1260"/>
        <v/>
      </c>
      <c r="DA391" s="639" t="str">
        <f t="shared" si="1261"/>
        <v/>
      </c>
      <c r="DB391" s="640" t="str">
        <f t="shared" si="1262"/>
        <v/>
      </c>
      <c r="DC391" s="640" t="str">
        <f t="shared" si="1263"/>
        <v/>
      </c>
      <c r="DD391" s="640" t="str">
        <f t="shared" si="1264"/>
        <v/>
      </c>
      <c r="DE391" s="640" t="str">
        <f t="shared" si="1265"/>
        <v/>
      </c>
      <c r="DF391" s="640" t="str">
        <f t="shared" si="1266"/>
        <v/>
      </c>
      <c r="DG391" s="641" t="str">
        <f t="shared" si="1267"/>
        <v/>
      </c>
      <c r="DH391" s="641" t="str">
        <f t="shared" si="1268"/>
        <v/>
      </c>
      <c r="DI391" s="641" t="str">
        <f t="shared" si="1269"/>
        <v/>
      </c>
      <c r="DJ391" s="641" t="str">
        <f t="shared" si="1270"/>
        <v/>
      </c>
      <c r="DK391" s="640" t="str">
        <f t="shared" si="1271"/>
        <v/>
      </c>
      <c r="DL391" s="640" t="str">
        <f t="shared" si="1272"/>
        <v/>
      </c>
      <c r="DM391" s="640" t="str">
        <f t="shared" si="1273"/>
        <v/>
      </c>
      <c r="DN391" s="640" t="str">
        <f t="shared" si="1274"/>
        <v/>
      </c>
      <c r="DO391" s="640" t="str">
        <f t="shared" si="1275"/>
        <v/>
      </c>
      <c r="DP391" s="639" t="str">
        <f t="shared" si="1276"/>
        <v/>
      </c>
      <c r="DQ391" s="638" t="str">
        <f t="shared" si="1277"/>
        <v/>
      </c>
      <c r="DR391" s="753">
        <f t="shared" si="1278"/>
        <v>0</v>
      </c>
      <c r="DS391" s="111">
        <f t="shared" si="1279"/>
        <v>0</v>
      </c>
      <c r="DT391" s="111">
        <f t="shared" si="1280"/>
        <v>1</v>
      </c>
      <c r="DU391" s="111">
        <f t="shared" si="1281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238"/>
        <v/>
      </c>
      <c r="CE392" s="698" t="str">
        <f t="shared" si="1239"/>
        <v/>
      </c>
      <c r="CF392" s="698" t="str">
        <f t="shared" si="1240"/>
        <v/>
      </c>
      <c r="CG392" s="787" t="str">
        <f t="shared" si="1241"/>
        <v/>
      </c>
      <c r="CH392" s="1370" t="str">
        <f t="shared" si="1242"/>
        <v/>
      </c>
      <c r="CI392" s="1371" t="str">
        <f t="shared" si="1243"/>
        <v/>
      </c>
      <c r="CJ392" s="1372" t="str">
        <f t="shared" si="1244"/>
        <v/>
      </c>
      <c r="CK392" s="1372" t="str">
        <f t="shared" si="1245"/>
        <v/>
      </c>
      <c r="CL392" s="1372" t="str">
        <f t="shared" si="1246"/>
        <v/>
      </c>
      <c r="CM392" s="1372" t="str">
        <f t="shared" si="1247"/>
        <v/>
      </c>
      <c r="CN392" s="1372" t="str">
        <f t="shared" si="1248"/>
        <v/>
      </c>
      <c r="CO392" s="1373" t="str">
        <f t="shared" si="1249"/>
        <v/>
      </c>
      <c r="CP392" s="1373" t="str">
        <f t="shared" si="1250"/>
        <v/>
      </c>
      <c r="CQ392" s="1373" t="str">
        <f t="shared" si="1251"/>
        <v/>
      </c>
      <c r="CR392" s="1373" t="str">
        <f t="shared" si="1252"/>
        <v/>
      </c>
      <c r="CS392" s="1372" t="str">
        <f t="shared" si="1253"/>
        <v/>
      </c>
      <c r="CT392" s="1372" t="str">
        <f t="shared" si="1254"/>
        <v/>
      </c>
      <c r="CU392" s="1372" t="str">
        <f t="shared" si="1255"/>
        <v/>
      </c>
      <c r="CV392" s="1372" t="str">
        <f t="shared" si="1256"/>
        <v/>
      </c>
      <c r="CW392" s="1372" t="str">
        <f t="shared" si="1257"/>
        <v/>
      </c>
      <c r="CX392" s="1371" t="str">
        <f t="shared" si="1258"/>
        <v/>
      </c>
      <c r="CY392" s="1374" t="str">
        <f t="shared" si="1259"/>
        <v/>
      </c>
      <c r="CZ392" s="532" t="str">
        <f t="shared" si="1260"/>
        <v/>
      </c>
      <c r="DA392" s="533" t="str">
        <f t="shared" si="1261"/>
        <v/>
      </c>
      <c r="DB392" s="534" t="str">
        <f t="shared" si="1262"/>
        <v/>
      </c>
      <c r="DC392" s="534" t="str">
        <f t="shared" si="1263"/>
        <v/>
      </c>
      <c r="DD392" s="534" t="str">
        <f t="shared" si="1264"/>
        <v/>
      </c>
      <c r="DE392" s="534" t="str">
        <f t="shared" si="1265"/>
        <v/>
      </c>
      <c r="DF392" s="534" t="str">
        <f t="shared" si="1266"/>
        <v/>
      </c>
      <c r="DG392" s="535" t="str">
        <f t="shared" si="1267"/>
        <v/>
      </c>
      <c r="DH392" s="535" t="str">
        <f t="shared" si="1268"/>
        <v/>
      </c>
      <c r="DI392" s="535" t="str">
        <f t="shared" si="1269"/>
        <v/>
      </c>
      <c r="DJ392" s="535" t="str">
        <f t="shared" si="1270"/>
        <v/>
      </c>
      <c r="DK392" s="534" t="str">
        <f t="shared" si="1271"/>
        <v/>
      </c>
      <c r="DL392" s="534" t="str">
        <f t="shared" si="1272"/>
        <v/>
      </c>
      <c r="DM392" s="534" t="str">
        <f t="shared" si="1273"/>
        <v/>
      </c>
      <c r="DN392" s="534" t="str">
        <f t="shared" si="1274"/>
        <v/>
      </c>
      <c r="DO392" s="534" t="str">
        <f t="shared" si="1275"/>
        <v/>
      </c>
      <c r="DP392" s="533" t="str">
        <f t="shared" si="1276"/>
        <v/>
      </c>
      <c r="DQ392" s="532" t="str">
        <f t="shared" si="1277"/>
        <v/>
      </c>
      <c r="DR392" s="753">
        <f t="shared" si="1278"/>
        <v>0</v>
      </c>
      <c r="DS392" s="111">
        <f t="shared" si="1279"/>
        <v>0</v>
      </c>
      <c r="DT392" s="111">
        <f t="shared" si="1280"/>
        <v>0</v>
      </c>
      <c r="DU392" s="111">
        <f t="shared" si="1281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238"/>
        <v/>
      </c>
      <c r="CE393" s="698" t="str">
        <f t="shared" si="1239"/>
        <v/>
      </c>
      <c r="CF393" s="698" t="str">
        <f t="shared" si="1240"/>
        <v/>
      </c>
      <c r="CG393" s="787" t="str">
        <f t="shared" si="1241"/>
        <v/>
      </c>
      <c r="CH393" s="1370" t="str">
        <f t="shared" si="1242"/>
        <v/>
      </c>
      <c r="CI393" s="1371" t="str">
        <f t="shared" si="1243"/>
        <v/>
      </c>
      <c r="CJ393" s="1372" t="str">
        <f t="shared" si="1244"/>
        <v/>
      </c>
      <c r="CK393" s="1372" t="str">
        <f t="shared" si="1245"/>
        <v/>
      </c>
      <c r="CL393" s="1372" t="str">
        <f t="shared" si="1246"/>
        <v/>
      </c>
      <c r="CM393" s="1372" t="str">
        <f t="shared" si="1247"/>
        <v/>
      </c>
      <c r="CN393" s="1372" t="str">
        <f t="shared" si="1248"/>
        <v/>
      </c>
      <c r="CO393" s="1373" t="str">
        <f t="shared" si="1249"/>
        <v/>
      </c>
      <c r="CP393" s="1373" t="str">
        <f t="shared" si="1250"/>
        <v/>
      </c>
      <c r="CQ393" s="1373" t="str">
        <f t="shared" si="1251"/>
        <v/>
      </c>
      <c r="CR393" s="1373" t="str">
        <f t="shared" si="1252"/>
        <v/>
      </c>
      <c r="CS393" s="1372" t="str">
        <f t="shared" si="1253"/>
        <v/>
      </c>
      <c r="CT393" s="1372" t="str">
        <f t="shared" si="1254"/>
        <v/>
      </c>
      <c r="CU393" s="1372" t="str">
        <f t="shared" si="1255"/>
        <v/>
      </c>
      <c r="CV393" s="1372" t="str">
        <f t="shared" si="1256"/>
        <v/>
      </c>
      <c r="CW393" s="1372" t="str">
        <f t="shared" si="1257"/>
        <v/>
      </c>
      <c r="CX393" s="1371" t="str">
        <f t="shared" si="1258"/>
        <v/>
      </c>
      <c r="CY393" s="1374" t="str">
        <f t="shared" si="1259"/>
        <v/>
      </c>
      <c r="CZ393" s="532" t="str">
        <f t="shared" si="1260"/>
        <v/>
      </c>
      <c r="DA393" s="533" t="str">
        <f t="shared" si="1261"/>
        <v/>
      </c>
      <c r="DB393" s="534" t="str">
        <f t="shared" si="1262"/>
        <v/>
      </c>
      <c r="DC393" s="534" t="str">
        <f t="shared" si="1263"/>
        <v/>
      </c>
      <c r="DD393" s="534" t="str">
        <f t="shared" si="1264"/>
        <v/>
      </c>
      <c r="DE393" s="534" t="str">
        <f t="shared" si="1265"/>
        <v/>
      </c>
      <c r="DF393" s="534" t="str">
        <f t="shared" si="1266"/>
        <v/>
      </c>
      <c r="DG393" s="535" t="str">
        <f t="shared" si="1267"/>
        <v/>
      </c>
      <c r="DH393" s="535" t="str">
        <f t="shared" si="1268"/>
        <v/>
      </c>
      <c r="DI393" s="535" t="str">
        <f t="shared" si="1269"/>
        <v/>
      </c>
      <c r="DJ393" s="535" t="str">
        <f t="shared" si="1270"/>
        <v/>
      </c>
      <c r="DK393" s="534" t="str">
        <f t="shared" si="1271"/>
        <v/>
      </c>
      <c r="DL393" s="534" t="str">
        <f t="shared" si="1272"/>
        <v/>
      </c>
      <c r="DM393" s="534" t="str">
        <f t="shared" si="1273"/>
        <v/>
      </c>
      <c r="DN393" s="534" t="str">
        <f t="shared" si="1274"/>
        <v/>
      </c>
      <c r="DO393" s="534" t="str">
        <f t="shared" si="1275"/>
        <v/>
      </c>
      <c r="DP393" s="533" t="str">
        <f t="shared" si="1276"/>
        <v/>
      </c>
      <c r="DQ393" s="532" t="str">
        <f t="shared" si="1277"/>
        <v/>
      </c>
      <c r="DR393" s="753">
        <f t="shared" si="1278"/>
        <v>0</v>
      </c>
      <c r="DS393" s="111">
        <f t="shared" si="1279"/>
        <v>0</v>
      </c>
      <c r="DT393" s="111">
        <f t="shared" si="1280"/>
        <v>0</v>
      </c>
      <c r="DU393" s="111">
        <f t="shared" si="1281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296">IF(B392="","",B392*B393)</f>
        <v/>
      </c>
      <c r="C394" s="730" t="str">
        <f t="shared" si="1296"/>
        <v/>
      </c>
      <c r="D394" s="730" t="str">
        <f t="shared" si="1296"/>
        <v/>
      </c>
      <c r="E394" s="730" t="str">
        <f t="shared" si="1296"/>
        <v/>
      </c>
      <c r="F394" s="730" t="str">
        <f t="shared" si="1296"/>
        <v/>
      </c>
      <c r="G394" s="730" t="str">
        <f t="shared" si="1296"/>
        <v/>
      </c>
      <c r="H394" s="730" t="str">
        <f t="shared" si="1296"/>
        <v/>
      </c>
      <c r="I394" s="730" t="str">
        <f t="shared" si="1296"/>
        <v/>
      </c>
      <c r="J394" s="730" t="str">
        <f t="shared" si="1296"/>
        <v/>
      </c>
      <c r="K394" s="730" t="str">
        <f t="shared" si="1296"/>
        <v/>
      </c>
      <c r="L394" s="730" t="str">
        <f t="shared" si="1296"/>
        <v/>
      </c>
      <c r="M394" s="730" t="str">
        <f t="shared" si="1296"/>
        <v/>
      </c>
      <c r="N394" s="730" t="str">
        <f t="shared" si="1296"/>
        <v/>
      </c>
      <c r="O394" s="730" t="str">
        <f t="shared" si="1296"/>
        <v/>
      </c>
      <c r="P394" s="730" t="str">
        <f t="shared" si="1296"/>
        <v/>
      </c>
      <c r="Q394" s="730" t="str">
        <f t="shared" si="1296"/>
        <v/>
      </c>
      <c r="R394" s="730" t="str">
        <f t="shared" si="1296"/>
        <v/>
      </c>
      <c r="S394" s="730" t="str">
        <f t="shared" si="1296"/>
        <v/>
      </c>
      <c r="T394" s="762"/>
      <c r="U394" s="730" t="str">
        <f t="shared" ref="U394:AL394" si="1297">IF(U392="","",U392*U393)</f>
        <v/>
      </c>
      <c r="V394" s="730" t="str">
        <f t="shared" si="1297"/>
        <v/>
      </c>
      <c r="W394" s="730" t="str">
        <f t="shared" si="1297"/>
        <v/>
      </c>
      <c r="X394" s="730" t="str">
        <f t="shared" si="1297"/>
        <v/>
      </c>
      <c r="Y394" s="730" t="str">
        <f t="shared" si="1297"/>
        <v/>
      </c>
      <c r="Z394" s="730" t="str">
        <f t="shared" si="1297"/>
        <v/>
      </c>
      <c r="AA394" s="730" t="str">
        <f t="shared" si="1297"/>
        <v/>
      </c>
      <c r="AB394" s="730" t="str">
        <f t="shared" si="1297"/>
        <v/>
      </c>
      <c r="AC394" s="730" t="str">
        <f t="shared" si="1297"/>
        <v/>
      </c>
      <c r="AD394" s="730" t="str">
        <f t="shared" si="1297"/>
        <v/>
      </c>
      <c r="AE394" s="730" t="str">
        <f t="shared" si="1297"/>
        <v/>
      </c>
      <c r="AF394" s="730" t="str">
        <f t="shared" si="1297"/>
        <v/>
      </c>
      <c r="AG394" s="730" t="str">
        <f t="shared" si="1297"/>
        <v/>
      </c>
      <c r="AH394" s="730" t="str">
        <f t="shared" si="1297"/>
        <v/>
      </c>
      <c r="AI394" s="730" t="str">
        <f t="shared" si="1297"/>
        <v/>
      </c>
      <c r="AJ394" s="730" t="str">
        <f t="shared" si="1297"/>
        <v/>
      </c>
      <c r="AK394" s="730" t="str">
        <f t="shared" si="1297"/>
        <v/>
      </c>
      <c r="AL394" s="730" t="str">
        <f t="shared" si="1297"/>
        <v/>
      </c>
      <c r="AM394" s="762"/>
      <c r="AN394" s="730" t="str">
        <f t="shared" ref="AN394:BE394" si="1298">IF(AN392="","",AN392*AN393)</f>
        <v/>
      </c>
      <c r="AO394" s="730" t="str">
        <f t="shared" si="1298"/>
        <v/>
      </c>
      <c r="AP394" s="730" t="str">
        <f t="shared" si="1298"/>
        <v/>
      </c>
      <c r="AQ394" s="730" t="str">
        <f t="shared" si="1298"/>
        <v/>
      </c>
      <c r="AR394" s="730" t="str">
        <f t="shared" si="1298"/>
        <v/>
      </c>
      <c r="AS394" s="730" t="str">
        <f t="shared" si="1298"/>
        <v/>
      </c>
      <c r="AT394" s="730" t="str">
        <f t="shared" si="1298"/>
        <v/>
      </c>
      <c r="AU394" s="730" t="str">
        <f t="shared" si="1298"/>
        <v/>
      </c>
      <c r="AV394" s="730" t="str">
        <f t="shared" si="1298"/>
        <v/>
      </c>
      <c r="AW394" s="730" t="str">
        <f t="shared" si="1298"/>
        <v/>
      </c>
      <c r="AX394" s="730" t="str">
        <f t="shared" si="1298"/>
        <v/>
      </c>
      <c r="AY394" s="730" t="str">
        <f t="shared" si="1298"/>
        <v/>
      </c>
      <c r="AZ394" s="730" t="str">
        <f t="shared" si="1298"/>
        <v/>
      </c>
      <c r="BA394" s="730" t="str">
        <f t="shared" si="1298"/>
        <v/>
      </c>
      <c r="BB394" s="730" t="str">
        <f t="shared" si="1298"/>
        <v/>
      </c>
      <c r="BC394" s="730" t="str">
        <f t="shared" si="1298"/>
        <v/>
      </c>
      <c r="BD394" s="730" t="str">
        <f t="shared" si="1298"/>
        <v/>
      </c>
      <c r="BE394" s="730" t="str">
        <f t="shared" si="1298"/>
        <v/>
      </c>
      <c r="BF394" s="762"/>
      <c r="BG394" s="730" t="str">
        <f t="shared" ref="BG394:BX394" si="1299">IF(BG392="","",BG392*BG393)</f>
        <v/>
      </c>
      <c r="BH394" s="730" t="str">
        <f t="shared" si="1299"/>
        <v/>
      </c>
      <c r="BI394" s="730" t="str">
        <f t="shared" si="1299"/>
        <v/>
      </c>
      <c r="BJ394" s="730" t="str">
        <f t="shared" si="1299"/>
        <v/>
      </c>
      <c r="BK394" s="730" t="str">
        <f t="shared" si="1299"/>
        <v/>
      </c>
      <c r="BL394" s="730" t="str">
        <f t="shared" si="1299"/>
        <v/>
      </c>
      <c r="BM394" s="730" t="str">
        <f t="shared" si="1299"/>
        <v/>
      </c>
      <c r="BN394" s="730" t="str">
        <f t="shared" si="1299"/>
        <v/>
      </c>
      <c r="BO394" s="730" t="str">
        <f t="shared" si="1299"/>
        <v/>
      </c>
      <c r="BP394" s="730" t="str">
        <f t="shared" si="1299"/>
        <v/>
      </c>
      <c r="BQ394" s="730" t="str">
        <f t="shared" si="1299"/>
        <v/>
      </c>
      <c r="BR394" s="730" t="str">
        <f t="shared" si="1299"/>
        <v/>
      </c>
      <c r="BS394" s="730" t="str">
        <f t="shared" si="1299"/>
        <v/>
      </c>
      <c r="BT394" s="730" t="str">
        <f t="shared" si="1299"/>
        <v/>
      </c>
      <c r="BU394" s="730" t="str">
        <f t="shared" si="1299"/>
        <v/>
      </c>
      <c r="BV394" s="730" t="str">
        <f t="shared" si="1299"/>
        <v/>
      </c>
      <c r="BW394" s="730" t="str">
        <f t="shared" si="1299"/>
        <v/>
      </c>
      <c r="BX394" s="730" t="str">
        <f t="shared" si="1299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238"/>
        <v/>
      </c>
      <c r="CE394" s="698" t="str">
        <f t="shared" si="1239"/>
        <v/>
      </c>
      <c r="CF394" s="698" t="str">
        <f t="shared" si="1240"/>
        <v/>
      </c>
      <c r="CG394" s="787" t="str">
        <f t="shared" si="1241"/>
        <v/>
      </c>
      <c r="CH394" s="1370" t="str">
        <f t="shared" si="1242"/>
        <v/>
      </c>
      <c r="CI394" s="1371" t="str">
        <f t="shared" si="1243"/>
        <v/>
      </c>
      <c r="CJ394" s="1372" t="str">
        <f t="shared" si="1244"/>
        <v/>
      </c>
      <c r="CK394" s="1372" t="str">
        <f t="shared" si="1245"/>
        <v/>
      </c>
      <c r="CL394" s="1372" t="str">
        <f t="shared" si="1246"/>
        <v/>
      </c>
      <c r="CM394" s="1372" t="str">
        <f t="shared" si="1247"/>
        <v/>
      </c>
      <c r="CN394" s="1372" t="str">
        <f t="shared" si="1248"/>
        <v/>
      </c>
      <c r="CO394" s="1373" t="str">
        <f t="shared" si="1249"/>
        <v/>
      </c>
      <c r="CP394" s="1373" t="str">
        <f t="shared" si="1250"/>
        <v/>
      </c>
      <c r="CQ394" s="1373" t="str">
        <f t="shared" si="1251"/>
        <v/>
      </c>
      <c r="CR394" s="1373" t="str">
        <f t="shared" si="1252"/>
        <v/>
      </c>
      <c r="CS394" s="1372" t="str">
        <f t="shared" si="1253"/>
        <v/>
      </c>
      <c r="CT394" s="1372" t="str">
        <f t="shared" si="1254"/>
        <v/>
      </c>
      <c r="CU394" s="1372" t="str">
        <f t="shared" si="1255"/>
        <v/>
      </c>
      <c r="CV394" s="1372" t="str">
        <f t="shared" si="1256"/>
        <v/>
      </c>
      <c r="CW394" s="1372" t="str">
        <f t="shared" si="1257"/>
        <v/>
      </c>
      <c r="CX394" s="1371" t="str">
        <f t="shared" si="1258"/>
        <v/>
      </c>
      <c r="CY394" s="1374" t="str">
        <f t="shared" si="1259"/>
        <v/>
      </c>
      <c r="CZ394" s="532" t="str">
        <f t="shared" si="1260"/>
        <v/>
      </c>
      <c r="DA394" s="533" t="str">
        <f t="shared" si="1261"/>
        <v/>
      </c>
      <c r="DB394" s="534" t="str">
        <f t="shared" si="1262"/>
        <v/>
      </c>
      <c r="DC394" s="534" t="str">
        <f t="shared" si="1263"/>
        <v/>
      </c>
      <c r="DD394" s="534" t="str">
        <f t="shared" si="1264"/>
        <v/>
      </c>
      <c r="DE394" s="534" t="str">
        <f t="shared" si="1265"/>
        <v/>
      </c>
      <c r="DF394" s="534" t="str">
        <f t="shared" si="1266"/>
        <v/>
      </c>
      <c r="DG394" s="535" t="str">
        <f t="shared" si="1267"/>
        <v/>
      </c>
      <c r="DH394" s="535" t="str">
        <f t="shared" si="1268"/>
        <v/>
      </c>
      <c r="DI394" s="535" t="str">
        <f t="shared" si="1269"/>
        <v/>
      </c>
      <c r="DJ394" s="535" t="str">
        <f t="shared" si="1270"/>
        <v/>
      </c>
      <c r="DK394" s="534" t="str">
        <f t="shared" si="1271"/>
        <v/>
      </c>
      <c r="DL394" s="534" t="str">
        <f t="shared" si="1272"/>
        <v/>
      </c>
      <c r="DM394" s="534" t="str">
        <f t="shared" si="1273"/>
        <v/>
      </c>
      <c r="DN394" s="534" t="str">
        <f t="shared" si="1274"/>
        <v/>
      </c>
      <c r="DO394" s="534" t="str">
        <f t="shared" si="1275"/>
        <v/>
      </c>
      <c r="DP394" s="533" t="str">
        <f t="shared" si="1276"/>
        <v/>
      </c>
      <c r="DQ394" s="532" t="str">
        <f t="shared" si="1277"/>
        <v/>
      </c>
      <c r="DR394" s="753">
        <f t="shared" si="1278"/>
        <v>0</v>
      </c>
      <c r="DS394" s="111">
        <f t="shared" si="1279"/>
        <v>0</v>
      </c>
      <c r="DT394" s="111">
        <f t="shared" si="1280"/>
        <v>0</v>
      </c>
      <c r="DU394" s="111">
        <f t="shared" si="1281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238"/>
        <v/>
      </c>
      <c r="CE395" s="698" t="str">
        <f t="shared" si="1239"/>
        <v/>
      </c>
      <c r="CF395" s="698">
        <f t="shared" si="1240"/>
        <v>9</v>
      </c>
      <c r="CG395" s="787">
        <f t="shared" si="1241"/>
        <v>350</v>
      </c>
      <c r="CH395" s="1370" t="str">
        <f t="shared" si="1242"/>
        <v/>
      </c>
      <c r="CI395" s="1371" t="str">
        <f t="shared" si="1243"/>
        <v/>
      </c>
      <c r="CJ395" s="1372" t="str">
        <f t="shared" si="1244"/>
        <v/>
      </c>
      <c r="CK395" s="1372" t="str">
        <f t="shared" si="1245"/>
        <v/>
      </c>
      <c r="CL395" s="1372" t="str">
        <f t="shared" si="1246"/>
        <v/>
      </c>
      <c r="CM395" s="1372" t="str">
        <f t="shared" si="1247"/>
        <v/>
      </c>
      <c r="CN395" s="1372" t="str">
        <f t="shared" si="1248"/>
        <v/>
      </c>
      <c r="CO395" s="1373" t="str">
        <f t="shared" si="1249"/>
        <v/>
      </c>
      <c r="CP395" s="1373" t="str">
        <f t="shared" si="1250"/>
        <v/>
      </c>
      <c r="CQ395" s="1373" t="str">
        <f t="shared" si="1251"/>
        <v/>
      </c>
      <c r="CR395" s="1373" t="str">
        <f t="shared" si="1252"/>
        <v/>
      </c>
      <c r="CS395" s="1372" t="str">
        <f t="shared" si="1253"/>
        <v/>
      </c>
      <c r="CT395" s="1372" t="str">
        <f t="shared" si="1254"/>
        <v/>
      </c>
      <c r="CU395" s="1372" t="str">
        <f t="shared" si="1255"/>
        <v/>
      </c>
      <c r="CV395" s="1372" t="str">
        <f t="shared" si="1256"/>
        <v/>
      </c>
      <c r="CW395" s="1372" t="str">
        <f t="shared" si="1257"/>
        <v/>
      </c>
      <c r="CX395" s="1371" t="str">
        <f t="shared" si="1258"/>
        <v/>
      </c>
      <c r="CY395" s="1374" t="str">
        <f t="shared" si="1259"/>
        <v/>
      </c>
      <c r="CZ395" s="532" t="str">
        <f t="shared" si="1260"/>
        <v/>
      </c>
      <c r="DA395" s="533" t="str">
        <f t="shared" si="1261"/>
        <v/>
      </c>
      <c r="DB395" s="534" t="str">
        <f t="shared" si="1262"/>
        <v/>
      </c>
      <c r="DC395" s="534" t="str">
        <f t="shared" si="1263"/>
        <v/>
      </c>
      <c r="DD395" s="534" t="str">
        <f t="shared" si="1264"/>
        <v/>
      </c>
      <c r="DE395" s="534" t="str">
        <f t="shared" si="1265"/>
        <v/>
      </c>
      <c r="DF395" s="534" t="str">
        <f t="shared" si="1266"/>
        <v/>
      </c>
      <c r="DG395" s="535" t="str">
        <f t="shared" si="1267"/>
        <v/>
      </c>
      <c r="DH395" s="535" t="str">
        <f t="shared" si="1268"/>
        <v/>
      </c>
      <c r="DI395" s="535" t="str">
        <f t="shared" si="1269"/>
        <v/>
      </c>
      <c r="DJ395" s="535" t="str">
        <f t="shared" si="1270"/>
        <v/>
      </c>
      <c r="DK395" s="534" t="str">
        <f t="shared" si="1271"/>
        <v/>
      </c>
      <c r="DL395" s="534" t="str">
        <f t="shared" si="1272"/>
        <v/>
      </c>
      <c r="DM395" s="534" t="str">
        <f t="shared" si="1273"/>
        <v/>
      </c>
      <c r="DN395" s="534" t="str">
        <f t="shared" si="1274"/>
        <v/>
      </c>
      <c r="DO395" s="534" t="str">
        <f t="shared" si="1275"/>
        <v/>
      </c>
      <c r="DP395" s="533" t="str">
        <f t="shared" si="1276"/>
        <v/>
      </c>
      <c r="DQ395" s="532" t="str">
        <f t="shared" si="1277"/>
        <v/>
      </c>
      <c r="DR395" s="753">
        <f t="shared" si="1278"/>
        <v>0</v>
      </c>
      <c r="DS395" s="111">
        <f t="shared" si="1279"/>
        <v>0</v>
      </c>
      <c r="DT395" s="111">
        <f t="shared" si="1280"/>
        <v>4</v>
      </c>
      <c r="DU395" s="111">
        <f t="shared" si="1281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238"/>
        <v/>
      </c>
      <c r="CE396" s="698" t="str">
        <f t="shared" si="1239"/>
        <v/>
      </c>
      <c r="CF396" s="698">
        <f t="shared" si="1240"/>
        <v>12.5</v>
      </c>
      <c r="CG396" s="787">
        <f t="shared" si="1241"/>
        <v>10</v>
      </c>
      <c r="CH396" s="1370" t="str">
        <f t="shared" si="1242"/>
        <v/>
      </c>
      <c r="CI396" s="1371" t="str">
        <f t="shared" si="1243"/>
        <v/>
      </c>
      <c r="CJ396" s="1372" t="str">
        <f t="shared" si="1244"/>
        <v/>
      </c>
      <c r="CK396" s="1372" t="str">
        <f t="shared" si="1245"/>
        <v/>
      </c>
      <c r="CL396" s="1372" t="str">
        <f t="shared" si="1246"/>
        <v/>
      </c>
      <c r="CM396" s="1372" t="str">
        <f t="shared" si="1247"/>
        <v/>
      </c>
      <c r="CN396" s="1372" t="str">
        <f t="shared" si="1248"/>
        <v/>
      </c>
      <c r="CO396" s="1373" t="str">
        <f t="shared" si="1249"/>
        <v/>
      </c>
      <c r="CP396" s="1373" t="str">
        <f t="shared" si="1250"/>
        <v/>
      </c>
      <c r="CQ396" s="1373" t="str">
        <f t="shared" si="1251"/>
        <v/>
      </c>
      <c r="CR396" s="1373" t="str">
        <f t="shared" si="1252"/>
        <v/>
      </c>
      <c r="CS396" s="1372" t="str">
        <f t="shared" si="1253"/>
        <v/>
      </c>
      <c r="CT396" s="1372" t="str">
        <f t="shared" si="1254"/>
        <v/>
      </c>
      <c r="CU396" s="1372" t="str">
        <f t="shared" si="1255"/>
        <v/>
      </c>
      <c r="CV396" s="1372" t="str">
        <f t="shared" si="1256"/>
        <v/>
      </c>
      <c r="CW396" s="1372" t="str">
        <f t="shared" si="1257"/>
        <v/>
      </c>
      <c r="CX396" s="1371" t="str">
        <f t="shared" si="1258"/>
        <v/>
      </c>
      <c r="CY396" s="1374" t="str">
        <f t="shared" si="1259"/>
        <v/>
      </c>
      <c r="CZ396" s="532" t="str">
        <f t="shared" si="1260"/>
        <v/>
      </c>
      <c r="DA396" s="533" t="str">
        <f t="shared" si="1261"/>
        <v/>
      </c>
      <c r="DB396" s="534" t="str">
        <f t="shared" si="1262"/>
        <v/>
      </c>
      <c r="DC396" s="534" t="str">
        <f t="shared" si="1263"/>
        <v/>
      </c>
      <c r="DD396" s="534" t="str">
        <f t="shared" si="1264"/>
        <v/>
      </c>
      <c r="DE396" s="534" t="str">
        <f t="shared" si="1265"/>
        <v/>
      </c>
      <c r="DF396" s="534" t="str">
        <f t="shared" si="1266"/>
        <v/>
      </c>
      <c r="DG396" s="535" t="str">
        <f t="shared" si="1267"/>
        <v/>
      </c>
      <c r="DH396" s="535" t="str">
        <f t="shared" si="1268"/>
        <v/>
      </c>
      <c r="DI396" s="535" t="str">
        <f t="shared" si="1269"/>
        <v/>
      </c>
      <c r="DJ396" s="535" t="str">
        <f t="shared" si="1270"/>
        <v/>
      </c>
      <c r="DK396" s="534" t="str">
        <f t="shared" si="1271"/>
        <v/>
      </c>
      <c r="DL396" s="534" t="str">
        <f t="shared" si="1272"/>
        <v/>
      </c>
      <c r="DM396" s="534" t="str">
        <f t="shared" si="1273"/>
        <v/>
      </c>
      <c r="DN396" s="534" t="str">
        <f t="shared" si="1274"/>
        <v/>
      </c>
      <c r="DO396" s="534" t="str">
        <f t="shared" si="1275"/>
        <v/>
      </c>
      <c r="DP396" s="533" t="str">
        <f t="shared" si="1276"/>
        <v/>
      </c>
      <c r="DQ396" s="532" t="str">
        <f t="shared" si="1277"/>
        <v/>
      </c>
      <c r="DR396" s="753">
        <f t="shared" si="1278"/>
        <v>0</v>
      </c>
      <c r="DS396" s="111">
        <f t="shared" si="1279"/>
        <v>0</v>
      </c>
      <c r="DT396" s="111">
        <f t="shared" si="1280"/>
        <v>4</v>
      </c>
      <c r="DU396" s="111">
        <f t="shared" si="1281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00">IF(B395="","",B395*B396)</f>
        <v/>
      </c>
      <c r="C397" s="730" t="str">
        <f t="shared" si="1300"/>
        <v/>
      </c>
      <c r="D397" s="730" t="str">
        <f t="shared" si="1300"/>
        <v/>
      </c>
      <c r="E397" s="730" t="str">
        <f t="shared" si="1300"/>
        <v/>
      </c>
      <c r="F397" s="730" t="str">
        <f t="shared" si="1300"/>
        <v/>
      </c>
      <c r="G397" s="730" t="str">
        <f t="shared" si="1300"/>
        <v/>
      </c>
      <c r="H397" s="730" t="str">
        <f t="shared" si="1300"/>
        <v/>
      </c>
      <c r="I397" s="730" t="str">
        <f t="shared" si="1300"/>
        <v/>
      </c>
      <c r="J397" s="730" t="str">
        <f t="shared" si="1300"/>
        <v/>
      </c>
      <c r="K397" s="730" t="str">
        <f t="shared" si="1300"/>
        <v/>
      </c>
      <c r="L397" s="730" t="str">
        <f t="shared" si="1300"/>
        <v/>
      </c>
      <c r="M397" s="730" t="str">
        <f t="shared" si="1300"/>
        <v/>
      </c>
      <c r="N397" s="730" t="str">
        <f t="shared" si="1300"/>
        <v/>
      </c>
      <c r="O397" s="730" t="str">
        <f t="shared" si="1300"/>
        <v/>
      </c>
      <c r="P397" s="730" t="str">
        <f t="shared" si="1300"/>
        <v/>
      </c>
      <c r="Q397" s="730" t="str">
        <f t="shared" si="1300"/>
        <v/>
      </c>
      <c r="R397" s="730" t="str">
        <f t="shared" si="1300"/>
        <v/>
      </c>
      <c r="S397" s="730" t="str">
        <f t="shared" si="1300"/>
        <v/>
      </c>
      <c r="T397" s="762"/>
      <c r="U397" s="730" t="str">
        <f t="shared" ref="U397:AL397" si="1301">IF(U395="","",U395*U396)</f>
        <v/>
      </c>
      <c r="V397" s="730" t="str">
        <f t="shared" si="1301"/>
        <v/>
      </c>
      <c r="W397" s="730" t="str">
        <f t="shared" si="1301"/>
        <v/>
      </c>
      <c r="X397" s="730" t="str">
        <f t="shared" si="1301"/>
        <v/>
      </c>
      <c r="Y397" s="730" t="str">
        <f t="shared" si="1301"/>
        <v/>
      </c>
      <c r="Z397" s="730" t="str">
        <f t="shared" si="1301"/>
        <v/>
      </c>
      <c r="AA397" s="730" t="str">
        <f t="shared" si="1301"/>
        <v/>
      </c>
      <c r="AB397" s="730" t="str">
        <f t="shared" si="1301"/>
        <v/>
      </c>
      <c r="AC397" s="730" t="str">
        <f t="shared" si="1301"/>
        <v/>
      </c>
      <c r="AD397" s="730" t="str">
        <f t="shared" si="1301"/>
        <v/>
      </c>
      <c r="AE397" s="730" t="str">
        <f t="shared" si="1301"/>
        <v/>
      </c>
      <c r="AF397" s="730" t="str">
        <f t="shared" si="1301"/>
        <v/>
      </c>
      <c r="AG397" s="730" t="str">
        <f t="shared" si="1301"/>
        <v/>
      </c>
      <c r="AH397" s="730" t="str">
        <f t="shared" si="1301"/>
        <v/>
      </c>
      <c r="AI397" s="730" t="str">
        <f t="shared" si="1301"/>
        <v/>
      </c>
      <c r="AJ397" s="730" t="str">
        <f t="shared" si="1301"/>
        <v/>
      </c>
      <c r="AK397" s="730" t="str">
        <f t="shared" si="1301"/>
        <v/>
      </c>
      <c r="AL397" s="730" t="str">
        <f t="shared" si="1301"/>
        <v/>
      </c>
      <c r="AM397" s="762"/>
      <c r="AN397" s="730" t="str">
        <f t="shared" ref="AN397:BE397" si="1302">IF(AN395="","",AN395*AN396)</f>
        <v/>
      </c>
      <c r="AO397" s="730" t="str">
        <f t="shared" si="1302"/>
        <v/>
      </c>
      <c r="AP397" s="730" t="str">
        <f t="shared" si="1302"/>
        <v/>
      </c>
      <c r="AQ397" s="730" t="str">
        <f t="shared" si="1302"/>
        <v/>
      </c>
      <c r="AR397" s="730" t="str">
        <f t="shared" si="1302"/>
        <v/>
      </c>
      <c r="AS397" s="730" t="str">
        <f t="shared" si="1302"/>
        <v/>
      </c>
      <c r="AT397" s="730">
        <f t="shared" si="1302"/>
        <v>0</v>
      </c>
      <c r="AU397" s="730">
        <f t="shared" si="1302"/>
        <v>150</v>
      </c>
      <c r="AV397" s="730" t="str">
        <f t="shared" si="1302"/>
        <v/>
      </c>
      <c r="AW397" s="730">
        <f t="shared" si="1302"/>
        <v>5000</v>
      </c>
      <c r="AX397" s="730">
        <f t="shared" si="1302"/>
        <v>120</v>
      </c>
      <c r="AY397" s="730" t="str">
        <f t="shared" si="1302"/>
        <v/>
      </c>
      <c r="AZ397" s="730" t="str">
        <f t="shared" si="1302"/>
        <v/>
      </c>
      <c r="BA397" s="730" t="str">
        <f t="shared" si="1302"/>
        <v/>
      </c>
      <c r="BB397" s="730" t="str">
        <f t="shared" si="1302"/>
        <v/>
      </c>
      <c r="BC397" s="730" t="str">
        <f t="shared" si="1302"/>
        <v/>
      </c>
      <c r="BD397" s="730" t="str">
        <f t="shared" si="1302"/>
        <v/>
      </c>
      <c r="BE397" s="730" t="str">
        <f t="shared" si="1302"/>
        <v/>
      </c>
      <c r="BF397" s="762"/>
      <c r="BG397" s="730" t="str">
        <f t="shared" ref="BG397:BX397" si="1303">IF(BG395="","",BG395*BG396)</f>
        <v/>
      </c>
      <c r="BH397" s="730" t="str">
        <f t="shared" si="1303"/>
        <v/>
      </c>
      <c r="BI397" s="730" t="str">
        <f t="shared" si="1303"/>
        <v/>
      </c>
      <c r="BJ397" s="730" t="str">
        <f t="shared" si="1303"/>
        <v/>
      </c>
      <c r="BK397" s="730" t="str">
        <f t="shared" si="1303"/>
        <v/>
      </c>
      <c r="BL397" s="730" t="str">
        <f t="shared" si="1303"/>
        <v/>
      </c>
      <c r="BM397" s="730" t="str">
        <f t="shared" si="1303"/>
        <v/>
      </c>
      <c r="BN397" s="730">
        <f t="shared" si="1303"/>
        <v>150</v>
      </c>
      <c r="BO397" s="730" t="str">
        <f t="shared" si="1303"/>
        <v/>
      </c>
      <c r="BP397" s="730">
        <f t="shared" si="1303"/>
        <v>5000</v>
      </c>
      <c r="BQ397" s="730" t="str">
        <f t="shared" si="1303"/>
        <v/>
      </c>
      <c r="BR397" s="730" t="str">
        <f t="shared" si="1303"/>
        <v/>
      </c>
      <c r="BS397" s="730" t="str">
        <f t="shared" si="1303"/>
        <v/>
      </c>
      <c r="BT397" s="730" t="str">
        <f t="shared" si="1303"/>
        <v/>
      </c>
      <c r="BU397" s="730" t="str">
        <f t="shared" si="1303"/>
        <v/>
      </c>
      <c r="BV397" s="730" t="str">
        <f t="shared" si="1303"/>
        <v/>
      </c>
      <c r="BW397" s="730">
        <f t="shared" si="1303"/>
        <v>2800</v>
      </c>
      <c r="BX397" s="730" t="str">
        <f t="shared" si="1303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238"/>
        <v/>
      </c>
      <c r="CE397" s="698" t="str">
        <f t="shared" si="1239"/>
        <v/>
      </c>
      <c r="CF397" s="698">
        <f t="shared" si="1240"/>
        <v>135</v>
      </c>
      <c r="CG397" s="787">
        <f t="shared" si="1241"/>
        <v>2800</v>
      </c>
      <c r="CH397" s="1370" t="str">
        <f t="shared" si="1242"/>
        <v/>
      </c>
      <c r="CI397" s="1371" t="str">
        <f t="shared" si="1243"/>
        <v/>
      </c>
      <c r="CJ397" s="1372" t="str">
        <f t="shared" si="1244"/>
        <v/>
      </c>
      <c r="CK397" s="1372" t="str">
        <f t="shared" si="1245"/>
        <v/>
      </c>
      <c r="CL397" s="1372" t="str">
        <f t="shared" si="1246"/>
        <v/>
      </c>
      <c r="CM397" s="1372" t="str">
        <f t="shared" si="1247"/>
        <v/>
      </c>
      <c r="CN397" s="1372" t="str">
        <f t="shared" si="1248"/>
        <v/>
      </c>
      <c r="CO397" s="1373" t="str">
        <f t="shared" si="1249"/>
        <v/>
      </c>
      <c r="CP397" s="1373" t="str">
        <f t="shared" si="1250"/>
        <v/>
      </c>
      <c r="CQ397" s="1373" t="str">
        <f t="shared" si="1251"/>
        <v/>
      </c>
      <c r="CR397" s="1373" t="str">
        <f t="shared" si="1252"/>
        <v/>
      </c>
      <c r="CS397" s="1372" t="str">
        <f t="shared" si="1253"/>
        <v/>
      </c>
      <c r="CT397" s="1372" t="str">
        <f t="shared" si="1254"/>
        <v/>
      </c>
      <c r="CU397" s="1372" t="str">
        <f t="shared" si="1255"/>
        <v/>
      </c>
      <c r="CV397" s="1372" t="str">
        <f t="shared" si="1256"/>
        <v/>
      </c>
      <c r="CW397" s="1372" t="str">
        <f t="shared" si="1257"/>
        <v/>
      </c>
      <c r="CX397" s="1371" t="str">
        <f t="shared" si="1258"/>
        <v/>
      </c>
      <c r="CY397" s="1374" t="str">
        <f t="shared" si="1259"/>
        <v/>
      </c>
      <c r="CZ397" s="532" t="str">
        <f t="shared" si="1260"/>
        <v/>
      </c>
      <c r="DA397" s="533" t="str">
        <f t="shared" si="1261"/>
        <v/>
      </c>
      <c r="DB397" s="534" t="str">
        <f t="shared" si="1262"/>
        <v/>
      </c>
      <c r="DC397" s="534" t="str">
        <f t="shared" si="1263"/>
        <v/>
      </c>
      <c r="DD397" s="534" t="str">
        <f t="shared" si="1264"/>
        <v/>
      </c>
      <c r="DE397" s="534" t="str">
        <f t="shared" si="1265"/>
        <v/>
      </c>
      <c r="DF397" s="534" t="str">
        <f t="shared" si="1266"/>
        <v/>
      </c>
      <c r="DG397" s="535" t="str">
        <f t="shared" si="1267"/>
        <v/>
      </c>
      <c r="DH397" s="535" t="str">
        <f t="shared" si="1268"/>
        <v/>
      </c>
      <c r="DI397" s="535" t="str">
        <f t="shared" si="1269"/>
        <v/>
      </c>
      <c r="DJ397" s="535" t="str">
        <f t="shared" si="1270"/>
        <v/>
      </c>
      <c r="DK397" s="534" t="str">
        <f t="shared" si="1271"/>
        <v/>
      </c>
      <c r="DL397" s="534" t="str">
        <f t="shared" si="1272"/>
        <v/>
      </c>
      <c r="DM397" s="534" t="str">
        <f t="shared" si="1273"/>
        <v/>
      </c>
      <c r="DN397" s="534" t="str">
        <f t="shared" si="1274"/>
        <v/>
      </c>
      <c r="DO397" s="534" t="str">
        <f t="shared" si="1275"/>
        <v/>
      </c>
      <c r="DP397" s="533" t="str">
        <f t="shared" si="1276"/>
        <v/>
      </c>
      <c r="DQ397" s="532" t="str">
        <f t="shared" si="1277"/>
        <v/>
      </c>
      <c r="DR397" s="753">
        <f t="shared" si="1278"/>
        <v>0</v>
      </c>
      <c r="DS397" s="111">
        <f t="shared" si="1279"/>
        <v>0</v>
      </c>
      <c r="DT397" s="111">
        <f t="shared" si="1280"/>
        <v>4</v>
      </c>
      <c r="DU397" s="111">
        <f t="shared" si="1281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238"/>
        <v/>
      </c>
      <c r="CE398" s="698" t="str">
        <f t="shared" si="1239"/>
        <v/>
      </c>
      <c r="CF398" s="698" t="str">
        <f t="shared" si="1240"/>
        <v/>
      </c>
      <c r="CG398" s="787" t="str">
        <f t="shared" si="1241"/>
        <v/>
      </c>
      <c r="CH398" s="1370" t="str">
        <f t="shared" si="1242"/>
        <v/>
      </c>
      <c r="CI398" s="1371" t="str">
        <f t="shared" si="1243"/>
        <v/>
      </c>
      <c r="CJ398" s="1372" t="str">
        <f t="shared" si="1244"/>
        <v/>
      </c>
      <c r="CK398" s="1372" t="str">
        <f t="shared" si="1245"/>
        <v/>
      </c>
      <c r="CL398" s="1372" t="str">
        <f t="shared" si="1246"/>
        <v/>
      </c>
      <c r="CM398" s="1372" t="str">
        <f t="shared" si="1247"/>
        <v/>
      </c>
      <c r="CN398" s="1372" t="str">
        <f t="shared" si="1248"/>
        <v/>
      </c>
      <c r="CO398" s="1373" t="str">
        <f t="shared" si="1249"/>
        <v/>
      </c>
      <c r="CP398" s="1373" t="str">
        <f t="shared" si="1250"/>
        <v/>
      </c>
      <c r="CQ398" s="1373" t="str">
        <f t="shared" si="1251"/>
        <v/>
      </c>
      <c r="CR398" s="1373" t="str">
        <f t="shared" si="1252"/>
        <v/>
      </c>
      <c r="CS398" s="1372" t="str">
        <f t="shared" si="1253"/>
        <v/>
      </c>
      <c r="CT398" s="1372" t="str">
        <f t="shared" si="1254"/>
        <v/>
      </c>
      <c r="CU398" s="1372" t="str">
        <f t="shared" si="1255"/>
        <v/>
      </c>
      <c r="CV398" s="1372" t="str">
        <f t="shared" si="1256"/>
        <v/>
      </c>
      <c r="CW398" s="1372" t="str">
        <f t="shared" si="1257"/>
        <v/>
      </c>
      <c r="CX398" s="1371" t="str">
        <f t="shared" si="1258"/>
        <v/>
      </c>
      <c r="CY398" s="1374" t="str">
        <f t="shared" si="1259"/>
        <v/>
      </c>
      <c r="CZ398" s="532" t="str">
        <f t="shared" si="1260"/>
        <v/>
      </c>
      <c r="DA398" s="533" t="str">
        <f t="shared" si="1261"/>
        <v/>
      </c>
      <c r="DB398" s="534" t="str">
        <f t="shared" si="1262"/>
        <v/>
      </c>
      <c r="DC398" s="534" t="str">
        <f t="shared" si="1263"/>
        <v/>
      </c>
      <c r="DD398" s="534" t="str">
        <f t="shared" si="1264"/>
        <v/>
      </c>
      <c r="DE398" s="534" t="str">
        <f t="shared" si="1265"/>
        <v/>
      </c>
      <c r="DF398" s="534" t="str">
        <f t="shared" si="1266"/>
        <v/>
      </c>
      <c r="DG398" s="535" t="str">
        <f t="shared" si="1267"/>
        <v/>
      </c>
      <c r="DH398" s="535" t="str">
        <f t="shared" si="1268"/>
        <v/>
      </c>
      <c r="DI398" s="535">
        <f t="shared" si="1269"/>
        <v>40</v>
      </c>
      <c r="DJ398" s="535" t="str">
        <f t="shared" si="1270"/>
        <v/>
      </c>
      <c r="DK398" s="534" t="str">
        <f t="shared" si="1271"/>
        <v/>
      </c>
      <c r="DL398" s="534" t="str">
        <f t="shared" si="1272"/>
        <v/>
      </c>
      <c r="DM398" s="534" t="str">
        <f t="shared" si="1273"/>
        <v/>
      </c>
      <c r="DN398" s="534" t="str">
        <f t="shared" si="1274"/>
        <v/>
      </c>
      <c r="DO398" s="534" t="str">
        <f t="shared" si="1275"/>
        <v/>
      </c>
      <c r="DP398" s="533" t="str">
        <f t="shared" si="1276"/>
        <v/>
      </c>
      <c r="DQ398" s="532" t="str">
        <f t="shared" si="1277"/>
        <v/>
      </c>
      <c r="DR398" s="753">
        <f t="shared" si="1278"/>
        <v>0</v>
      </c>
      <c r="DS398" s="111">
        <f t="shared" si="1279"/>
        <v>1</v>
      </c>
      <c r="DT398" s="111">
        <f t="shared" si="1280"/>
        <v>2</v>
      </c>
      <c r="DU398" s="111">
        <f t="shared" si="1281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238"/>
        <v/>
      </c>
      <c r="CE399" s="698" t="str">
        <f t="shared" si="1239"/>
        <v/>
      </c>
      <c r="CF399" s="698" t="str">
        <f t="shared" si="1240"/>
        <v/>
      </c>
      <c r="CG399" s="787" t="str">
        <f t="shared" si="1241"/>
        <v/>
      </c>
      <c r="CH399" s="1370" t="str">
        <f t="shared" si="1242"/>
        <v/>
      </c>
      <c r="CI399" s="1371" t="str">
        <f t="shared" si="1243"/>
        <v/>
      </c>
      <c r="CJ399" s="1372" t="str">
        <f t="shared" si="1244"/>
        <v/>
      </c>
      <c r="CK399" s="1372" t="str">
        <f t="shared" si="1245"/>
        <v/>
      </c>
      <c r="CL399" s="1372" t="str">
        <f t="shared" si="1246"/>
        <v/>
      </c>
      <c r="CM399" s="1372" t="str">
        <f t="shared" si="1247"/>
        <v/>
      </c>
      <c r="CN399" s="1372" t="str">
        <f t="shared" si="1248"/>
        <v/>
      </c>
      <c r="CO399" s="1373" t="str">
        <f t="shared" si="1249"/>
        <v/>
      </c>
      <c r="CP399" s="1373" t="str">
        <f t="shared" si="1250"/>
        <v/>
      </c>
      <c r="CQ399" s="1373" t="str">
        <f t="shared" si="1251"/>
        <v/>
      </c>
      <c r="CR399" s="1373" t="str">
        <f t="shared" si="1252"/>
        <v/>
      </c>
      <c r="CS399" s="1372" t="str">
        <f t="shared" si="1253"/>
        <v/>
      </c>
      <c r="CT399" s="1372" t="str">
        <f t="shared" si="1254"/>
        <v/>
      </c>
      <c r="CU399" s="1372" t="str">
        <f t="shared" si="1255"/>
        <v/>
      </c>
      <c r="CV399" s="1372" t="str">
        <f t="shared" si="1256"/>
        <v/>
      </c>
      <c r="CW399" s="1372" t="str">
        <f t="shared" si="1257"/>
        <v/>
      </c>
      <c r="CX399" s="1371" t="str">
        <f t="shared" si="1258"/>
        <v/>
      </c>
      <c r="CY399" s="1374" t="str">
        <f t="shared" si="1259"/>
        <v/>
      </c>
      <c r="CZ399" s="532" t="str">
        <f t="shared" si="1260"/>
        <v/>
      </c>
      <c r="DA399" s="533" t="str">
        <f t="shared" si="1261"/>
        <v/>
      </c>
      <c r="DB399" s="534" t="str">
        <f t="shared" si="1262"/>
        <v/>
      </c>
      <c r="DC399" s="534" t="str">
        <f t="shared" si="1263"/>
        <v/>
      </c>
      <c r="DD399" s="534" t="str">
        <f t="shared" si="1264"/>
        <v/>
      </c>
      <c r="DE399" s="534" t="str">
        <f t="shared" si="1265"/>
        <v/>
      </c>
      <c r="DF399" s="534" t="str">
        <f t="shared" si="1266"/>
        <v/>
      </c>
      <c r="DG399" s="535" t="str">
        <f t="shared" si="1267"/>
        <v/>
      </c>
      <c r="DH399" s="535" t="str">
        <f t="shared" si="1268"/>
        <v/>
      </c>
      <c r="DI399" s="535">
        <f t="shared" si="1269"/>
        <v>10</v>
      </c>
      <c r="DJ399" s="535" t="str">
        <f t="shared" si="1270"/>
        <v/>
      </c>
      <c r="DK399" s="534" t="str">
        <f t="shared" si="1271"/>
        <v/>
      </c>
      <c r="DL399" s="534" t="str">
        <f t="shared" si="1272"/>
        <v/>
      </c>
      <c r="DM399" s="534" t="str">
        <f t="shared" si="1273"/>
        <v/>
      </c>
      <c r="DN399" s="534" t="str">
        <f t="shared" si="1274"/>
        <v/>
      </c>
      <c r="DO399" s="534" t="str">
        <f t="shared" si="1275"/>
        <v/>
      </c>
      <c r="DP399" s="533" t="str">
        <f t="shared" si="1276"/>
        <v/>
      </c>
      <c r="DQ399" s="532" t="str">
        <f t="shared" si="1277"/>
        <v/>
      </c>
      <c r="DR399" s="753">
        <f t="shared" si="1278"/>
        <v>0</v>
      </c>
      <c r="DS399" s="111">
        <f t="shared" si="1279"/>
        <v>1</v>
      </c>
      <c r="DT399" s="111">
        <f t="shared" si="1280"/>
        <v>2</v>
      </c>
      <c r="DU399" s="111">
        <f t="shared" si="1281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04">IF(B398="","",B398*B399)</f>
        <v/>
      </c>
      <c r="C400" s="730" t="str">
        <f t="shared" si="1304"/>
        <v/>
      </c>
      <c r="D400" s="730" t="str">
        <f t="shared" si="1304"/>
        <v/>
      </c>
      <c r="E400" s="730" t="str">
        <f t="shared" si="1304"/>
        <v/>
      </c>
      <c r="F400" s="730" t="str">
        <f t="shared" si="1304"/>
        <v/>
      </c>
      <c r="G400" s="730" t="str">
        <f t="shared" si="1304"/>
        <v/>
      </c>
      <c r="H400" s="730" t="str">
        <f t="shared" si="1304"/>
        <v/>
      </c>
      <c r="I400" s="730" t="str">
        <f t="shared" si="1304"/>
        <v/>
      </c>
      <c r="J400" s="730" t="str">
        <f t="shared" si="1304"/>
        <v/>
      </c>
      <c r="K400" s="730" t="str">
        <f t="shared" si="1304"/>
        <v/>
      </c>
      <c r="L400" s="730" t="str">
        <f t="shared" si="1304"/>
        <v/>
      </c>
      <c r="M400" s="730" t="str">
        <f t="shared" si="1304"/>
        <v/>
      </c>
      <c r="N400" s="730" t="str">
        <f t="shared" si="1304"/>
        <v/>
      </c>
      <c r="O400" s="730" t="str">
        <f t="shared" si="1304"/>
        <v/>
      </c>
      <c r="P400" s="730" t="str">
        <f t="shared" si="1304"/>
        <v/>
      </c>
      <c r="Q400" s="730" t="str">
        <f t="shared" si="1304"/>
        <v/>
      </c>
      <c r="R400" s="730" t="str">
        <f t="shared" si="1304"/>
        <v/>
      </c>
      <c r="S400" s="730" t="str">
        <f t="shared" si="1304"/>
        <v/>
      </c>
      <c r="T400" s="762"/>
      <c r="U400" s="730" t="str">
        <f t="shared" ref="U400:AL400" si="1305">IF(U398="","",U398*U399)</f>
        <v/>
      </c>
      <c r="V400" s="730" t="str">
        <f t="shared" si="1305"/>
        <v/>
      </c>
      <c r="W400" s="730" t="str">
        <f t="shared" si="1305"/>
        <v/>
      </c>
      <c r="X400" s="730" t="str">
        <f t="shared" si="1305"/>
        <v/>
      </c>
      <c r="Y400" s="730" t="str">
        <f t="shared" si="1305"/>
        <v/>
      </c>
      <c r="Z400" s="730" t="str">
        <f t="shared" si="1305"/>
        <v/>
      </c>
      <c r="AA400" s="730" t="str">
        <f t="shared" si="1305"/>
        <v/>
      </c>
      <c r="AB400" s="730" t="str">
        <f t="shared" si="1305"/>
        <v/>
      </c>
      <c r="AC400" s="730" t="str">
        <f t="shared" si="1305"/>
        <v/>
      </c>
      <c r="AD400" s="730">
        <f t="shared" si="1305"/>
        <v>400</v>
      </c>
      <c r="AE400" s="730" t="str">
        <f t="shared" si="1305"/>
        <v/>
      </c>
      <c r="AF400" s="730" t="str">
        <f t="shared" si="1305"/>
        <v/>
      </c>
      <c r="AG400" s="730" t="str">
        <f t="shared" si="1305"/>
        <v/>
      </c>
      <c r="AH400" s="730" t="str">
        <f t="shared" si="1305"/>
        <v/>
      </c>
      <c r="AI400" s="730" t="str">
        <f t="shared" si="1305"/>
        <v/>
      </c>
      <c r="AJ400" s="730" t="str">
        <f t="shared" si="1305"/>
        <v/>
      </c>
      <c r="AK400" s="730" t="str">
        <f t="shared" si="1305"/>
        <v/>
      </c>
      <c r="AL400" s="730" t="str">
        <f t="shared" si="1305"/>
        <v/>
      </c>
      <c r="AM400" s="762"/>
      <c r="AN400" s="730" t="str">
        <f t="shared" ref="AN400:BE400" si="1306">IF(AN398="","",AN398*AN399)</f>
        <v/>
      </c>
      <c r="AO400" s="730" t="str">
        <f t="shared" si="1306"/>
        <v/>
      </c>
      <c r="AP400" s="730" t="str">
        <f t="shared" si="1306"/>
        <v/>
      </c>
      <c r="AQ400" s="730" t="str">
        <f t="shared" si="1306"/>
        <v/>
      </c>
      <c r="AR400" s="730" t="str">
        <f t="shared" si="1306"/>
        <v/>
      </c>
      <c r="AS400" s="730" t="str">
        <f t="shared" si="1306"/>
        <v/>
      </c>
      <c r="AT400" s="730" t="str">
        <f t="shared" si="1306"/>
        <v/>
      </c>
      <c r="AU400" s="730">
        <f t="shared" si="1306"/>
        <v>100</v>
      </c>
      <c r="AV400" s="730" t="str">
        <f t="shared" si="1306"/>
        <v/>
      </c>
      <c r="AW400" s="730" t="str">
        <f t="shared" si="1306"/>
        <v/>
      </c>
      <c r="AX400" s="730">
        <f t="shared" si="1306"/>
        <v>90</v>
      </c>
      <c r="AY400" s="730" t="str">
        <f t="shared" si="1306"/>
        <v/>
      </c>
      <c r="AZ400" s="730" t="str">
        <f t="shared" si="1306"/>
        <v/>
      </c>
      <c r="BA400" s="730" t="str">
        <f t="shared" si="1306"/>
        <v/>
      </c>
      <c r="BB400" s="730" t="str">
        <f t="shared" si="1306"/>
        <v/>
      </c>
      <c r="BC400" s="730" t="str">
        <f t="shared" si="1306"/>
        <v/>
      </c>
      <c r="BD400" s="730" t="str">
        <f t="shared" si="1306"/>
        <v/>
      </c>
      <c r="BE400" s="730" t="str">
        <f t="shared" si="1306"/>
        <v/>
      </c>
      <c r="BF400" s="762"/>
      <c r="BG400" s="730" t="str">
        <f t="shared" ref="BG400:BX400" si="1307">IF(BG398="","",BG398*BG399)</f>
        <v/>
      </c>
      <c r="BH400" s="730" t="str">
        <f t="shared" si="1307"/>
        <v/>
      </c>
      <c r="BI400" s="730" t="str">
        <f t="shared" si="1307"/>
        <v/>
      </c>
      <c r="BJ400" s="730" t="str">
        <f t="shared" si="1307"/>
        <v/>
      </c>
      <c r="BK400" s="730" t="str">
        <f t="shared" si="1307"/>
        <v/>
      </c>
      <c r="BL400" s="730" t="str">
        <f t="shared" si="1307"/>
        <v/>
      </c>
      <c r="BM400" s="730" t="str">
        <f t="shared" si="1307"/>
        <v/>
      </c>
      <c r="BN400" s="730">
        <f t="shared" si="1307"/>
        <v>50</v>
      </c>
      <c r="BO400" s="730" t="str">
        <f t="shared" si="1307"/>
        <v/>
      </c>
      <c r="BP400" s="730">
        <f t="shared" si="1307"/>
        <v>640</v>
      </c>
      <c r="BQ400" s="730" t="str">
        <f t="shared" si="1307"/>
        <v/>
      </c>
      <c r="BR400" s="730" t="str">
        <f t="shared" si="1307"/>
        <v/>
      </c>
      <c r="BS400" s="730" t="str">
        <f t="shared" si="1307"/>
        <v/>
      </c>
      <c r="BT400" s="730" t="str">
        <f t="shared" si="1307"/>
        <v/>
      </c>
      <c r="BU400" s="730" t="str">
        <f t="shared" si="1307"/>
        <v/>
      </c>
      <c r="BV400" s="730" t="str">
        <f t="shared" si="1307"/>
        <v/>
      </c>
      <c r="BW400" s="730" t="str">
        <f t="shared" si="1307"/>
        <v/>
      </c>
      <c r="BX400" s="730" t="str">
        <f t="shared" si="1307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238"/>
        <v/>
      </c>
      <c r="CE400" s="698" t="str">
        <f t="shared" si="1239"/>
        <v/>
      </c>
      <c r="CF400" s="698" t="str">
        <f t="shared" si="1240"/>
        <v/>
      </c>
      <c r="CG400" s="787" t="str">
        <f t="shared" si="1241"/>
        <v/>
      </c>
      <c r="CH400" s="1370" t="str">
        <f t="shared" si="1242"/>
        <v/>
      </c>
      <c r="CI400" s="1371" t="str">
        <f t="shared" si="1243"/>
        <v/>
      </c>
      <c r="CJ400" s="1372" t="str">
        <f t="shared" si="1244"/>
        <v/>
      </c>
      <c r="CK400" s="1372" t="str">
        <f t="shared" si="1245"/>
        <v/>
      </c>
      <c r="CL400" s="1372" t="str">
        <f t="shared" si="1246"/>
        <v/>
      </c>
      <c r="CM400" s="1372" t="str">
        <f t="shared" si="1247"/>
        <v/>
      </c>
      <c r="CN400" s="1372" t="str">
        <f t="shared" si="1248"/>
        <v/>
      </c>
      <c r="CO400" s="1373" t="str">
        <f t="shared" si="1249"/>
        <v/>
      </c>
      <c r="CP400" s="1373" t="str">
        <f t="shared" si="1250"/>
        <v/>
      </c>
      <c r="CQ400" s="1373" t="str">
        <f t="shared" si="1251"/>
        <v/>
      </c>
      <c r="CR400" s="1373" t="str">
        <f t="shared" si="1252"/>
        <v/>
      </c>
      <c r="CS400" s="1372" t="str">
        <f t="shared" si="1253"/>
        <v/>
      </c>
      <c r="CT400" s="1372" t="str">
        <f t="shared" si="1254"/>
        <v/>
      </c>
      <c r="CU400" s="1372" t="str">
        <f t="shared" si="1255"/>
        <v/>
      </c>
      <c r="CV400" s="1372" t="str">
        <f t="shared" si="1256"/>
        <v/>
      </c>
      <c r="CW400" s="1372" t="str">
        <f t="shared" si="1257"/>
        <v/>
      </c>
      <c r="CX400" s="1371" t="str">
        <f t="shared" si="1258"/>
        <v/>
      </c>
      <c r="CY400" s="1374" t="str">
        <f t="shared" si="1259"/>
        <v/>
      </c>
      <c r="CZ400" s="532" t="str">
        <f t="shared" si="1260"/>
        <v/>
      </c>
      <c r="DA400" s="533" t="str">
        <f t="shared" si="1261"/>
        <v/>
      </c>
      <c r="DB400" s="534" t="str">
        <f t="shared" si="1262"/>
        <v/>
      </c>
      <c r="DC400" s="534" t="str">
        <f t="shared" si="1263"/>
        <v/>
      </c>
      <c r="DD400" s="534" t="str">
        <f t="shared" si="1264"/>
        <v/>
      </c>
      <c r="DE400" s="534" t="str">
        <f t="shared" si="1265"/>
        <v/>
      </c>
      <c r="DF400" s="534" t="str">
        <f t="shared" si="1266"/>
        <v/>
      </c>
      <c r="DG400" s="535" t="str">
        <f t="shared" si="1267"/>
        <v/>
      </c>
      <c r="DH400" s="535" t="str">
        <f t="shared" si="1268"/>
        <v/>
      </c>
      <c r="DI400" s="535">
        <f t="shared" si="1269"/>
        <v>400</v>
      </c>
      <c r="DJ400" s="535" t="str">
        <f t="shared" si="1270"/>
        <v/>
      </c>
      <c r="DK400" s="534" t="str">
        <f t="shared" si="1271"/>
        <v/>
      </c>
      <c r="DL400" s="534" t="str">
        <f t="shared" si="1272"/>
        <v/>
      </c>
      <c r="DM400" s="534" t="str">
        <f t="shared" si="1273"/>
        <v/>
      </c>
      <c r="DN400" s="534" t="str">
        <f t="shared" si="1274"/>
        <v/>
      </c>
      <c r="DO400" s="534" t="str">
        <f t="shared" si="1275"/>
        <v/>
      </c>
      <c r="DP400" s="533" t="str">
        <f t="shared" si="1276"/>
        <v/>
      </c>
      <c r="DQ400" s="532" t="str">
        <f t="shared" si="1277"/>
        <v/>
      </c>
      <c r="DR400" s="753">
        <f t="shared" si="1278"/>
        <v>0</v>
      </c>
      <c r="DS400" s="111">
        <f t="shared" si="1279"/>
        <v>1</v>
      </c>
      <c r="DT400" s="111">
        <f t="shared" si="1280"/>
        <v>2</v>
      </c>
      <c r="DU400" s="111">
        <f t="shared" si="1281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238"/>
        <v/>
      </c>
      <c r="CE401" s="698" t="str">
        <f t="shared" si="1239"/>
        <v/>
      </c>
      <c r="CF401" s="698" t="str">
        <f t="shared" si="1240"/>
        <v/>
      </c>
      <c r="CG401" s="787">
        <f t="shared" si="1241"/>
        <v>50</v>
      </c>
      <c r="CH401" s="1370" t="str">
        <f t="shared" si="1242"/>
        <v/>
      </c>
      <c r="CI401" s="1371" t="str">
        <f t="shared" si="1243"/>
        <v/>
      </c>
      <c r="CJ401" s="1372" t="str">
        <f t="shared" si="1244"/>
        <v/>
      </c>
      <c r="CK401" s="1372" t="str">
        <f t="shared" si="1245"/>
        <v/>
      </c>
      <c r="CL401" s="1372" t="str">
        <f t="shared" si="1246"/>
        <v/>
      </c>
      <c r="CM401" s="1372" t="str">
        <f t="shared" si="1247"/>
        <v/>
      </c>
      <c r="CN401" s="1372" t="str">
        <f t="shared" si="1248"/>
        <v/>
      </c>
      <c r="CO401" s="1373" t="str">
        <f t="shared" si="1249"/>
        <v/>
      </c>
      <c r="CP401" s="1373" t="str">
        <f t="shared" si="1250"/>
        <v/>
      </c>
      <c r="CQ401" s="1373" t="str">
        <f t="shared" si="1251"/>
        <v/>
      </c>
      <c r="CR401" s="1373" t="str">
        <f t="shared" si="1252"/>
        <v/>
      </c>
      <c r="CS401" s="1372" t="str">
        <f t="shared" si="1253"/>
        <v/>
      </c>
      <c r="CT401" s="1372" t="str">
        <f t="shared" si="1254"/>
        <v/>
      </c>
      <c r="CU401" s="1372" t="str">
        <f t="shared" si="1255"/>
        <v/>
      </c>
      <c r="CV401" s="1372" t="str">
        <f t="shared" si="1256"/>
        <v/>
      </c>
      <c r="CW401" s="1372" t="str">
        <f t="shared" si="1257"/>
        <v/>
      </c>
      <c r="CX401" s="1371" t="str">
        <f t="shared" si="1258"/>
        <v/>
      </c>
      <c r="CY401" s="1374" t="str">
        <f t="shared" si="1259"/>
        <v/>
      </c>
      <c r="CZ401" s="532" t="str">
        <f t="shared" si="1260"/>
        <v/>
      </c>
      <c r="DA401" s="533" t="str">
        <f t="shared" si="1261"/>
        <v/>
      </c>
      <c r="DB401" s="534" t="str">
        <f t="shared" si="1262"/>
        <v/>
      </c>
      <c r="DC401" s="534" t="str">
        <f t="shared" si="1263"/>
        <v/>
      </c>
      <c r="DD401" s="534" t="str">
        <f t="shared" si="1264"/>
        <v/>
      </c>
      <c r="DE401" s="534" t="str">
        <f t="shared" si="1265"/>
        <v/>
      </c>
      <c r="DF401" s="534" t="str">
        <f t="shared" si="1266"/>
        <v/>
      </c>
      <c r="DG401" s="535" t="str">
        <f t="shared" si="1267"/>
        <v/>
      </c>
      <c r="DH401" s="535" t="str">
        <f t="shared" si="1268"/>
        <v/>
      </c>
      <c r="DI401" s="535">
        <f t="shared" si="1269"/>
        <v>28</v>
      </c>
      <c r="DJ401" s="535" t="str">
        <f t="shared" si="1270"/>
        <v/>
      </c>
      <c r="DK401" s="534" t="str">
        <f t="shared" si="1271"/>
        <v/>
      </c>
      <c r="DL401" s="534" t="str">
        <f t="shared" si="1272"/>
        <v/>
      </c>
      <c r="DM401" s="534" t="str">
        <f t="shared" si="1273"/>
        <v/>
      </c>
      <c r="DN401" s="534" t="str">
        <f t="shared" si="1274"/>
        <v/>
      </c>
      <c r="DO401" s="534" t="str">
        <f t="shared" si="1275"/>
        <v/>
      </c>
      <c r="DP401" s="533" t="str">
        <f t="shared" si="1276"/>
        <v/>
      </c>
      <c r="DQ401" s="532" t="str">
        <f t="shared" si="1277"/>
        <v/>
      </c>
      <c r="DR401" s="753">
        <f t="shared" si="1278"/>
        <v>0</v>
      </c>
      <c r="DS401" s="111">
        <f t="shared" si="1279"/>
        <v>1</v>
      </c>
      <c r="DT401" s="111">
        <f t="shared" si="1280"/>
        <v>0</v>
      </c>
      <c r="DU401" s="111">
        <f t="shared" si="1281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238"/>
        <v/>
      </c>
      <c r="CE402" s="698" t="str">
        <f t="shared" si="1239"/>
        <v/>
      </c>
      <c r="CF402" s="698" t="str">
        <f t="shared" si="1240"/>
        <v/>
      </c>
      <c r="CG402" s="787">
        <f t="shared" si="1241"/>
        <v>70</v>
      </c>
      <c r="CH402" s="1370" t="str">
        <f t="shared" si="1242"/>
        <v/>
      </c>
      <c r="CI402" s="1371" t="str">
        <f t="shared" si="1243"/>
        <v/>
      </c>
      <c r="CJ402" s="1372" t="str">
        <f t="shared" si="1244"/>
        <v/>
      </c>
      <c r="CK402" s="1372" t="str">
        <f t="shared" si="1245"/>
        <v/>
      </c>
      <c r="CL402" s="1372" t="str">
        <f t="shared" si="1246"/>
        <v/>
      </c>
      <c r="CM402" s="1372" t="str">
        <f t="shared" si="1247"/>
        <v/>
      </c>
      <c r="CN402" s="1372" t="str">
        <f t="shared" si="1248"/>
        <v/>
      </c>
      <c r="CO402" s="1373" t="str">
        <f t="shared" si="1249"/>
        <v/>
      </c>
      <c r="CP402" s="1373" t="str">
        <f t="shared" si="1250"/>
        <v/>
      </c>
      <c r="CQ402" s="1373" t="str">
        <f t="shared" si="1251"/>
        <v/>
      </c>
      <c r="CR402" s="1373" t="str">
        <f t="shared" si="1252"/>
        <v/>
      </c>
      <c r="CS402" s="1372" t="str">
        <f t="shared" si="1253"/>
        <v/>
      </c>
      <c r="CT402" s="1372" t="str">
        <f t="shared" si="1254"/>
        <v/>
      </c>
      <c r="CU402" s="1372" t="str">
        <f t="shared" si="1255"/>
        <v/>
      </c>
      <c r="CV402" s="1372" t="str">
        <f t="shared" si="1256"/>
        <v/>
      </c>
      <c r="CW402" s="1372" t="str">
        <f t="shared" si="1257"/>
        <v/>
      </c>
      <c r="CX402" s="1371" t="str">
        <f t="shared" si="1258"/>
        <v/>
      </c>
      <c r="CY402" s="1374" t="str">
        <f t="shared" si="1259"/>
        <v/>
      </c>
      <c r="CZ402" s="532" t="str">
        <f t="shared" si="1260"/>
        <v/>
      </c>
      <c r="DA402" s="533" t="str">
        <f t="shared" si="1261"/>
        <v/>
      </c>
      <c r="DB402" s="534" t="str">
        <f t="shared" si="1262"/>
        <v/>
      </c>
      <c r="DC402" s="534" t="str">
        <f t="shared" si="1263"/>
        <v/>
      </c>
      <c r="DD402" s="534" t="str">
        <f t="shared" si="1264"/>
        <v/>
      </c>
      <c r="DE402" s="534" t="str">
        <f t="shared" si="1265"/>
        <v/>
      </c>
      <c r="DF402" s="534" t="str">
        <f t="shared" si="1266"/>
        <v/>
      </c>
      <c r="DG402" s="535" t="str">
        <f t="shared" si="1267"/>
        <v/>
      </c>
      <c r="DH402" s="535" t="str">
        <f t="shared" si="1268"/>
        <v/>
      </c>
      <c r="DI402" s="535">
        <f t="shared" si="1269"/>
        <v>10</v>
      </c>
      <c r="DJ402" s="535" t="str">
        <f t="shared" si="1270"/>
        <v/>
      </c>
      <c r="DK402" s="534" t="str">
        <f t="shared" si="1271"/>
        <v/>
      </c>
      <c r="DL402" s="534" t="str">
        <f t="shared" si="1272"/>
        <v/>
      </c>
      <c r="DM402" s="534" t="str">
        <f t="shared" si="1273"/>
        <v/>
      </c>
      <c r="DN402" s="534" t="str">
        <f t="shared" si="1274"/>
        <v/>
      </c>
      <c r="DO402" s="534" t="str">
        <f t="shared" si="1275"/>
        <v/>
      </c>
      <c r="DP402" s="533" t="str">
        <f t="shared" si="1276"/>
        <v/>
      </c>
      <c r="DQ402" s="532" t="str">
        <f t="shared" si="1277"/>
        <v/>
      </c>
      <c r="DR402" s="753">
        <f t="shared" si="1278"/>
        <v>0</v>
      </c>
      <c r="DS402" s="111">
        <f t="shared" si="1279"/>
        <v>1</v>
      </c>
      <c r="DT402" s="111">
        <f t="shared" si="1280"/>
        <v>0</v>
      </c>
      <c r="DU402" s="111">
        <f t="shared" si="1281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08">IF(B401="","",B401*B402)</f>
        <v/>
      </c>
      <c r="C403" s="730" t="str">
        <f t="shared" si="1308"/>
        <v/>
      </c>
      <c r="D403" s="730" t="str">
        <f t="shared" si="1308"/>
        <v/>
      </c>
      <c r="E403" s="730" t="str">
        <f t="shared" si="1308"/>
        <v/>
      </c>
      <c r="F403" s="730" t="str">
        <f t="shared" si="1308"/>
        <v/>
      </c>
      <c r="G403" s="730" t="str">
        <f t="shared" si="1308"/>
        <v/>
      </c>
      <c r="H403" s="730" t="str">
        <f t="shared" si="1308"/>
        <v/>
      </c>
      <c r="I403" s="730" t="str">
        <f t="shared" si="1308"/>
        <v/>
      </c>
      <c r="J403" s="730" t="str">
        <f t="shared" si="1308"/>
        <v/>
      </c>
      <c r="K403" s="730" t="str">
        <f t="shared" si="1308"/>
        <v/>
      </c>
      <c r="L403" s="730" t="str">
        <f t="shared" si="1308"/>
        <v/>
      </c>
      <c r="M403" s="730" t="str">
        <f t="shared" si="1308"/>
        <v/>
      </c>
      <c r="N403" s="730" t="str">
        <f t="shared" si="1308"/>
        <v/>
      </c>
      <c r="O403" s="730" t="str">
        <f t="shared" si="1308"/>
        <v/>
      </c>
      <c r="P403" s="730" t="str">
        <f t="shared" si="1308"/>
        <v/>
      </c>
      <c r="Q403" s="730" t="str">
        <f t="shared" si="1308"/>
        <v/>
      </c>
      <c r="R403" s="730" t="str">
        <f t="shared" si="1308"/>
        <v/>
      </c>
      <c r="S403" s="730" t="str">
        <f t="shared" si="1308"/>
        <v/>
      </c>
      <c r="T403" s="762"/>
      <c r="U403" s="730" t="str">
        <f t="shared" ref="U403:AL403" si="1309">IF(U401="","",U401*U402)</f>
        <v/>
      </c>
      <c r="V403" s="730" t="str">
        <f t="shared" si="1309"/>
        <v/>
      </c>
      <c r="W403" s="730" t="str">
        <f t="shared" si="1309"/>
        <v/>
      </c>
      <c r="X403" s="730" t="str">
        <f t="shared" si="1309"/>
        <v/>
      </c>
      <c r="Y403" s="730" t="str">
        <f t="shared" si="1309"/>
        <v/>
      </c>
      <c r="Z403" s="730" t="str">
        <f t="shared" si="1309"/>
        <v/>
      </c>
      <c r="AA403" s="730" t="str">
        <f t="shared" si="1309"/>
        <v/>
      </c>
      <c r="AB403" s="730" t="str">
        <f t="shared" si="1309"/>
        <v/>
      </c>
      <c r="AC403" s="730" t="str">
        <f t="shared" si="1309"/>
        <v/>
      </c>
      <c r="AD403" s="730">
        <f t="shared" si="1309"/>
        <v>280</v>
      </c>
      <c r="AE403" s="730" t="str">
        <f t="shared" si="1309"/>
        <v/>
      </c>
      <c r="AF403" s="730" t="str">
        <f t="shared" si="1309"/>
        <v/>
      </c>
      <c r="AG403" s="730" t="str">
        <f t="shared" si="1309"/>
        <v/>
      </c>
      <c r="AH403" s="730" t="str">
        <f t="shared" si="1309"/>
        <v/>
      </c>
      <c r="AI403" s="730" t="str">
        <f t="shared" si="1309"/>
        <v/>
      </c>
      <c r="AJ403" s="730" t="str">
        <f t="shared" si="1309"/>
        <v/>
      </c>
      <c r="AK403" s="730" t="str">
        <f t="shared" si="1309"/>
        <v/>
      </c>
      <c r="AL403" s="730" t="str">
        <f t="shared" si="1309"/>
        <v/>
      </c>
      <c r="AM403" s="762"/>
      <c r="AN403" s="730" t="str">
        <f t="shared" ref="AN403:BE403" si="1310">IF(AN401="","",AN401*AN402)</f>
        <v/>
      </c>
      <c r="AO403" s="730" t="str">
        <f t="shared" si="1310"/>
        <v/>
      </c>
      <c r="AP403" s="730" t="str">
        <f t="shared" si="1310"/>
        <v/>
      </c>
      <c r="AQ403" s="730" t="str">
        <f t="shared" si="1310"/>
        <v/>
      </c>
      <c r="AR403" s="730" t="str">
        <f t="shared" si="1310"/>
        <v/>
      </c>
      <c r="AS403" s="730" t="str">
        <f t="shared" si="1310"/>
        <v/>
      </c>
      <c r="AT403" s="730" t="str">
        <f t="shared" si="1310"/>
        <v/>
      </c>
      <c r="AU403" s="730" t="str">
        <f t="shared" si="1310"/>
        <v/>
      </c>
      <c r="AV403" s="730" t="str">
        <f t="shared" si="1310"/>
        <v/>
      </c>
      <c r="AW403" s="730" t="str">
        <f t="shared" si="1310"/>
        <v/>
      </c>
      <c r="AX403" s="730" t="str">
        <f t="shared" si="1310"/>
        <v/>
      </c>
      <c r="AY403" s="730" t="str">
        <f t="shared" si="1310"/>
        <v/>
      </c>
      <c r="AZ403" s="730" t="str">
        <f t="shared" si="1310"/>
        <v/>
      </c>
      <c r="BA403" s="730" t="str">
        <f t="shared" si="1310"/>
        <v/>
      </c>
      <c r="BB403" s="730" t="str">
        <f t="shared" si="1310"/>
        <v/>
      </c>
      <c r="BC403" s="730" t="str">
        <f t="shared" si="1310"/>
        <v/>
      </c>
      <c r="BD403" s="730" t="str">
        <f t="shared" si="1310"/>
        <v/>
      </c>
      <c r="BE403" s="730" t="str">
        <f t="shared" si="1310"/>
        <v/>
      </c>
      <c r="BF403" s="762"/>
      <c r="BG403" s="730" t="str">
        <f t="shared" ref="BG403:BX403" si="1311">IF(BG401="","",BG401*BG402)</f>
        <v/>
      </c>
      <c r="BH403" s="730" t="str">
        <f t="shared" si="1311"/>
        <v/>
      </c>
      <c r="BI403" s="730" t="str">
        <f t="shared" si="1311"/>
        <v/>
      </c>
      <c r="BJ403" s="730" t="str">
        <f t="shared" si="1311"/>
        <v/>
      </c>
      <c r="BK403" s="730" t="str">
        <f t="shared" si="1311"/>
        <v/>
      </c>
      <c r="BL403" s="730" t="str">
        <f t="shared" si="1311"/>
        <v/>
      </c>
      <c r="BM403" s="730" t="str">
        <f t="shared" si="1311"/>
        <v/>
      </c>
      <c r="BN403" s="730">
        <f t="shared" si="1311"/>
        <v>350</v>
      </c>
      <c r="BO403" s="730" t="str">
        <f t="shared" si="1311"/>
        <v/>
      </c>
      <c r="BP403" s="730">
        <f t="shared" si="1311"/>
        <v>7000</v>
      </c>
      <c r="BQ403" s="730" t="str">
        <f t="shared" si="1311"/>
        <v/>
      </c>
      <c r="BR403" s="730" t="str">
        <f t="shared" si="1311"/>
        <v/>
      </c>
      <c r="BS403" s="730" t="str">
        <f t="shared" si="1311"/>
        <v/>
      </c>
      <c r="BT403" s="730" t="str">
        <f t="shared" si="1311"/>
        <v/>
      </c>
      <c r="BU403" s="730" t="str">
        <f t="shared" si="1311"/>
        <v/>
      </c>
      <c r="BV403" s="730" t="str">
        <f t="shared" si="1311"/>
        <v/>
      </c>
      <c r="BW403" s="730">
        <f t="shared" si="1311"/>
        <v>198.27586206896549</v>
      </c>
      <c r="BX403" s="730" t="str">
        <f t="shared" si="1311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238"/>
        <v/>
      </c>
      <c r="CE403" s="698" t="str">
        <f t="shared" si="1239"/>
        <v/>
      </c>
      <c r="CF403" s="698" t="str">
        <f t="shared" si="1240"/>
        <v/>
      </c>
      <c r="CG403" s="787">
        <f t="shared" si="1241"/>
        <v>350</v>
      </c>
      <c r="CH403" s="1370" t="str">
        <f t="shared" si="1242"/>
        <v/>
      </c>
      <c r="CI403" s="1371" t="str">
        <f t="shared" si="1243"/>
        <v/>
      </c>
      <c r="CJ403" s="1372" t="str">
        <f t="shared" si="1244"/>
        <v/>
      </c>
      <c r="CK403" s="1372" t="str">
        <f t="shared" si="1245"/>
        <v/>
      </c>
      <c r="CL403" s="1372" t="str">
        <f t="shared" si="1246"/>
        <v/>
      </c>
      <c r="CM403" s="1372" t="str">
        <f t="shared" si="1247"/>
        <v/>
      </c>
      <c r="CN403" s="1372" t="str">
        <f t="shared" si="1248"/>
        <v/>
      </c>
      <c r="CO403" s="1373" t="str">
        <f t="shared" si="1249"/>
        <v/>
      </c>
      <c r="CP403" s="1373" t="str">
        <f t="shared" si="1250"/>
        <v/>
      </c>
      <c r="CQ403" s="1373" t="str">
        <f t="shared" si="1251"/>
        <v/>
      </c>
      <c r="CR403" s="1373" t="str">
        <f t="shared" si="1252"/>
        <v/>
      </c>
      <c r="CS403" s="1372" t="str">
        <f t="shared" si="1253"/>
        <v/>
      </c>
      <c r="CT403" s="1372" t="str">
        <f t="shared" si="1254"/>
        <v/>
      </c>
      <c r="CU403" s="1372" t="str">
        <f t="shared" si="1255"/>
        <v/>
      </c>
      <c r="CV403" s="1372" t="str">
        <f t="shared" si="1256"/>
        <v/>
      </c>
      <c r="CW403" s="1372" t="str">
        <f t="shared" si="1257"/>
        <v/>
      </c>
      <c r="CX403" s="1371" t="str">
        <f t="shared" si="1258"/>
        <v/>
      </c>
      <c r="CY403" s="1374" t="str">
        <f t="shared" si="1259"/>
        <v/>
      </c>
      <c r="CZ403" s="532" t="str">
        <f t="shared" si="1260"/>
        <v/>
      </c>
      <c r="DA403" s="533" t="str">
        <f t="shared" si="1261"/>
        <v/>
      </c>
      <c r="DB403" s="534" t="str">
        <f t="shared" si="1262"/>
        <v/>
      </c>
      <c r="DC403" s="534" t="str">
        <f t="shared" si="1263"/>
        <v/>
      </c>
      <c r="DD403" s="534" t="str">
        <f t="shared" si="1264"/>
        <v/>
      </c>
      <c r="DE403" s="534" t="str">
        <f t="shared" si="1265"/>
        <v/>
      </c>
      <c r="DF403" s="534" t="str">
        <f t="shared" si="1266"/>
        <v/>
      </c>
      <c r="DG403" s="535" t="str">
        <f t="shared" si="1267"/>
        <v/>
      </c>
      <c r="DH403" s="535" t="str">
        <f t="shared" si="1268"/>
        <v/>
      </c>
      <c r="DI403" s="535">
        <f t="shared" si="1269"/>
        <v>280</v>
      </c>
      <c r="DJ403" s="535" t="str">
        <f t="shared" si="1270"/>
        <v/>
      </c>
      <c r="DK403" s="534" t="str">
        <f t="shared" si="1271"/>
        <v/>
      </c>
      <c r="DL403" s="534" t="str">
        <f t="shared" si="1272"/>
        <v/>
      </c>
      <c r="DM403" s="534" t="str">
        <f t="shared" si="1273"/>
        <v/>
      </c>
      <c r="DN403" s="534" t="str">
        <f t="shared" si="1274"/>
        <v/>
      </c>
      <c r="DO403" s="534" t="str">
        <f t="shared" si="1275"/>
        <v/>
      </c>
      <c r="DP403" s="533" t="str">
        <f t="shared" si="1276"/>
        <v/>
      </c>
      <c r="DQ403" s="532" t="str">
        <f t="shared" si="1277"/>
        <v/>
      </c>
      <c r="DR403" s="753">
        <f t="shared" si="1278"/>
        <v>0</v>
      </c>
      <c r="DS403" s="111">
        <f t="shared" si="1279"/>
        <v>1</v>
      </c>
      <c r="DT403" s="111">
        <f t="shared" si="1280"/>
        <v>0</v>
      </c>
      <c r="DU403" s="111">
        <f t="shared" si="1281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238"/>
        <v/>
      </c>
      <c r="CE404" s="698" t="str">
        <f t="shared" si="1239"/>
        <v/>
      </c>
      <c r="CF404" s="698" t="str">
        <f t="shared" si="1240"/>
        <v/>
      </c>
      <c r="CG404" s="787">
        <f t="shared" si="1241"/>
        <v>110</v>
      </c>
      <c r="CH404" s="1370" t="str">
        <f t="shared" si="1242"/>
        <v/>
      </c>
      <c r="CI404" s="1371" t="str">
        <f t="shared" si="1243"/>
        <v/>
      </c>
      <c r="CJ404" s="1372" t="str">
        <f t="shared" si="1244"/>
        <v/>
      </c>
      <c r="CK404" s="1372" t="str">
        <f t="shared" si="1245"/>
        <v/>
      </c>
      <c r="CL404" s="1372" t="str">
        <f t="shared" si="1246"/>
        <v/>
      </c>
      <c r="CM404" s="1372" t="str">
        <f t="shared" si="1247"/>
        <v/>
      </c>
      <c r="CN404" s="1372" t="str">
        <f t="shared" si="1248"/>
        <v/>
      </c>
      <c r="CO404" s="1373" t="str">
        <f t="shared" si="1249"/>
        <v/>
      </c>
      <c r="CP404" s="1373" t="str">
        <f t="shared" si="1250"/>
        <v/>
      </c>
      <c r="CQ404" s="1373" t="str">
        <f t="shared" si="1251"/>
        <v/>
      </c>
      <c r="CR404" s="1373" t="str">
        <f t="shared" si="1252"/>
        <v/>
      </c>
      <c r="CS404" s="1372" t="str">
        <f t="shared" si="1253"/>
        <v/>
      </c>
      <c r="CT404" s="1372" t="str">
        <f t="shared" si="1254"/>
        <v/>
      </c>
      <c r="CU404" s="1372" t="str">
        <f t="shared" si="1255"/>
        <v/>
      </c>
      <c r="CV404" s="1372" t="str">
        <f t="shared" si="1256"/>
        <v/>
      </c>
      <c r="CW404" s="1372" t="str">
        <f t="shared" si="1257"/>
        <v/>
      </c>
      <c r="CX404" s="1371" t="str">
        <f t="shared" si="1258"/>
        <v/>
      </c>
      <c r="CY404" s="1374" t="str">
        <f t="shared" si="1259"/>
        <v/>
      </c>
      <c r="CZ404" s="532" t="str">
        <f t="shared" si="1260"/>
        <v/>
      </c>
      <c r="DA404" s="533" t="str">
        <f t="shared" si="1261"/>
        <v/>
      </c>
      <c r="DB404" s="534" t="str">
        <f t="shared" si="1262"/>
        <v/>
      </c>
      <c r="DC404" s="534" t="str">
        <f t="shared" si="1263"/>
        <v/>
      </c>
      <c r="DD404" s="534" t="str">
        <f t="shared" si="1264"/>
        <v/>
      </c>
      <c r="DE404" s="534" t="str">
        <f t="shared" si="1265"/>
        <v/>
      </c>
      <c r="DF404" s="534" t="str">
        <f t="shared" si="1266"/>
        <v/>
      </c>
      <c r="DG404" s="535" t="str">
        <f t="shared" si="1267"/>
        <v/>
      </c>
      <c r="DH404" s="535" t="str">
        <f t="shared" si="1268"/>
        <v/>
      </c>
      <c r="DI404" s="535">
        <f t="shared" si="1269"/>
        <v>77</v>
      </c>
      <c r="DJ404" s="535" t="str">
        <f t="shared" si="1270"/>
        <v/>
      </c>
      <c r="DK404" s="534" t="str">
        <f t="shared" si="1271"/>
        <v/>
      </c>
      <c r="DL404" s="534" t="str">
        <f t="shared" si="1272"/>
        <v/>
      </c>
      <c r="DM404" s="534" t="str">
        <f t="shared" si="1273"/>
        <v/>
      </c>
      <c r="DN404" s="534" t="str">
        <f t="shared" si="1274"/>
        <v/>
      </c>
      <c r="DO404" s="534" t="str">
        <f t="shared" si="1275"/>
        <v/>
      </c>
      <c r="DP404" s="533" t="str">
        <f t="shared" si="1276"/>
        <v/>
      </c>
      <c r="DQ404" s="532" t="str">
        <f t="shared" si="1277"/>
        <v/>
      </c>
      <c r="DR404" s="753">
        <f t="shared" si="1278"/>
        <v>0</v>
      </c>
      <c r="DS404" s="111">
        <f t="shared" si="1279"/>
        <v>1</v>
      </c>
      <c r="DT404" s="111">
        <f t="shared" si="1280"/>
        <v>1</v>
      </c>
      <c r="DU404" s="111">
        <f t="shared" si="1281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238"/>
        <v/>
      </c>
      <c r="CE405" s="698" t="str">
        <f t="shared" si="1239"/>
        <v/>
      </c>
      <c r="CF405" s="698" t="str">
        <f t="shared" si="1240"/>
        <v/>
      </c>
      <c r="CG405" s="787">
        <f t="shared" si="1241"/>
        <v>8.5</v>
      </c>
      <c r="CH405" s="1370" t="str">
        <f t="shared" si="1242"/>
        <v/>
      </c>
      <c r="CI405" s="1371" t="str">
        <f t="shared" si="1243"/>
        <v/>
      </c>
      <c r="CJ405" s="1372" t="str">
        <f t="shared" si="1244"/>
        <v/>
      </c>
      <c r="CK405" s="1372" t="str">
        <f t="shared" si="1245"/>
        <v/>
      </c>
      <c r="CL405" s="1372" t="str">
        <f t="shared" si="1246"/>
        <v/>
      </c>
      <c r="CM405" s="1372" t="str">
        <f t="shared" si="1247"/>
        <v/>
      </c>
      <c r="CN405" s="1372" t="str">
        <f t="shared" si="1248"/>
        <v/>
      </c>
      <c r="CO405" s="1373" t="str">
        <f t="shared" si="1249"/>
        <v/>
      </c>
      <c r="CP405" s="1373" t="str">
        <f t="shared" si="1250"/>
        <v/>
      </c>
      <c r="CQ405" s="1373" t="str">
        <f t="shared" si="1251"/>
        <v/>
      </c>
      <c r="CR405" s="1373" t="str">
        <f t="shared" si="1252"/>
        <v/>
      </c>
      <c r="CS405" s="1372" t="str">
        <f t="shared" si="1253"/>
        <v/>
      </c>
      <c r="CT405" s="1372" t="str">
        <f t="shared" si="1254"/>
        <v/>
      </c>
      <c r="CU405" s="1372" t="str">
        <f t="shared" si="1255"/>
        <v/>
      </c>
      <c r="CV405" s="1372" t="str">
        <f t="shared" si="1256"/>
        <v/>
      </c>
      <c r="CW405" s="1372" t="str">
        <f t="shared" si="1257"/>
        <v/>
      </c>
      <c r="CX405" s="1371" t="str">
        <f t="shared" si="1258"/>
        <v/>
      </c>
      <c r="CY405" s="1374" t="str">
        <f t="shared" si="1259"/>
        <v/>
      </c>
      <c r="CZ405" s="532" t="str">
        <f t="shared" si="1260"/>
        <v/>
      </c>
      <c r="DA405" s="533" t="str">
        <f t="shared" si="1261"/>
        <v/>
      </c>
      <c r="DB405" s="534" t="str">
        <f t="shared" si="1262"/>
        <v/>
      </c>
      <c r="DC405" s="534" t="str">
        <f t="shared" si="1263"/>
        <v/>
      </c>
      <c r="DD405" s="534" t="str">
        <f t="shared" si="1264"/>
        <v/>
      </c>
      <c r="DE405" s="534" t="str">
        <f t="shared" si="1265"/>
        <v/>
      </c>
      <c r="DF405" s="534" t="str">
        <f t="shared" si="1266"/>
        <v/>
      </c>
      <c r="DG405" s="535" t="str">
        <f t="shared" si="1267"/>
        <v/>
      </c>
      <c r="DH405" s="535" t="str">
        <f t="shared" si="1268"/>
        <v/>
      </c>
      <c r="DI405" s="535">
        <f t="shared" si="1269"/>
        <v>10</v>
      </c>
      <c r="DJ405" s="535" t="str">
        <f t="shared" si="1270"/>
        <v/>
      </c>
      <c r="DK405" s="534" t="str">
        <f t="shared" si="1271"/>
        <v/>
      </c>
      <c r="DL405" s="534" t="str">
        <f t="shared" si="1272"/>
        <v/>
      </c>
      <c r="DM405" s="534" t="str">
        <f t="shared" si="1273"/>
        <v/>
      </c>
      <c r="DN405" s="534" t="str">
        <f t="shared" si="1274"/>
        <v/>
      </c>
      <c r="DO405" s="534" t="str">
        <f t="shared" si="1275"/>
        <v/>
      </c>
      <c r="DP405" s="533" t="str">
        <f t="shared" si="1276"/>
        <v/>
      </c>
      <c r="DQ405" s="532" t="str">
        <f t="shared" si="1277"/>
        <v/>
      </c>
      <c r="DR405" s="753">
        <f t="shared" si="1278"/>
        <v>0</v>
      </c>
      <c r="DS405" s="111">
        <f t="shared" si="1279"/>
        <v>1</v>
      </c>
      <c r="DT405" s="111">
        <f t="shared" si="1280"/>
        <v>1</v>
      </c>
      <c r="DU405" s="111">
        <f t="shared" si="1281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12">IF(B404="","",B404*B405)</f>
        <v/>
      </c>
      <c r="C406" s="730" t="str">
        <f t="shared" si="1312"/>
        <v/>
      </c>
      <c r="D406" s="730" t="str">
        <f t="shared" si="1312"/>
        <v/>
      </c>
      <c r="E406" s="730" t="str">
        <f t="shared" si="1312"/>
        <v/>
      </c>
      <c r="F406" s="730" t="str">
        <f t="shared" si="1312"/>
        <v/>
      </c>
      <c r="G406" s="730" t="str">
        <f t="shared" si="1312"/>
        <v/>
      </c>
      <c r="H406" s="730" t="str">
        <f t="shared" si="1312"/>
        <v/>
      </c>
      <c r="I406" s="730" t="str">
        <f t="shared" si="1312"/>
        <v/>
      </c>
      <c r="J406" s="730" t="str">
        <f t="shared" si="1312"/>
        <v/>
      </c>
      <c r="K406" s="730" t="str">
        <f t="shared" si="1312"/>
        <v/>
      </c>
      <c r="L406" s="730" t="str">
        <f t="shared" si="1312"/>
        <v/>
      </c>
      <c r="M406" s="730" t="str">
        <f t="shared" si="1312"/>
        <v/>
      </c>
      <c r="N406" s="730" t="str">
        <f t="shared" si="1312"/>
        <v/>
      </c>
      <c r="O406" s="730" t="str">
        <f t="shared" si="1312"/>
        <v/>
      </c>
      <c r="P406" s="730" t="str">
        <f t="shared" si="1312"/>
        <v/>
      </c>
      <c r="Q406" s="730" t="str">
        <f t="shared" si="1312"/>
        <v/>
      </c>
      <c r="R406" s="730" t="str">
        <f t="shared" si="1312"/>
        <v/>
      </c>
      <c r="S406" s="730" t="str">
        <f t="shared" si="1312"/>
        <v/>
      </c>
      <c r="T406" s="762"/>
      <c r="U406" s="730" t="str">
        <f t="shared" ref="U406:AL406" si="1313">IF(U404="","",U404*U405)</f>
        <v/>
      </c>
      <c r="V406" s="730" t="str">
        <f t="shared" si="1313"/>
        <v/>
      </c>
      <c r="W406" s="730" t="str">
        <f t="shared" si="1313"/>
        <v/>
      </c>
      <c r="X406" s="730" t="str">
        <f t="shared" si="1313"/>
        <v/>
      </c>
      <c r="Y406" s="730" t="str">
        <f t="shared" si="1313"/>
        <v/>
      </c>
      <c r="Z406" s="730" t="str">
        <f t="shared" si="1313"/>
        <v/>
      </c>
      <c r="AA406" s="730" t="str">
        <f t="shared" si="1313"/>
        <v/>
      </c>
      <c r="AB406" s="730" t="str">
        <f t="shared" si="1313"/>
        <v/>
      </c>
      <c r="AC406" s="730" t="str">
        <f t="shared" si="1313"/>
        <v/>
      </c>
      <c r="AD406" s="730">
        <f t="shared" si="1313"/>
        <v>770</v>
      </c>
      <c r="AE406" s="730" t="str">
        <f t="shared" si="1313"/>
        <v/>
      </c>
      <c r="AF406" s="730" t="str">
        <f t="shared" si="1313"/>
        <v/>
      </c>
      <c r="AG406" s="730" t="str">
        <f t="shared" si="1313"/>
        <v/>
      </c>
      <c r="AH406" s="730" t="str">
        <f t="shared" si="1313"/>
        <v/>
      </c>
      <c r="AI406" s="730" t="str">
        <f t="shared" si="1313"/>
        <v/>
      </c>
      <c r="AJ406" s="730" t="str">
        <f t="shared" si="1313"/>
        <v/>
      </c>
      <c r="AK406" s="730" t="str">
        <f t="shared" si="1313"/>
        <v/>
      </c>
      <c r="AL406" s="730" t="str">
        <f t="shared" si="1313"/>
        <v/>
      </c>
      <c r="AM406" s="762"/>
      <c r="AN406" s="730" t="str">
        <f t="shared" ref="AN406:BE406" si="1314">IF(AN404="","",AN404*AN405)</f>
        <v/>
      </c>
      <c r="AO406" s="730" t="str">
        <f t="shared" si="1314"/>
        <v/>
      </c>
      <c r="AP406" s="730" t="str">
        <f t="shared" si="1314"/>
        <v/>
      </c>
      <c r="AQ406" s="730" t="str">
        <f t="shared" si="1314"/>
        <v/>
      </c>
      <c r="AR406" s="730" t="str">
        <f t="shared" si="1314"/>
        <v/>
      </c>
      <c r="AS406" s="730" t="str">
        <f t="shared" si="1314"/>
        <v/>
      </c>
      <c r="AT406" s="730" t="str">
        <f t="shared" si="1314"/>
        <v/>
      </c>
      <c r="AU406" s="730" t="str">
        <f t="shared" si="1314"/>
        <v/>
      </c>
      <c r="AV406" s="730" t="str">
        <f t="shared" si="1314"/>
        <v/>
      </c>
      <c r="AW406" s="730">
        <f t="shared" si="1314"/>
        <v>200</v>
      </c>
      <c r="AX406" s="730" t="str">
        <f t="shared" si="1314"/>
        <v/>
      </c>
      <c r="AY406" s="730" t="str">
        <f t="shared" si="1314"/>
        <v/>
      </c>
      <c r="AZ406" s="730" t="str">
        <f t="shared" si="1314"/>
        <v/>
      </c>
      <c r="BA406" s="730" t="str">
        <f t="shared" si="1314"/>
        <v/>
      </c>
      <c r="BB406" s="730" t="str">
        <f t="shared" si="1314"/>
        <v/>
      </c>
      <c r="BC406" s="730" t="str">
        <f t="shared" si="1314"/>
        <v/>
      </c>
      <c r="BD406" s="730" t="str">
        <f t="shared" si="1314"/>
        <v/>
      </c>
      <c r="BE406" s="730" t="str">
        <f t="shared" si="1314"/>
        <v/>
      </c>
      <c r="BF406" s="762"/>
      <c r="BG406" s="730">
        <f t="shared" ref="BG406:BX406" si="1315">IF(BG404="","",BG404*BG405)</f>
        <v>840</v>
      </c>
      <c r="BH406" s="730" t="str">
        <f t="shared" si="1315"/>
        <v/>
      </c>
      <c r="BI406" s="730" t="str">
        <f t="shared" si="1315"/>
        <v/>
      </c>
      <c r="BJ406" s="730" t="str">
        <f t="shared" si="1315"/>
        <v/>
      </c>
      <c r="BK406" s="730" t="str">
        <f t="shared" si="1315"/>
        <v/>
      </c>
      <c r="BL406" s="730" t="str">
        <f t="shared" si="1315"/>
        <v/>
      </c>
      <c r="BM406" s="730" t="str">
        <f t="shared" si="1315"/>
        <v/>
      </c>
      <c r="BN406" s="730">
        <f t="shared" si="1315"/>
        <v>400</v>
      </c>
      <c r="BO406" s="730" t="str">
        <f t="shared" si="1315"/>
        <v/>
      </c>
      <c r="BP406" s="730">
        <f t="shared" si="1315"/>
        <v>3500</v>
      </c>
      <c r="BQ406" s="730" t="str">
        <f t="shared" si="1315"/>
        <v/>
      </c>
      <c r="BR406" s="730" t="str">
        <f t="shared" si="1315"/>
        <v/>
      </c>
      <c r="BS406" s="730" t="str">
        <f t="shared" si="1315"/>
        <v/>
      </c>
      <c r="BT406" s="730" t="str">
        <f t="shared" si="1315"/>
        <v/>
      </c>
      <c r="BU406" s="730" t="str">
        <f t="shared" si="1315"/>
        <v/>
      </c>
      <c r="BV406" s="730" t="str">
        <f t="shared" si="1315"/>
        <v/>
      </c>
      <c r="BW406" s="730">
        <f t="shared" si="1315"/>
        <v>345</v>
      </c>
      <c r="BX406" s="730" t="str">
        <f t="shared" si="1315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238"/>
        <v/>
      </c>
      <c r="CE406" s="698" t="str">
        <f t="shared" si="1239"/>
        <v/>
      </c>
      <c r="CF406" s="698" t="str">
        <f t="shared" si="1240"/>
        <v/>
      </c>
      <c r="CG406" s="787">
        <f t="shared" si="1241"/>
        <v>620</v>
      </c>
      <c r="CH406" s="1370" t="str">
        <f t="shared" si="1242"/>
        <v/>
      </c>
      <c r="CI406" s="1371" t="str">
        <f t="shared" si="1243"/>
        <v/>
      </c>
      <c r="CJ406" s="1372" t="str">
        <f t="shared" si="1244"/>
        <v/>
      </c>
      <c r="CK406" s="1372" t="str">
        <f t="shared" si="1245"/>
        <v/>
      </c>
      <c r="CL406" s="1372" t="str">
        <f t="shared" si="1246"/>
        <v/>
      </c>
      <c r="CM406" s="1372" t="str">
        <f t="shared" si="1247"/>
        <v/>
      </c>
      <c r="CN406" s="1372" t="str">
        <f t="shared" si="1248"/>
        <v/>
      </c>
      <c r="CO406" s="1373" t="str">
        <f t="shared" si="1249"/>
        <v/>
      </c>
      <c r="CP406" s="1373" t="str">
        <f t="shared" si="1250"/>
        <v/>
      </c>
      <c r="CQ406" s="1373" t="str">
        <f t="shared" si="1251"/>
        <v/>
      </c>
      <c r="CR406" s="1373" t="str">
        <f t="shared" si="1252"/>
        <v/>
      </c>
      <c r="CS406" s="1372" t="str">
        <f t="shared" si="1253"/>
        <v/>
      </c>
      <c r="CT406" s="1372" t="str">
        <f t="shared" si="1254"/>
        <v/>
      </c>
      <c r="CU406" s="1372" t="str">
        <f t="shared" si="1255"/>
        <v/>
      </c>
      <c r="CV406" s="1372" t="str">
        <f t="shared" si="1256"/>
        <v/>
      </c>
      <c r="CW406" s="1372" t="str">
        <f t="shared" si="1257"/>
        <v/>
      </c>
      <c r="CX406" s="1371" t="str">
        <f t="shared" si="1258"/>
        <v/>
      </c>
      <c r="CY406" s="1374" t="str">
        <f t="shared" si="1259"/>
        <v/>
      </c>
      <c r="CZ406" s="532" t="str">
        <f t="shared" si="1260"/>
        <v/>
      </c>
      <c r="DA406" s="533" t="str">
        <f t="shared" si="1261"/>
        <v/>
      </c>
      <c r="DB406" s="534" t="str">
        <f t="shared" si="1262"/>
        <v/>
      </c>
      <c r="DC406" s="534" t="str">
        <f t="shared" si="1263"/>
        <v/>
      </c>
      <c r="DD406" s="534" t="str">
        <f t="shared" si="1264"/>
        <v/>
      </c>
      <c r="DE406" s="534" t="str">
        <f t="shared" si="1265"/>
        <v/>
      </c>
      <c r="DF406" s="534" t="str">
        <f t="shared" si="1266"/>
        <v/>
      </c>
      <c r="DG406" s="535" t="str">
        <f t="shared" si="1267"/>
        <v/>
      </c>
      <c r="DH406" s="535" t="str">
        <f t="shared" si="1268"/>
        <v/>
      </c>
      <c r="DI406" s="535">
        <f t="shared" si="1269"/>
        <v>770</v>
      </c>
      <c r="DJ406" s="535" t="str">
        <f t="shared" si="1270"/>
        <v/>
      </c>
      <c r="DK406" s="534" t="str">
        <f t="shared" si="1271"/>
        <v/>
      </c>
      <c r="DL406" s="534" t="str">
        <f t="shared" si="1272"/>
        <v/>
      </c>
      <c r="DM406" s="534" t="str">
        <f t="shared" si="1273"/>
        <v/>
      </c>
      <c r="DN406" s="534" t="str">
        <f t="shared" si="1274"/>
        <v/>
      </c>
      <c r="DO406" s="534" t="str">
        <f t="shared" si="1275"/>
        <v/>
      </c>
      <c r="DP406" s="533" t="str">
        <f t="shared" si="1276"/>
        <v/>
      </c>
      <c r="DQ406" s="532" t="str">
        <f t="shared" si="1277"/>
        <v/>
      </c>
      <c r="DR406" s="753">
        <f t="shared" si="1278"/>
        <v>0</v>
      </c>
      <c r="DS406" s="111">
        <f t="shared" si="1279"/>
        <v>1</v>
      </c>
      <c r="DT406" s="111">
        <f t="shared" si="1280"/>
        <v>1</v>
      </c>
      <c r="DU406" s="111">
        <f t="shared" si="1281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238"/>
        <v/>
      </c>
      <c r="CE407" s="698" t="str">
        <f t="shared" si="1239"/>
        <v/>
      </c>
      <c r="CF407" s="698" t="str">
        <f t="shared" si="1240"/>
        <v/>
      </c>
      <c r="CG407" s="787">
        <f t="shared" si="1241"/>
        <v>50</v>
      </c>
      <c r="CH407" s="1370" t="str">
        <f t="shared" si="1242"/>
        <v/>
      </c>
      <c r="CI407" s="1371" t="str">
        <f t="shared" si="1243"/>
        <v/>
      </c>
      <c r="CJ407" s="1372" t="str">
        <f t="shared" si="1244"/>
        <v/>
      </c>
      <c r="CK407" s="1372" t="str">
        <f t="shared" si="1245"/>
        <v/>
      </c>
      <c r="CL407" s="1372" t="str">
        <f t="shared" si="1246"/>
        <v/>
      </c>
      <c r="CM407" s="1372" t="str">
        <f t="shared" si="1247"/>
        <v/>
      </c>
      <c r="CN407" s="1372" t="str">
        <f t="shared" si="1248"/>
        <v/>
      </c>
      <c r="CO407" s="1373" t="str">
        <f t="shared" si="1249"/>
        <v/>
      </c>
      <c r="CP407" s="1373" t="str">
        <f t="shared" si="1250"/>
        <v/>
      </c>
      <c r="CQ407" s="1373" t="str">
        <f t="shared" si="1251"/>
        <v/>
      </c>
      <c r="CR407" s="1373" t="str">
        <f t="shared" si="1252"/>
        <v/>
      </c>
      <c r="CS407" s="1372" t="str">
        <f t="shared" si="1253"/>
        <v/>
      </c>
      <c r="CT407" s="1372" t="str">
        <f t="shared" si="1254"/>
        <v/>
      </c>
      <c r="CU407" s="1372" t="str">
        <f t="shared" si="1255"/>
        <v/>
      </c>
      <c r="CV407" s="1372" t="str">
        <f t="shared" si="1256"/>
        <v/>
      </c>
      <c r="CW407" s="1372" t="str">
        <f t="shared" si="1257"/>
        <v/>
      </c>
      <c r="CX407" s="1371" t="str">
        <f t="shared" si="1258"/>
        <v/>
      </c>
      <c r="CY407" s="1374" t="str">
        <f t="shared" si="1259"/>
        <v/>
      </c>
      <c r="CZ407" s="532" t="str">
        <f t="shared" si="1260"/>
        <v/>
      </c>
      <c r="DA407" s="533" t="str">
        <f t="shared" si="1261"/>
        <v/>
      </c>
      <c r="DB407" s="534" t="str">
        <f t="shared" si="1262"/>
        <v/>
      </c>
      <c r="DC407" s="534" t="str">
        <f t="shared" si="1263"/>
        <v/>
      </c>
      <c r="DD407" s="534" t="str">
        <f t="shared" si="1264"/>
        <v/>
      </c>
      <c r="DE407" s="534" t="str">
        <f t="shared" si="1265"/>
        <v/>
      </c>
      <c r="DF407" s="534" t="str">
        <f t="shared" si="1266"/>
        <v/>
      </c>
      <c r="DG407" s="535" t="str">
        <f t="shared" si="1267"/>
        <v/>
      </c>
      <c r="DH407" s="535" t="str">
        <f t="shared" si="1268"/>
        <v/>
      </c>
      <c r="DI407" s="535">
        <f t="shared" si="1269"/>
        <v>30</v>
      </c>
      <c r="DJ407" s="535" t="str">
        <f t="shared" si="1270"/>
        <v/>
      </c>
      <c r="DK407" s="534" t="str">
        <f t="shared" si="1271"/>
        <v/>
      </c>
      <c r="DL407" s="534" t="str">
        <f t="shared" si="1272"/>
        <v/>
      </c>
      <c r="DM407" s="534" t="str">
        <f t="shared" si="1273"/>
        <v/>
      </c>
      <c r="DN407" s="534" t="str">
        <f t="shared" si="1274"/>
        <v/>
      </c>
      <c r="DO407" s="534" t="str">
        <f t="shared" si="1275"/>
        <v/>
      </c>
      <c r="DP407" s="533" t="str">
        <f t="shared" si="1276"/>
        <v/>
      </c>
      <c r="DQ407" s="532" t="str">
        <f t="shared" si="1277"/>
        <v/>
      </c>
      <c r="DR407" s="753">
        <f t="shared" si="1278"/>
        <v>0</v>
      </c>
      <c r="DS407" s="111">
        <f t="shared" si="1279"/>
        <v>1</v>
      </c>
      <c r="DT407" s="111">
        <f t="shared" si="1280"/>
        <v>2</v>
      </c>
      <c r="DU407" s="111">
        <f t="shared" si="1281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238"/>
        <v/>
      </c>
      <c r="CE408" s="698" t="str">
        <f t="shared" si="1239"/>
        <v/>
      </c>
      <c r="CF408" s="698" t="str">
        <f t="shared" si="1240"/>
        <v/>
      </c>
      <c r="CG408" s="787">
        <f t="shared" si="1241"/>
        <v>11</v>
      </c>
      <c r="CH408" s="1370" t="str">
        <f t="shared" si="1242"/>
        <v/>
      </c>
      <c r="CI408" s="1371" t="str">
        <f t="shared" si="1243"/>
        <v/>
      </c>
      <c r="CJ408" s="1372" t="str">
        <f t="shared" si="1244"/>
        <v/>
      </c>
      <c r="CK408" s="1372" t="str">
        <f t="shared" si="1245"/>
        <v/>
      </c>
      <c r="CL408" s="1372" t="str">
        <f t="shared" si="1246"/>
        <v/>
      </c>
      <c r="CM408" s="1372" t="str">
        <f t="shared" si="1247"/>
        <v/>
      </c>
      <c r="CN408" s="1372" t="str">
        <f t="shared" si="1248"/>
        <v/>
      </c>
      <c r="CO408" s="1373" t="str">
        <f t="shared" si="1249"/>
        <v/>
      </c>
      <c r="CP408" s="1373" t="str">
        <f t="shared" si="1250"/>
        <v/>
      </c>
      <c r="CQ408" s="1373" t="str">
        <f t="shared" si="1251"/>
        <v/>
      </c>
      <c r="CR408" s="1373" t="str">
        <f t="shared" si="1252"/>
        <v/>
      </c>
      <c r="CS408" s="1372" t="str">
        <f t="shared" si="1253"/>
        <v/>
      </c>
      <c r="CT408" s="1372" t="str">
        <f t="shared" si="1254"/>
        <v/>
      </c>
      <c r="CU408" s="1372" t="str">
        <f t="shared" si="1255"/>
        <v/>
      </c>
      <c r="CV408" s="1372" t="str">
        <f t="shared" si="1256"/>
        <v/>
      </c>
      <c r="CW408" s="1372" t="str">
        <f t="shared" si="1257"/>
        <v/>
      </c>
      <c r="CX408" s="1371" t="str">
        <f t="shared" si="1258"/>
        <v/>
      </c>
      <c r="CY408" s="1374" t="str">
        <f t="shared" si="1259"/>
        <v/>
      </c>
      <c r="CZ408" s="532" t="str">
        <f t="shared" si="1260"/>
        <v/>
      </c>
      <c r="DA408" s="533" t="str">
        <f t="shared" si="1261"/>
        <v/>
      </c>
      <c r="DB408" s="534" t="str">
        <f t="shared" si="1262"/>
        <v/>
      </c>
      <c r="DC408" s="534" t="str">
        <f t="shared" si="1263"/>
        <v/>
      </c>
      <c r="DD408" s="534" t="str">
        <f t="shared" si="1264"/>
        <v/>
      </c>
      <c r="DE408" s="534" t="str">
        <f t="shared" si="1265"/>
        <v/>
      </c>
      <c r="DF408" s="534" t="str">
        <f t="shared" si="1266"/>
        <v/>
      </c>
      <c r="DG408" s="535" t="str">
        <f t="shared" si="1267"/>
        <v/>
      </c>
      <c r="DH408" s="535" t="str">
        <f t="shared" si="1268"/>
        <v/>
      </c>
      <c r="DI408" s="535">
        <f t="shared" si="1269"/>
        <v>10</v>
      </c>
      <c r="DJ408" s="535" t="str">
        <f t="shared" si="1270"/>
        <v/>
      </c>
      <c r="DK408" s="534" t="str">
        <f t="shared" si="1271"/>
        <v/>
      </c>
      <c r="DL408" s="534" t="str">
        <f t="shared" si="1272"/>
        <v/>
      </c>
      <c r="DM408" s="534" t="str">
        <f t="shared" si="1273"/>
        <v/>
      </c>
      <c r="DN408" s="534" t="str">
        <f t="shared" si="1274"/>
        <v/>
      </c>
      <c r="DO408" s="534" t="str">
        <f t="shared" si="1275"/>
        <v/>
      </c>
      <c r="DP408" s="533" t="str">
        <f t="shared" si="1276"/>
        <v/>
      </c>
      <c r="DQ408" s="532" t="str">
        <f t="shared" si="1277"/>
        <v/>
      </c>
      <c r="DR408" s="753">
        <f t="shared" si="1278"/>
        <v>0</v>
      </c>
      <c r="DS408" s="111">
        <f t="shared" si="1279"/>
        <v>1</v>
      </c>
      <c r="DT408" s="111">
        <f t="shared" si="1280"/>
        <v>2</v>
      </c>
      <c r="DU408" s="111">
        <f t="shared" si="1281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316">IF(B407="","",B407*B408)</f>
        <v/>
      </c>
      <c r="C409" s="730" t="str">
        <f t="shared" si="1316"/>
        <v/>
      </c>
      <c r="D409" s="730" t="str">
        <f t="shared" si="1316"/>
        <v/>
      </c>
      <c r="E409" s="730" t="str">
        <f t="shared" si="1316"/>
        <v/>
      </c>
      <c r="F409" s="730" t="str">
        <f t="shared" si="1316"/>
        <v/>
      </c>
      <c r="G409" s="730" t="str">
        <f t="shared" si="1316"/>
        <v/>
      </c>
      <c r="H409" s="730" t="str">
        <f t="shared" si="1316"/>
        <v/>
      </c>
      <c r="I409" s="730" t="str">
        <f t="shared" si="1316"/>
        <v/>
      </c>
      <c r="J409" s="730" t="str">
        <f t="shared" si="1316"/>
        <v/>
      </c>
      <c r="K409" s="730" t="str">
        <f t="shared" si="1316"/>
        <v/>
      </c>
      <c r="L409" s="730" t="str">
        <f t="shared" si="1316"/>
        <v/>
      </c>
      <c r="M409" s="730" t="str">
        <f t="shared" si="1316"/>
        <v/>
      </c>
      <c r="N409" s="730" t="str">
        <f t="shared" si="1316"/>
        <v/>
      </c>
      <c r="O409" s="730" t="str">
        <f t="shared" si="1316"/>
        <v/>
      </c>
      <c r="P409" s="730" t="str">
        <f t="shared" si="1316"/>
        <v/>
      </c>
      <c r="Q409" s="730" t="str">
        <f t="shared" si="1316"/>
        <v/>
      </c>
      <c r="R409" s="730" t="str">
        <f t="shared" si="1316"/>
        <v/>
      </c>
      <c r="S409" s="730" t="str">
        <f t="shared" si="1316"/>
        <v/>
      </c>
      <c r="T409" s="762"/>
      <c r="U409" s="730" t="str">
        <f t="shared" ref="U409:AL409" si="1317">IF(U407="","",U407*U408)</f>
        <v/>
      </c>
      <c r="V409" s="730" t="str">
        <f t="shared" si="1317"/>
        <v/>
      </c>
      <c r="W409" s="730" t="str">
        <f t="shared" si="1317"/>
        <v/>
      </c>
      <c r="X409" s="730" t="str">
        <f t="shared" si="1317"/>
        <v/>
      </c>
      <c r="Y409" s="730" t="str">
        <f t="shared" si="1317"/>
        <v/>
      </c>
      <c r="Z409" s="730" t="str">
        <f t="shared" si="1317"/>
        <v/>
      </c>
      <c r="AA409" s="730" t="str">
        <f t="shared" si="1317"/>
        <v/>
      </c>
      <c r="AB409" s="730" t="str">
        <f t="shared" si="1317"/>
        <v/>
      </c>
      <c r="AC409" s="730" t="str">
        <f t="shared" si="1317"/>
        <v/>
      </c>
      <c r="AD409" s="730">
        <f t="shared" si="1317"/>
        <v>300</v>
      </c>
      <c r="AE409" s="730" t="str">
        <f t="shared" si="1317"/>
        <v/>
      </c>
      <c r="AF409" s="730" t="str">
        <f t="shared" si="1317"/>
        <v/>
      </c>
      <c r="AG409" s="730" t="str">
        <f t="shared" si="1317"/>
        <v/>
      </c>
      <c r="AH409" s="730" t="str">
        <f t="shared" si="1317"/>
        <v/>
      </c>
      <c r="AI409" s="730" t="str">
        <f t="shared" si="1317"/>
        <v/>
      </c>
      <c r="AJ409" s="730" t="str">
        <f t="shared" si="1317"/>
        <v/>
      </c>
      <c r="AK409" s="730" t="str">
        <f t="shared" si="1317"/>
        <v/>
      </c>
      <c r="AL409" s="730" t="str">
        <f t="shared" si="1317"/>
        <v/>
      </c>
      <c r="AM409" s="762"/>
      <c r="AN409" s="730" t="str">
        <f t="shared" ref="AN409:BE409" si="1318">IF(AN407="","",AN407*AN408)</f>
        <v/>
      </c>
      <c r="AO409" s="730" t="str">
        <f t="shared" si="1318"/>
        <v/>
      </c>
      <c r="AP409" s="730" t="str">
        <f t="shared" si="1318"/>
        <v/>
      </c>
      <c r="AQ409" s="730" t="str">
        <f t="shared" si="1318"/>
        <v/>
      </c>
      <c r="AR409" s="730" t="str">
        <f t="shared" si="1318"/>
        <v/>
      </c>
      <c r="AS409" s="730" t="str">
        <f t="shared" si="1318"/>
        <v/>
      </c>
      <c r="AT409" s="730" t="str">
        <f t="shared" si="1318"/>
        <v/>
      </c>
      <c r="AU409" s="730" t="str">
        <f t="shared" si="1318"/>
        <v/>
      </c>
      <c r="AV409" s="730" t="str">
        <f t="shared" si="1318"/>
        <v/>
      </c>
      <c r="AW409" s="730">
        <f t="shared" si="1318"/>
        <v>900</v>
      </c>
      <c r="AX409" s="730">
        <f t="shared" si="1318"/>
        <v>90</v>
      </c>
      <c r="AY409" s="730" t="str">
        <f t="shared" si="1318"/>
        <v/>
      </c>
      <c r="AZ409" s="730" t="str">
        <f t="shared" si="1318"/>
        <v/>
      </c>
      <c r="BA409" s="730" t="str">
        <f t="shared" si="1318"/>
        <v/>
      </c>
      <c r="BB409" s="730" t="str">
        <f t="shared" si="1318"/>
        <v/>
      </c>
      <c r="BC409" s="730" t="str">
        <f t="shared" si="1318"/>
        <v/>
      </c>
      <c r="BD409" s="730" t="str">
        <f t="shared" si="1318"/>
        <v/>
      </c>
      <c r="BE409" s="730" t="str">
        <f t="shared" si="1318"/>
        <v/>
      </c>
      <c r="BF409" s="762"/>
      <c r="BG409" s="730" t="str">
        <f t="shared" ref="BG409:BX409" si="1319">IF(BG407="","",BG407*BG408)</f>
        <v/>
      </c>
      <c r="BH409" s="730" t="str">
        <f t="shared" si="1319"/>
        <v/>
      </c>
      <c r="BI409" s="730" t="str">
        <f t="shared" si="1319"/>
        <v/>
      </c>
      <c r="BJ409" s="730" t="str">
        <f t="shared" si="1319"/>
        <v/>
      </c>
      <c r="BK409" s="730" t="str">
        <f t="shared" si="1319"/>
        <v/>
      </c>
      <c r="BL409" s="730">
        <f t="shared" si="1319"/>
        <v>192</v>
      </c>
      <c r="BM409" s="730" t="str">
        <f t="shared" si="1319"/>
        <v/>
      </c>
      <c r="BN409" s="730">
        <f t="shared" si="1319"/>
        <v>200</v>
      </c>
      <c r="BO409" s="730" t="str">
        <f t="shared" si="1319"/>
        <v/>
      </c>
      <c r="BP409" s="730">
        <f t="shared" si="1319"/>
        <v>4800</v>
      </c>
      <c r="BQ409" s="730" t="str">
        <f t="shared" si="1319"/>
        <v/>
      </c>
      <c r="BR409" s="730" t="str">
        <f t="shared" si="1319"/>
        <v/>
      </c>
      <c r="BS409" s="730" t="str">
        <f t="shared" si="1319"/>
        <v/>
      </c>
      <c r="BT409" s="730" t="str">
        <f t="shared" si="1319"/>
        <v/>
      </c>
      <c r="BU409" s="730" t="str">
        <f t="shared" si="1319"/>
        <v/>
      </c>
      <c r="BV409" s="730" t="str">
        <f t="shared" si="1319"/>
        <v/>
      </c>
      <c r="BW409" s="730">
        <f t="shared" si="1319"/>
        <v>1000</v>
      </c>
      <c r="BX409" s="730" t="str">
        <f t="shared" si="1319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238"/>
        <v/>
      </c>
      <c r="CE409" s="698" t="str">
        <f t="shared" si="1239"/>
        <v/>
      </c>
      <c r="CF409" s="698" t="str">
        <f t="shared" si="1240"/>
        <v/>
      </c>
      <c r="CG409" s="787">
        <f t="shared" si="1241"/>
        <v>600</v>
      </c>
      <c r="CH409" s="1370" t="str">
        <f t="shared" si="1242"/>
        <v/>
      </c>
      <c r="CI409" s="1371" t="str">
        <f t="shared" si="1243"/>
        <v/>
      </c>
      <c r="CJ409" s="1372" t="str">
        <f t="shared" si="1244"/>
        <v/>
      </c>
      <c r="CK409" s="1372" t="str">
        <f t="shared" si="1245"/>
        <v/>
      </c>
      <c r="CL409" s="1372" t="str">
        <f t="shared" si="1246"/>
        <v/>
      </c>
      <c r="CM409" s="1372" t="str">
        <f t="shared" si="1247"/>
        <v/>
      </c>
      <c r="CN409" s="1372" t="str">
        <f t="shared" si="1248"/>
        <v/>
      </c>
      <c r="CO409" s="1373" t="str">
        <f t="shared" si="1249"/>
        <v/>
      </c>
      <c r="CP409" s="1373" t="str">
        <f t="shared" si="1250"/>
        <v/>
      </c>
      <c r="CQ409" s="1373" t="str">
        <f t="shared" si="1251"/>
        <v/>
      </c>
      <c r="CR409" s="1373" t="str">
        <f t="shared" si="1252"/>
        <v/>
      </c>
      <c r="CS409" s="1372" t="str">
        <f t="shared" si="1253"/>
        <v/>
      </c>
      <c r="CT409" s="1372" t="str">
        <f t="shared" si="1254"/>
        <v/>
      </c>
      <c r="CU409" s="1372" t="str">
        <f t="shared" si="1255"/>
        <v/>
      </c>
      <c r="CV409" s="1372" t="str">
        <f t="shared" si="1256"/>
        <v/>
      </c>
      <c r="CW409" s="1372" t="str">
        <f t="shared" si="1257"/>
        <v/>
      </c>
      <c r="CX409" s="1371" t="str">
        <f t="shared" si="1258"/>
        <v/>
      </c>
      <c r="CY409" s="1374" t="str">
        <f t="shared" si="1259"/>
        <v/>
      </c>
      <c r="CZ409" s="532" t="str">
        <f t="shared" si="1260"/>
        <v/>
      </c>
      <c r="DA409" s="533" t="str">
        <f t="shared" si="1261"/>
        <v/>
      </c>
      <c r="DB409" s="534" t="str">
        <f t="shared" si="1262"/>
        <v/>
      </c>
      <c r="DC409" s="534" t="str">
        <f t="shared" si="1263"/>
        <v/>
      </c>
      <c r="DD409" s="534" t="str">
        <f t="shared" si="1264"/>
        <v/>
      </c>
      <c r="DE409" s="534" t="str">
        <f t="shared" si="1265"/>
        <v/>
      </c>
      <c r="DF409" s="534" t="str">
        <f t="shared" si="1266"/>
        <v/>
      </c>
      <c r="DG409" s="535" t="str">
        <f t="shared" si="1267"/>
        <v/>
      </c>
      <c r="DH409" s="535" t="str">
        <f t="shared" si="1268"/>
        <v/>
      </c>
      <c r="DI409" s="535">
        <f t="shared" si="1269"/>
        <v>300</v>
      </c>
      <c r="DJ409" s="535" t="str">
        <f t="shared" si="1270"/>
        <v/>
      </c>
      <c r="DK409" s="534" t="str">
        <f t="shared" si="1271"/>
        <v/>
      </c>
      <c r="DL409" s="534" t="str">
        <f t="shared" si="1272"/>
        <v/>
      </c>
      <c r="DM409" s="534" t="str">
        <f t="shared" si="1273"/>
        <v/>
      </c>
      <c r="DN409" s="534" t="str">
        <f t="shared" si="1274"/>
        <v/>
      </c>
      <c r="DO409" s="534" t="str">
        <f t="shared" si="1275"/>
        <v/>
      </c>
      <c r="DP409" s="533" t="str">
        <f t="shared" si="1276"/>
        <v/>
      </c>
      <c r="DQ409" s="532" t="str">
        <f t="shared" si="1277"/>
        <v/>
      </c>
      <c r="DR409" s="753">
        <f t="shared" si="1278"/>
        <v>0</v>
      </c>
      <c r="DS409" s="111">
        <f t="shared" si="1279"/>
        <v>1</v>
      </c>
      <c r="DT409" s="111">
        <f t="shared" si="1280"/>
        <v>2</v>
      </c>
      <c r="DU409" s="111">
        <f t="shared" si="1281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238"/>
        <v/>
      </c>
      <c r="CE410" s="698" t="str">
        <f t="shared" si="1239"/>
        <v/>
      </c>
      <c r="CF410" s="698" t="str">
        <f t="shared" si="1240"/>
        <v/>
      </c>
      <c r="CG410" s="787">
        <f t="shared" si="1241"/>
        <v>45.666666666666664</v>
      </c>
      <c r="CH410" s="1370" t="str">
        <f t="shared" si="1242"/>
        <v/>
      </c>
      <c r="CI410" s="1371" t="str">
        <f t="shared" si="1243"/>
        <v/>
      </c>
      <c r="CJ410" s="1372" t="str">
        <f t="shared" si="1244"/>
        <v/>
      </c>
      <c r="CK410" s="1372" t="str">
        <f t="shared" si="1245"/>
        <v/>
      </c>
      <c r="CL410" s="1372" t="str">
        <f t="shared" si="1246"/>
        <v/>
      </c>
      <c r="CM410" s="1372" t="str">
        <f t="shared" si="1247"/>
        <v/>
      </c>
      <c r="CN410" s="1372" t="str">
        <f t="shared" si="1248"/>
        <v/>
      </c>
      <c r="CO410" s="1373" t="str">
        <f t="shared" si="1249"/>
        <v/>
      </c>
      <c r="CP410" s="1373" t="str">
        <f t="shared" si="1250"/>
        <v/>
      </c>
      <c r="CQ410" s="1373" t="str">
        <f t="shared" si="1251"/>
        <v/>
      </c>
      <c r="CR410" s="1373" t="str">
        <f t="shared" si="1252"/>
        <v/>
      </c>
      <c r="CS410" s="1372" t="str">
        <f t="shared" si="1253"/>
        <v/>
      </c>
      <c r="CT410" s="1372" t="str">
        <f t="shared" si="1254"/>
        <v/>
      </c>
      <c r="CU410" s="1372" t="str">
        <f t="shared" si="1255"/>
        <v/>
      </c>
      <c r="CV410" s="1372" t="str">
        <f t="shared" si="1256"/>
        <v/>
      </c>
      <c r="CW410" s="1372" t="str">
        <f t="shared" si="1257"/>
        <v/>
      </c>
      <c r="CX410" s="1371" t="str">
        <f t="shared" si="1258"/>
        <v/>
      </c>
      <c r="CY410" s="1374" t="str">
        <f t="shared" si="1259"/>
        <v/>
      </c>
      <c r="CZ410" s="532" t="str">
        <f t="shared" si="1260"/>
        <v/>
      </c>
      <c r="DA410" s="533" t="str">
        <f t="shared" si="1261"/>
        <v/>
      </c>
      <c r="DB410" s="534" t="str">
        <f t="shared" si="1262"/>
        <v/>
      </c>
      <c r="DC410" s="534" t="str">
        <f t="shared" si="1263"/>
        <v/>
      </c>
      <c r="DD410" s="534" t="str">
        <f t="shared" si="1264"/>
        <v/>
      </c>
      <c r="DE410" s="534" t="str">
        <f t="shared" si="1265"/>
        <v/>
      </c>
      <c r="DF410" s="534" t="str">
        <f t="shared" si="1266"/>
        <v/>
      </c>
      <c r="DG410" s="535" t="str">
        <f t="shared" si="1267"/>
        <v/>
      </c>
      <c r="DH410" s="535" t="str">
        <f t="shared" si="1268"/>
        <v/>
      </c>
      <c r="DI410" s="535">
        <f t="shared" si="1269"/>
        <v>70</v>
      </c>
      <c r="DJ410" s="535" t="str">
        <f t="shared" si="1270"/>
        <v/>
      </c>
      <c r="DK410" s="534" t="str">
        <f t="shared" si="1271"/>
        <v/>
      </c>
      <c r="DL410" s="534" t="str">
        <f t="shared" si="1272"/>
        <v/>
      </c>
      <c r="DM410" s="534" t="str">
        <f t="shared" si="1273"/>
        <v/>
      </c>
      <c r="DN410" s="534" t="str">
        <f t="shared" si="1274"/>
        <v/>
      </c>
      <c r="DO410" s="534" t="str">
        <f t="shared" si="1275"/>
        <v/>
      </c>
      <c r="DP410" s="533" t="str">
        <f t="shared" si="1276"/>
        <v/>
      </c>
      <c r="DQ410" s="532" t="str">
        <f t="shared" si="1277"/>
        <v/>
      </c>
      <c r="DR410" s="753">
        <f t="shared" si="1278"/>
        <v>0</v>
      </c>
      <c r="DS410" s="111">
        <f t="shared" si="1279"/>
        <v>1</v>
      </c>
      <c r="DT410" s="111">
        <f t="shared" si="1280"/>
        <v>1</v>
      </c>
      <c r="DU410" s="111">
        <f t="shared" si="1281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238"/>
        <v/>
      </c>
      <c r="CE411" s="698" t="str">
        <f t="shared" si="1239"/>
        <v/>
      </c>
      <c r="CF411" s="698" t="str">
        <f t="shared" si="1240"/>
        <v/>
      </c>
      <c r="CG411" s="787">
        <f t="shared" si="1241"/>
        <v>9</v>
      </c>
      <c r="CH411" s="1370" t="str">
        <f t="shared" si="1242"/>
        <v/>
      </c>
      <c r="CI411" s="1371" t="str">
        <f t="shared" si="1243"/>
        <v/>
      </c>
      <c r="CJ411" s="1372" t="str">
        <f t="shared" si="1244"/>
        <v/>
      </c>
      <c r="CK411" s="1372" t="str">
        <f t="shared" si="1245"/>
        <v/>
      </c>
      <c r="CL411" s="1372" t="str">
        <f t="shared" si="1246"/>
        <v/>
      </c>
      <c r="CM411" s="1372" t="str">
        <f t="shared" si="1247"/>
        <v/>
      </c>
      <c r="CN411" s="1372" t="str">
        <f t="shared" si="1248"/>
        <v/>
      </c>
      <c r="CO411" s="1373" t="str">
        <f t="shared" si="1249"/>
        <v/>
      </c>
      <c r="CP411" s="1373" t="str">
        <f t="shared" si="1250"/>
        <v/>
      </c>
      <c r="CQ411" s="1373" t="str">
        <f t="shared" si="1251"/>
        <v/>
      </c>
      <c r="CR411" s="1373" t="str">
        <f t="shared" si="1252"/>
        <v/>
      </c>
      <c r="CS411" s="1372" t="str">
        <f t="shared" si="1253"/>
        <v/>
      </c>
      <c r="CT411" s="1372" t="str">
        <f t="shared" si="1254"/>
        <v/>
      </c>
      <c r="CU411" s="1372" t="str">
        <f t="shared" si="1255"/>
        <v/>
      </c>
      <c r="CV411" s="1372" t="str">
        <f t="shared" si="1256"/>
        <v/>
      </c>
      <c r="CW411" s="1372" t="str">
        <f t="shared" si="1257"/>
        <v/>
      </c>
      <c r="CX411" s="1371" t="str">
        <f t="shared" si="1258"/>
        <v/>
      </c>
      <c r="CY411" s="1374" t="str">
        <f t="shared" si="1259"/>
        <v/>
      </c>
      <c r="CZ411" s="532" t="str">
        <f t="shared" si="1260"/>
        <v/>
      </c>
      <c r="DA411" s="533" t="str">
        <f t="shared" si="1261"/>
        <v/>
      </c>
      <c r="DB411" s="534" t="str">
        <f t="shared" si="1262"/>
        <v/>
      </c>
      <c r="DC411" s="534" t="str">
        <f t="shared" si="1263"/>
        <v/>
      </c>
      <c r="DD411" s="534" t="str">
        <f t="shared" si="1264"/>
        <v/>
      </c>
      <c r="DE411" s="534" t="str">
        <f t="shared" si="1265"/>
        <v/>
      </c>
      <c r="DF411" s="534" t="str">
        <f t="shared" si="1266"/>
        <v/>
      </c>
      <c r="DG411" s="535" t="str">
        <f t="shared" si="1267"/>
        <v/>
      </c>
      <c r="DH411" s="535" t="str">
        <f t="shared" si="1268"/>
        <v/>
      </c>
      <c r="DI411" s="535">
        <f t="shared" si="1269"/>
        <v>10</v>
      </c>
      <c r="DJ411" s="535" t="str">
        <f t="shared" si="1270"/>
        <v/>
      </c>
      <c r="DK411" s="534" t="str">
        <f t="shared" si="1271"/>
        <v/>
      </c>
      <c r="DL411" s="534" t="str">
        <f t="shared" si="1272"/>
        <v/>
      </c>
      <c r="DM411" s="534" t="str">
        <f t="shared" si="1273"/>
        <v/>
      </c>
      <c r="DN411" s="534" t="str">
        <f t="shared" si="1274"/>
        <v/>
      </c>
      <c r="DO411" s="534" t="str">
        <f t="shared" si="1275"/>
        <v/>
      </c>
      <c r="DP411" s="533" t="str">
        <f t="shared" si="1276"/>
        <v/>
      </c>
      <c r="DQ411" s="532" t="str">
        <f t="shared" si="1277"/>
        <v/>
      </c>
      <c r="DR411" s="753">
        <f t="shared" si="1278"/>
        <v>0</v>
      </c>
      <c r="DS411" s="111">
        <f t="shared" si="1279"/>
        <v>1</v>
      </c>
      <c r="DT411" s="111">
        <f t="shared" si="1280"/>
        <v>1</v>
      </c>
      <c r="DU411" s="111">
        <f t="shared" si="1281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320">IF(B410="","",B410*B411)</f>
        <v/>
      </c>
      <c r="C412" s="730" t="str">
        <f t="shared" si="1320"/>
        <v/>
      </c>
      <c r="D412" s="730" t="str">
        <f t="shared" si="1320"/>
        <v/>
      </c>
      <c r="E412" s="730" t="str">
        <f t="shared" si="1320"/>
        <v/>
      </c>
      <c r="F412" s="730" t="str">
        <f t="shared" si="1320"/>
        <v/>
      </c>
      <c r="G412" s="730" t="str">
        <f t="shared" si="1320"/>
        <v/>
      </c>
      <c r="H412" s="730" t="str">
        <f t="shared" si="1320"/>
        <v/>
      </c>
      <c r="I412" s="730" t="str">
        <f t="shared" si="1320"/>
        <v/>
      </c>
      <c r="J412" s="730" t="str">
        <f t="shared" si="1320"/>
        <v/>
      </c>
      <c r="K412" s="730" t="str">
        <f t="shared" si="1320"/>
        <v/>
      </c>
      <c r="L412" s="730" t="str">
        <f t="shared" si="1320"/>
        <v/>
      </c>
      <c r="M412" s="730" t="str">
        <f t="shared" si="1320"/>
        <v/>
      </c>
      <c r="N412" s="730" t="str">
        <f t="shared" si="1320"/>
        <v/>
      </c>
      <c r="O412" s="730" t="str">
        <f t="shared" si="1320"/>
        <v/>
      </c>
      <c r="P412" s="730" t="str">
        <f t="shared" si="1320"/>
        <v/>
      </c>
      <c r="Q412" s="730" t="str">
        <f t="shared" si="1320"/>
        <v/>
      </c>
      <c r="R412" s="730" t="str">
        <f t="shared" si="1320"/>
        <v/>
      </c>
      <c r="S412" s="730" t="str">
        <f t="shared" si="1320"/>
        <v/>
      </c>
      <c r="T412" s="762"/>
      <c r="U412" s="730" t="str">
        <f t="shared" ref="U412:AL412" si="1321">IF(U410="","",U410*U411)</f>
        <v/>
      </c>
      <c r="V412" s="730" t="str">
        <f t="shared" si="1321"/>
        <v/>
      </c>
      <c r="W412" s="730" t="str">
        <f t="shared" si="1321"/>
        <v/>
      </c>
      <c r="X412" s="730" t="str">
        <f t="shared" si="1321"/>
        <v/>
      </c>
      <c r="Y412" s="730" t="str">
        <f t="shared" si="1321"/>
        <v/>
      </c>
      <c r="Z412" s="730" t="str">
        <f t="shared" si="1321"/>
        <v/>
      </c>
      <c r="AA412" s="730" t="str">
        <f t="shared" si="1321"/>
        <v/>
      </c>
      <c r="AB412" s="730" t="str">
        <f t="shared" si="1321"/>
        <v/>
      </c>
      <c r="AC412" s="730" t="str">
        <f t="shared" si="1321"/>
        <v/>
      </c>
      <c r="AD412" s="730">
        <f t="shared" si="1321"/>
        <v>700</v>
      </c>
      <c r="AE412" s="730" t="str">
        <f t="shared" si="1321"/>
        <v/>
      </c>
      <c r="AF412" s="730" t="str">
        <f t="shared" si="1321"/>
        <v/>
      </c>
      <c r="AG412" s="730" t="str">
        <f t="shared" si="1321"/>
        <v/>
      </c>
      <c r="AH412" s="730" t="str">
        <f t="shared" si="1321"/>
        <v/>
      </c>
      <c r="AI412" s="730" t="str">
        <f t="shared" si="1321"/>
        <v/>
      </c>
      <c r="AJ412" s="730" t="str">
        <f t="shared" si="1321"/>
        <v/>
      </c>
      <c r="AK412" s="730" t="str">
        <f t="shared" si="1321"/>
        <v/>
      </c>
      <c r="AL412" s="730" t="str">
        <f t="shared" si="1321"/>
        <v/>
      </c>
      <c r="AM412" s="762"/>
      <c r="AN412" s="730" t="str">
        <f t="shared" ref="AN412:BE412" si="1322">IF(AN410="","",AN410*AN411)</f>
        <v/>
      </c>
      <c r="AO412" s="730" t="str">
        <f t="shared" si="1322"/>
        <v/>
      </c>
      <c r="AP412" s="730" t="str">
        <f t="shared" si="1322"/>
        <v/>
      </c>
      <c r="AQ412" s="730" t="str">
        <f t="shared" si="1322"/>
        <v/>
      </c>
      <c r="AR412" s="730" t="str">
        <f t="shared" si="1322"/>
        <v/>
      </c>
      <c r="AS412" s="730" t="str">
        <f t="shared" si="1322"/>
        <v/>
      </c>
      <c r="AT412" s="730" t="str">
        <f t="shared" si="1322"/>
        <v/>
      </c>
      <c r="AU412" s="730" t="str">
        <f t="shared" si="1322"/>
        <v/>
      </c>
      <c r="AV412" s="730" t="str">
        <f t="shared" si="1322"/>
        <v/>
      </c>
      <c r="AW412" s="730" t="str">
        <f t="shared" si="1322"/>
        <v/>
      </c>
      <c r="AX412" s="730">
        <f t="shared" si="1322"/>
        <v>56</v>
      </c>
      <c r="AY412" s="730" t="str">
        <f t="shared" si="1322"/>
        <v/>
      </c>
      <c r="AZ412" s="730" t="str">
        <f t="shared" si="1322"/>
        <v/>
      </c>
      <c r="BA412" s="730" t="str">
        <f t="shared" si="1322"/>
        <v/>
      </c>
      <c r="BB412" s="730" t="str">
        <f t="shared" si="1322"/>
        <v/>
      </c>
      <c r="BC412" s="730" t="str">
        <f t="shared" si="1322"/>
        <v/>
      </c>
      <c r="BD412" s="730" t="str">
        <f t="shared" si="1322"/>
        <v/>
      </c>
      <c r="BE412" s="730" t="str">
        <f t="shared" si="1322"/>
        <v/>
      </c>
      <c r="BF412" s="762"/>
      <c r="BG412" s="730" t="str">
        <f t="shared" ref="BG412:BX412" si="1323">IF(BG410="","",BG410*BG411)</f>
        <v/>
      </c>
      <c r="BH412" s="730" t="str">
        <f t="shared" si="1323"/>
        <v/>
      </c>
      <c r="BI412" s="730" t="str">
        <f t="shared" si="1323"/>
        <v/>
      </c>
      <c r="BJ412" s="730" t="str">
        <f t="shared" si="1323"/>
        <v/>
      </c>
      <c r="BK412" s="730" t="str">
        <f t="shared" si="1323"/>
        <v/>
      </c>
      <c r="BL412" s="730">
        <f t="shared" si="1323"/>
        <v>96</v>
      </c>
      <c r="BM412" s="730" t="str">
        <f t="shared" si="1323"/>
        <v/>
      </c>
      <c r="BN412" s="730">
        <f t="shared" si="1323"/>
        <v>100</v>
      </c>
      <c r="BO412" s="730" t="str">
        <f t="shared" si="1323"/>
        <v/>
      </c>
      <c r="BP412" s="730">
        <f t="shared" si="1323"/>
        <v>4000</v>
      </c>
      <c r="BQ412" s="730">
        <f t="shared" si="1323"/>
        <v>225</v>
      </c>
      <c r="BR412" s="730" t="str">
        <f t="shared" si="1323"/>
        <v/>
      </c>
      <c r="BS412" s="730" t="str">
        <f t="shared" si="1323"/>
        <v/>
      </c>
      <c r="BT412" s="730" t="str">
        <f t="shared" si="1323"/>
        <v/>
      </c>
      <c r="BU412" s="730" t="str">
        <f t="shared" si="1323"/>
        <v/>
      </c>
      <c r="BV412" s="730" t="str">
        <f t="shared" si="1323"/>
        <v/>
      </c>
      <c r="BW412" s="730">
        <f t="shared" si="1323"/>
        <v>1190</v>
      </c>
      <c r="BX412" s="730" t="str">
        <f t="shared" si="1323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238"/>
        <v/>
      </c>
      <c r="CE412" s="698" t="str">
        <f t="shared" si="1239"/>
        <v/>
      </c>
      <c r="CF412" s="698" t="str">
        <f t="shared" si="1240"/>
        <v/>
      </c>
      <c r="CG412" s="787">
        <f t="shared" si="1241"/>
        <v>505</v>
      </c>
      <c r="CH412" s="1370" t="str">
        <f t="shared" si="1242"/>
        <v/>
      </c>
      <c r="CI412" s="1371" t="str">
        <f t="shared" si="1243"/>
        <v/>
      </c>
      <c r="CJ412" s="1372" t="str">
        <f t="shared" si="1244"/>
        <v/>
      </c>
      <c r="CK412" s="1372" t="str">
        <f t="shared" si="1245"/>
        <v/>
      </c>
      <c r="CL412" s="1372" t="str">
        <f t="shared" si="1246"/>
        <v/>
      </c>
      <c r="CM412" s="1372" t="str">
        <f t="shared" si="1247"/>
        <v/>
      </c>
      <c r="CN412" s="1372" t="str">
        <f t="shared" si="1248"/>
        <v/>
      </c>
      <c r="CO412" s="1373" t="str">
        <f t="shared" si="1249"/>
        <v/>
      </c>
      <c r="CP412" s="1373" t="str">
        <f t="shared" si="1250"/>
        <v/>
      </c>
      <c r="CQ412" s="1373" t="str">
        <f t="shared" si="1251"/>
        <v/>
      </c>
      <c r="CR412" s="1373" t="str">
        <f t="shared" si="1252"/>
        <v/>
      </c>
      <c r="CS412" s="1372" t="str">
        <f t="shared" si="1253"/>
        <v/>
      </c>
      <c r="CT412" s="1372" t="str">
        <f t="shared" si="1254"/>
        <v/>
      </c>
      <c r="CU412" s="1372" t="str">
        <f t="shared" si="1255"/>
        <v/>
      </c>
      <c r="CV412" s="1372" t="str">
        <f t="shared" si="1256"/>
        <v/>
      </c>
      <c r="CW412" s="1372" t="str">
        <f t="shared" si="1257"/>
        <v/>
      </c>
      <c r="CX412" s="1371" t="str">
        <f t="shared" si="1258"/>
        <v/>
      </c>
      <c r="CY412" s="1374" t="str">
        <f t="shared" si="1259"/>
        <v/>
      </c>
      <c r="CZ412" s="532" t="str">
        <f t="shared" si="1260"/>
        <v/>
      </c>
      <c r="DA412" s="533" t="str">
        <f t="shared" si="1261"/>
        <v/>
      </c>
      <c r="DB412" s="534" t="str">
        <f t="shared" si="1262"/>
        <v/>
      </c>
      <c r="DC412" s="534" t="str">
        <f t="shared" si="1263"/>
        <v/>
      </c>
      <c r="DD412" s="534" t="str">
        <f t="shared" si="1264"/>
        <v/>
      </c>
      <c r="DE412" s="534" t="str">
        <f t="shared" si="1265"/>
        <v/>
      </c>
      <c r="DF412" s="534" t="str">
        <f t="shared" si="1266"/>
        <v/>
      </c>
      <c r="DG412" s="535" t="str">
        <f t="shared" si="1267"/>
        <v/>
      </c>
      <c r="DH412" s="535" t="str">
        <f t="shared" si="1268"/>
        <v/>
      </c>
      <c r="DI412" s="535">
        <f t="shared" si="1269"/>
        <v>700</v>
      </c>
      <c r="DJ412" s="535" t="str">
        <f t="shared" si="1270"/>
        <v/>
      </c>
      <c r="DK412" s="534" t="str">
        <f t="shared" si="1271"/>
        <v/>
      </c>
      <c r="DL412" s="534" t="str">
        <f t="shared" si="1272"/>
        <v/>
      </c>
      <c r="DM412" s="534" t="str">
        <f t="shared" si="1273"/>
        <v/>
      </c>
      <c r="DN412" s="534" t="str">
        <f t="shared" si="1274"/>
        <v/>
      </c>
      <c r="DO412" s="534" t="str">
        <f t="shared" si="1275"/>
        <v/>
      </c>
      <c r="DP412" s="533" t="str">
        <f t="shared" si="1276"/>
        <v/>
      </c>
      <c r="DQ412" s="532" t="str">
        <f t="shared" si="1277"/>
        <v/>
      </c>
      <c r="DR412" s="753">
        <f t="shared" si="1278"/>
        <v>0</v>
      </c>
      <c r="DS412" s="111">
        <f t="shared" si="1279"/>
        <v>1</v>
      </c>
      <c r="DT412" s="111">
        <f t="shared" si="1280"/>
        <v>1</v>
      </c>
      <c r="DU412" s="111">
        <f t="shared" si="1281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238"/>
        <v/>
      </c>
      <c r="CE413" s="698" t="str">
        <f t="shared" si="1239"/>
        <v/>
      </c>
      <c r="CF413" s="698" t="str">
        <f t="shared" si="1240"/>
        <v/>
      </c>
      <c r="CG413" s="787" t="str">
        <f t="shared" si="1241"/>
        <v/>
      </c>
      <c r="CH413" s="1370" t="str">
        <f t="shared" si="1242"/>
        <v/>
      </c>
      <c r="CI413" s="1371" t="str">
        <f t="shared" si="1243"/>
        <v/>
      </c>
      <c r="CJ413" s="1372" t="str">
        <f t="shared" si="1244"/>
        <v/>
      </c>
      <c r="CK413" s="1372" t="str">
        <f t="shared" si="1245"/>
        <v/>
      </c>
      <c r="CL413" s="1372" t="str">
        <f t="shared" si="1246"/>
        <v/>
      </c>
      <c r="CM413" s="1372" t="str">
        <f t="shared" si="1247"/>
        <v/>
      </c>
      <c r="CN413" s="1372" t="str">
        <f t="shared" si="1248"/>
        <v/>
      </c>
      <c r="CO413" s="1373" t="str">
        <f t="shared" si="1249"/>
        <v/>
      </c>
      <c r="CP413" s="1373" t="str">
        <f t="shared" si="1250"/>
        <v/>
      </c>
      <c r="CQ413" s="1373" t="str">
        <f t="shared" si="1251"/>
        <v/>
      </c>
      <c r="CR413" s="1373" t="str">
        <f t="shared" si="1252"/>
        <v/>
      </c>
      <c r="CS413" s="1372" t="str">
        <f t="shared" si="1253"/>
        <v/>
      </c>
      <c r="CT413" s="1372" t="str">
        <f t="shared" si="1254"/>
        <v/>
      </c>
      <c r="CU413" s="1372" t="str">
        <f t="shared" si="1255"/>
        <v/>
      </c>
      <c r="CV413" s="1372" t="str">
        <f t="shared" si="1256"/>
        <v/>
      </c>
      <c r="CW413" s="1372" t="str">
        <f t="shared" si="1257"/>
        <v/>
      </c>
      <c r="CX413" s="1371" t="str">
        <f t="shared" si="1258"/>
        <v/>
      </c>
      <c r="CY413" s="1374" t="str">
        <f t="shared" si="1259"/>
        <v/>
      </c>
      <c r="CZ413" s="532" t="str">
        <f t="shared" si="1260"/>
        <v/>
      </c>
      <c r="DA413" s="533" t="str">
        <f t="shared" si="1261"/>
        <v/>
      </c>
      <c r="DB413" s="534" t="str">
        <f t="shared" si="1262"/>
        <v/>
      </c>
      <c r="DC413" s="534" t="str">
        <f t="shared" si="1263"/>
        <v/>
      </c>
      <c r="DD413" s="534" t="str">
        <f t="shared" si="1264"/>
        <v/>
      </c>
      <c r="DE413" s="534" t="str">
        <f t="shared" si="1265"/>
        <v/>
      </c>
      <c r="DF413" s="534" t="str">
        <f t="shared" si="1266"/>
        <v/>
      </c>
      <c r="DG413" s="535" t="str">
        <f t="shared" si="1267"/>
        <v/>
      </c>
      <c r="DH413" s="535" t="str">
        <f t="shared" si="1268"/>
        <v/>
      </c>
      <c r="DI413" s="535" t="str">
        <f t="shared" si="1269"/>
        <v/>
      </c>
      <c r="DJ413" s="535" t="str">
        <f t="shared" si="1270"/>
        <v/>
      </c>
      <c r="DK413" s="534" t="str">
        <f t="shared" si="1271"/>
        <v/>
      </c>
      <c r="DL413" s="534" t="str">
        <f t="shared" si="1272"/>
        <v/>
      </c>
      <c r="DM413" s="534" t="str">
        <f t="shared" si="1273"/>
        <v/>
      </c>
      <c r="DN413" s="534" t="str">
        <f t="shared" si="1274"/>
        <v/>
      </c>
      <c r="DO413" s="534" t="str">
        <f t="shared" si="1275"/>
        <v/>
      </c>
      <c r="DP413" s="533" t="str">
        <f t="shared" si="1276"/>
        <v/>
      </c>
      <c r="DQ413" s="532" t="str">
        <f t="shared" si="1277"/>
        <v/>
      </c>
      <c r="DR413" s="753">
        <f t="shared" si="1278"/>
        <v>0</v>
      </c>
      <c r="DS413" s="111">
        <f t="shared" si="1279"/>
        <v>0</v>
      </c>
      <c r="DT413" s="111">
        <f t="shared" si="1280"/>
        <v>0</v>
      </c>
      <c r="DU413" s="111">
        <f t="shared" si="1281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238"/>
        <v/>
      </c>
      <c r="CE414" s="698" t="str">
        <f t="shared" si="1239"/>
        <v/>
      </c>
      <c r="CF414" s="698" t="str">
        <f t="shared" si="1240"/>
        <v/>
      </c>
      <c r="CG414" s="787" t="str">
        <f t="shared" si="1241"/>
        <v/>
      </c>
      <c r="CH414" s="1370" t="str">
        <f t="shared" si="1242"/>
        <v/>
      </c>
      <c r="CI414" s="1371" t="str">
        <f t="shared" si="1243"/>
        <v/>
      </c>
      <c r="CJ414" s="1372" t="str">
        <f t="shared" si="1244"/>
        <v/>
      </c>
      <c r="CK414" s="1372" t="str">
        <f t="shared" si="1245"/>
        <v/>
      </c>
      <c r="CL414" s="1372" t="str">
        <f t="shared" si="1246"/>
        <v/>
      </c>
      <c r="CM414" s="1372" t="str">
        <f t="shared" si="1247"/>
        <v/>
      </c>
      <c r="CN414" s="1372" t="str">
        <f t="shared" si="1248"/>
        <v/>
      </c>
      <c r="CO414" s="1373" t="str">
        <f t="shared" si="1249"/>
        <v/>
      </c>
      <c r="CP414" s="1373" t="str">
        <f t="shared" si="1250"/>
        <v/>
      </c>
      <c r="CQ414" s="1373" t="str">
        <f t="shared" si="1251"/>
        <v/>
      </c>
      <c r="CR414" s="1373" t="str">
        <f t="shared" si="1252"/>
        <v/>
      </c>
      <c r="CS414" s="1372" t="str">
        <f t="shared" si="1253"/>
        <v/>
      </c>
      <c r="CT414" s="1372" t="str">
        <f t="shared" si="1254"/>
        <v/>
      </c>
      <c r="CU414" s="1372" t="str">
        <f t="shared" si="1255"/>
        <v/>
      </c>
      <c r="CV414" s="1372" t="str">
        <f t="shared" si="1256"/>
        <v/>
      </c>
      <c r="CW414" s="1372" t="str">
        <f t="shared" si="1257"/>
        <v/>
      </c>
      <c r="CX414" s="1371" t="str">
        <f t="shared" si="1258"/>
        <v/>
      </c>
      <c r="CY414" s="1374" t="str">
        <f t="shared" si="1259"/>
        <v/>
      </c>
      <c r="CZ414" s="532" t="str">
        <f t="shared" si="1260"/>
        <v/>
      </c>
      <c r="DA414" s="533" t="str">
        <f t="shared" si="1261"/>
        <v/>
      </c>
      <c r="DB414" s="534" t="str">
        <f t="shared" si="1262"/>
        <v/>
      </c>
      <c r="DC414" s="534" t="str">
        <f t="shared" si="1263"/>
        <v/>
      </c>
      <c r="DD414" s="534" t="str">
        <f t="shared" si="1264"/>
        <v/>
      </c>
      <c r="DE414" s="534" t="str">
        <f t="shared" si="1265"/>
        <v/>
      </c>
      <c r="DF414" s="534" t="str">
        <f t="shared" si="1266"/>
        <v/>
      </c>
      <c r="DG414" s="535" t="str">
        <f t="shared" si="1267"/>
        <v/>
      </c>
      <c r="DH414" s="535" t="str">
        <f t="shared" si="1268"/>
        <v/>
      </c>
      <c r="DI414" s="535" t="str">
        <f t="shared" si="1269"/>
        <v/>
      </c>
      <c r="DJ414" s="535" t="str">
        <f t="shared" si="1270"/>
        <v/>
      </c>
      <c r="DK414" s="534" t="str">
        <f t="shared" si="1271"/>
        <v/>
      </c>
      <c r="DL414" s="534" t="str">
        <f t="shared" si="1272"/>
        <v/>
      </c>
      <c r="DM414" s="534" t="str">
        <f t="shared" si="1273"/>
        <v/>
      </c>
      <c r="DN414" s="534" t="str">
        <f t="shared" si="1274"/>
        <v/>
      </c>
      <c r="DO414" s="534" t="str">
        <f t="shared" si="1275"/>
        <v/>
      </c>
      <c r="DP414" s="533" t="str">
        <f t="shared" si="1276"/>
        <v/>
      </c>
      <c r="DQ414" s="532" t="str">
        <f t="shared" si="1277"/>
        <v/>
      </c>
      <c r="DR414" s="753">
        <f t="shared" si="1278"/>
        <v>0</v>
      </c>
      <c r="DS414" s="111">
        <f t="shared" si="1279"/>
        <v>0</v>
      </c>
      <c r="DT414" s="111">
        <f t="shared" si="1280"/>
        <v>0</v>
      </c>
      <c r="DU414" s="111">
        <f t="shared" si="1281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324">IF(B413="","",B413*B414)</f>
        <v/>
      </c>
      <c r="C415" s="730" t="str">
        <f t="shared" si="1324"/>
        <v/>
      </c>
      <c r="D415" s="730" t="str">
        <f t="shared" si="1324"/>
        <v/>
      </c>
      <c r="E415" s="730" t="str">
        <f t="shared" si="1324"/>
        <v/>
      </c>
      <c r="F415" s="730" t="str">
        <f t="shared" si="1324"/>
        <v/>
      </c>
      <c r="G415" s="730" t="str">
        <f t="shared" si="1324"/>
        <v/>
      </c>
      <c r="H415" s="730" t="str">
        <f t="shared" si="1324"/>
        <v/>
      </c>
      <c r="I415" s="730" t="str">
        <f t="shared" si="1324"/>
        <v/>
      </c>
      <c r="J415" s="730" t="str">
        <f t="shared" si="1324"/>
        <v/>
      </c>
      <c r="K415" s="730" t="str">
        <f t="shared" si="1324"/>
        <v/>
      </c>
      <c r="L415" s="730" t="str">
        <f t="shared" si="1324"/>
        <v/>
      </c>
      <c r="M415" s="730" t="str">
        <f t="shared" si="1324"/>
        <v/>
      </c>
      <c r="N415" s="730" t="str">
        <f t="shared" si="1324"/>
        <v/>
      </c>
      <c r="O415" s="730" t="str">
        <f t="shared" si="1324"/>
        <v/>
      </c>
      <c r="P415" s="730" t="str">
        <f t="shared" si="1324"/>
        <v/>
      </c>
      <c r="Q415" s="730" t="str">
        <f t="shared" si="1324"/>
        <v/>
      </c>
      <c r="R415" s="730" t="str">
        <f t="shared" si="1324"/>
        <v/>
      </c>
      <c r="S415" s="730" t="str">
        <f t="shared" si="1324"/>
        <v/>
      </c>
      <c r="T415" s="762"/>
      <c r="U415" s="730" t="str">
        <f t="shared" ref="U415:AL415" si="1325">IF(U413="","",U413*U414)</f>
        <v/>
      </c>
      <c r="V415" s="730" t="str">
        <f t="shared" si="1325"/>
        <v/>
      </c>
      <c r="W415" s="730" t="str">
        <f t="shared" si="1325"/>
        <v/>
      </c>
      <c r="X415" s="730" t="str">
        <f t="shared" si="1325"/>
        <v/>
      </c>
      <c r="Y415" s="730" t="str">
        <f t="shared" si="1325"/>
        <v/>
      </c>
      <c r="Z415" s="730" t="str">
        <f t="shared" si="1325"/>
        <v/>
      </c>
      <c r="AA415" s="730" t="str">
        <f t="shared" si="1325"/>
        <v/>
      </c>
      <c r="AB415" s="730" t="str">
        <f t="shared" si="1325"/>
        <v/>
      </c>
      <c r="AC415" s="730" t="str">
        <f t="shared" si="1325"/>
        <v/>
      </c>
      <c r="AD415" s="730" t="str">
        <f t="shared" si="1325"/>
        <v/>
      </c>
      <c r="AE415" s="730" t="str">
        <f t="shared" si="1325"/>
        <v/>
      </c>
      <c r="AF415" s="730" t="str">
        <f t="shared" si="1325"/>
        <v/>
      </c>
      <c r="AG415" s="730" t="str">
        <f t="shared" si="1325"/>
        <v/>
      </c>
      <c r="AH415" s="730" t="str">
        <f t="shared" si="1325"/>
        <v/>
      </c>
      <c r="AI415" s="730" t="str">
        <f t="shared" si="1325"/>
        <v/>
      </c>
      <c r="AJ415" s="730" t="str">
        <f t="shared" si="1325"/>
        <v/>
      </c>
      <c r="AK415" s="730" t="str">
        <f t="shared" si="1325"/>
        <v/>
      </c>
      <c r="AL415" s="730" t="str">
        <f t="shared" si="1325"/>
        <v/>
      </c>
      <c r="AM415" s="762"/>
      <c r="AN415" s="730" t="str">
        <f t="shared" ref="AN415:BE415" si="1326">IF(AN413="","",AN413*AN414)</f>
        <v/>
      </c>
      <c r="AO415" s="730" t="str">
        <f t="shared" si="1326"/>
        <v/>
      </c>
      <c r="AP415" s="730" t="str">
        <f t="shared" si="1326"/>
        <v/>
      </c>
      <c r="AQ415" s="730" t="str">
        <f t="shared" si="1326"/>
        <v/>
      </c>
      <c r="AR415" s="730" t="str">
        <f t="shared" si="1326"/>
        <v/>
      </c>
      <c r="AS415" s="730" t="str">
        <f t="shared" si="1326"/>
        <v/>
      </c>
      <c r="AT415" s="730" t="str">
        <f t="shared" si="1326"/>
        <v/>
      </c>
      <c r="AU415" s="730" t="str">
        <f t="shared" si="1326"/>
        <v/>
      </c>
      <c r="AV415" s="730" t="str">
        <f t="shared" si="1326"/>
        <v/>
      </c>
      <c r="AW415" s="730" t="str">
        <f t="shared" si="1326"/>
        <v/>
      </c>
      <c r="AX415" s="730" t="str">
        <f t="shared" si="1326"/>
        <v/>
      </c>
      <c r="AY415" s="730" t="str">
        <f t="shared" si="1326"/>
        <v/>
      </c>
      <c r="AZ415" s="730" t="str">
        <f t="shared" si="1326"/>
        <v/>
      </c>
      <c r="BA415" s="730" t="str">
        <f t="shared" si="1326"/>
        <v/>
      </c>
      <c r="BB415" s="730" t="str">
        <f t="shared" si="1326"/>
        <v/>
      </c>
      <c r="BC415" s="730" t="str">
        <f t="shared" si="1326"/>
        <v/>
      </c>
      <c r="BD415" s="730" t="str">
        <f t="shared" si="1326"/>
        <v/>
      </c>
      <c r="BE415" s="730" t="str">
        <f t="shared" si="1326"/>
        <v/>
      </c>
      <c r="BF415" s="762"/>
      <c r="BG415" s="730" t="str">
        <f t="shared" ref="BG415:BX415" si="1327">IF(BG413="","",BG413*BG414)</f>
        <v/>
      </c>
      <c r="BH415" s="730" t="str">
        <f t="shared" si="1327"/>
        <v/>
      </c>
      <c r="BI415" s="730" t="str">
        <f t="shared" si="1327"/>
        <v/>
      </c>
      <c r="BJ415" s="730" t="str">
        <f t="shared" si="1327"/>
        <v/>
      </c>
      <c r="BK415" s="730" t="str">
        <f t="shared" si="1327"/>
        <v/>
      </c>
      <c r="BL415" s="730" t="str">
        <f t="shared" si="1327"/>
        <v/>
      </c>
      <c r="BM415" s="730" t="str">
        <f t="shared" si="1327"/>
        <v/>
      </c>
      <c r="BN415" s="730" t="str">
        <f t="shared" si="1327"/>
        <v/>
      </c>
      <c r="BO415" s="730" t="str">
        <f t="shared" si="1327"/>
        <v/>
      </c>
      <c r="BP415" s="730" t="str">
        <f t="shared" si="1327"/>
        <v/>
      </c>
      <c r="BQ415" s="730" t="str">
        <f t="shared" si="1327"/>
        <v/>
      </c>
      <c r="BR415" s="730" t="str">
        <f t="shared" si="1327"/>
        <v/>
      </c>
      <c r="BS415" s="730" t="str">
        <f t="shared" si="1327"/>
        <v/>
      </c>
      <c r="BT415" s="730" t="str">
        <f t="shared" si="1327"/>
        <v/>
      </c>
      <c r="BU415" s="730" t="str">
        <f t="shared" si="1327"/>
        <v/>
      </c>
      <c r="BV415" s="730" t="str">
        <f t="shared" si="1327"/>
        <v/>
      </c>
      <c r="BW415" s="730" t="str">
        <f t="shared" si="1327"/>
        <v/>
      </c>
      <c r="BX415" s="730" t="str">
        <f t="shared" si="1327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238"/>
        <v/>
      </c>
      <c r="CE415" s="698" t="str">
        <f t="shared" si="1239"/>
        <v/>
      </c>
      <c r="CF415" s="698" t="str">
        <f t="shared" si="1240"/>
        <v/>
      </c>
      <c r="CG415" s="787" t="str">
        <f t="shared" si="1241"/>
        <v/>
      </c>
      <c r="CH415" s="1370" t="str">
        <f t="shared" si="1242"/>
        <v/>
      </c>
      <c r="CI415" s="1371" t="str">
        <f t="shared" si="1243"/>
        <v/>
      </c>
      <c r="CJ415" s="1372" t="str">
        <f t="shared" si="1244"/>
        <v/>
      </c>
      <c r="CK415" s="1372" t="str">
        <f t="shared" si="1245"/>
        <v/>
      </c>
      <c r="CL415" s="1372" t="str">
        <f t="shared" si="1246"/>
        <v/>
      </c>
      <c r="CM415" s="1372" t="str">
        <f t="shared" si="1247"/>
        <v/>
      </c>
      <c r="CN415" s="1372" t="str">
        <f t="shared" si="1248"/>
        <v/>
      </c>
      <c r="CO415" s="1373" t="str">
        <f t="shared" si="1249"/>
        <v/>
      </c>
      <c r="CP415" s="1373" t="str">
        <f t="shared" si="1250"/>
        <v/>
      </c>
      <c r="CQ415" s="1373" t="str">
        <f t="shared" si="1251"/>
        <v/>
      </c>
      <c r="CR415" s="1373" t="str">
        <f t="shared" si="1252"/>
        <v/>
      </c>
      <c r="CS415" s="1372" t="str">
        <f t="shared" si="1253"/>
        <v/>
      </c>
      <c r="CT415" s="1372" t="str">
        <f t="shared" si="1254"/>
        <v/>
      </c>
      <c r="CU415" s="1372" t="str">
        <f t="shared" si="1255"/>
        <v/>
      </c>
      <c r="CV415" s="1372" t="str">
        <f t="shared" si="1256"/>
        <v/>
      </c>
      <c r="CW415" s="1372" t="str">
        <f t="shared" si="1257"/>
        <v/>
      </c>
      <c r="CX415" s="1371" t="str">
        <f t="shared" si="1258"/>
        <v/>
      </c>
      <c r="CY415" s="1374" t="str">
        <f t="shared" si="1259"/>
        <v/>
      </c>
      <c r="CZ415" s="532" t="str">
        <f t="shared" si="1260"/>
        <v/>
      </c>
      <c r="DA415" s="533" t="str">
        <f t="shared" si="1261"/>
        <v/>
      </c>
      <c r="DB415" s="534" t="str">
        <f t="shared" si="1262"/>
        <v/>
      </c>
      <c r="DC415" s="534" t="str">
        <f t="shared" si="1263"/>
        <v/>
      </c>
      <c r="DD415" s="534" t="str">
        <f t="shared" si="1264"/>
        <v/>
      </c>
      <c r="DE415" s="534" t="str">
        <f t="shared" si="1265"/>
        <v/>
      </c>
      <c r="DF415" s="534" t="str">
        <f t="shared" si="1266"/>
        <v/>
      </c>
      <c r="DG415" s="535" t="str">
        <f t="shared" si="1267"/>
        <v/>
      </c>
      <c r="DH415" s="535" t="str">
        <f t="shared" si="1268"/>
        <v/>
      </c>
      <c r="DI415" s="535" t="str">
        <f t="shared" si="1269"/>
        <v/>
      </c>
      <c r="DJ415" s="535" t="str">
        <f t="shared" si="1270"/>
        <v/>
      </c>
      <c r="DK415" s="534" t="str">
        <f t="shared" si="1271"/>
        <v/>
      </c>
      <c r="DL415" s="534" t="str">
        <f t="shared" si="1272"/>
        <v/>
      </c>
      <c r="DM415" s="534" t="str">
        <f t="shared" si="1273"/>
        <v/>
      </c>
      <c r="DN415" s="534" t="str">
        <f t="shared" si="1274"/>
        <v/>
      </c>
      <c r="DO415" s="534" t="str">
        <f t="shared" si="1275"/>
        <v/>
      </c>
      <c r="DP415" s="533" t="str">
        <f t="shared" si="1276"/>
        <v/>
      </c>
      <c r="DQ415" s="532" t="str">
        <f t="shared" si="1277"/>
        <v/>
      </c>
      <c r="DR415" s="753">
        <f t="shared" si="1278"/>
        <v>0</v>
      </c>
      <c r="DS415" s="111">
        <f t="shared" si="1279"/>
        <v>0</v>
      </c>
      <c r="DT415" s="111">
        <f t="shared" si="1280"/>
        <v>0</v>
      </c>
      <c r="DU415" s="111">
        <f t="shared" si="1281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238"/>
        <v/>
      </c>
      <c r="CE416" s="698" t="str">
        <f t="shared" si="1239"/>
        <v/>
      </c>
      <c r="CF416" s="698" t="str">
        <f t="shared" si="1240"/>
        <v/>
      </c>
      <c r="CG416" s="787" t="str">
        <f t="shared" si="1241"/>
        <v/>
      </c>
      <c r="CH416" s="1370" t="str">
        <f t="shared" si="1242"/>
        <v/>
      </c>
      <c r="CI416" s="1371" t="str">
        <f t="shared" si="1243"/>
        <v/>
      </c>
      <c r="CJ416" s="1372" t="str">
        <f t="shared" si="1244"/>
        <v/>
      </c>
      <c r="CK416" s="1372" t="str">
        <f t="shared" si="1245"/>
        <v/>
      </c>
      <c r="CL416" s="1372" t="str">
        <f t="shared" si="1246"/>
        <v/>
      </c>
      <c r="CM416" s="1372" t="str">
        <f t="shared" si="1247"/>
        <v/>
      </c>
      <c r="CN416" s="1372" t="str">
        <f t="shared" si="1248"/>
        <v/>
      </c>
      <c r="CO416" s="1373" t="str">
        <f t="shared" si="1249"/>
        <v/>
      </c>
      <c r="CP416" s="1373" t="str">
        <f t="shared" si="1250"/>
        <v/>
      </c>
      <c r="CQ416" s="1373" t="str">
        <f t="shared" si="1251"/>
        <v/>
      </c>
      <c r="CR416" s="1373" t="str">
        <f t="shared" si="1252"/>
        <v/>
      </c>
      <c r="CS416" s="1372" t="str">
        <f t="shared" si="1253"/>
        <v/>
      </c>
      <c r="CT416" s="1372" t="str">
        <f t="shared" si="1254"/>
        <v/>
      </c>
      <c r="CU416" s="1372" t="str">
        <f t="shared" si="1255"/>
        <v/>
      </c>
      <c r="CV416" s="1372" t="str">
        <f t="shared" si="1256"/>
        <v/>
      </c>
      <c r="CW416" s="1372" t="str">
        <f t="shared" si="1257"/>
        <v/>
      </c>
      <c r="CX416" s="1371" t="str">
        <f t="shared" si="1258"/>
        <v/>
      </c>
      <c r="CY416" s="1374" t="str">
        <f t="shared" si="1259"/>
        <v/>
      </c>
      <c r="CZ416" s="532" t="str">
        <f t="shared" si="1260"/>
        <v/>
      </c>
      <c r="DA416" s="533" t="str">
        <f t="shared" si="1261"/>
        <v/>
      </c>
      <c r="DB416" s="534" t="str">
        <f t="shared" si="1262"/>
        <v/>
      </c>
      <c r="DC416" s="534" t="str">
        <f t="shared" si="1263"/>
        <v/>
      </c>
      <c r="DD416" s="534" t="str">
        <f t="shared" si="1264"/>
        <v/>
      </c>
      <c r="DE416" s="534" t="str">
        <f t="shared" si="1265"/>
        <v/>
      </c>
      <c r="DF416" s="534" t="str">
        <f t="shared" si="1266"/>
        <v/>
      </c>
      <c r="DG416" s="535" t="str">
        <f t="shared" si="1267"/>
        <v/>
      </c>
      <c r="DH416" s="535" t="str">
        <f t="shared" si="1268"/>
        <v/>
      </c>
      <c r="DI416" s="535" t="str">
        <f t="shared" si="1269"/>
        <v/>
      </c>
      <c r="DJ416" s="535" t="str">
        <f t="shared" si="1270"/>
        <v/>
      </c>
      <c r="DK416" s="534" t="str">
        <f t="shared" si="1271"/>
        <v/>
      </c>
      <c r="DL416" s="534" t="str">
        <f t="shared" si="1272"/>
        <v/>
      </c>
      <c r="DM416" s="534" t="str">
        <f t="shared" si="1273"/>
        <v/>
      </c>
      <c r="DN416" s="534" t="str">
        <f t="shared" si="1274"/>
        <v/>
      </c>
      <c r="DO416" s="534" t="str">
        <f t="shared" si="1275"/>
        <v/>
      </c>
      <c r="DP416" s="533" t="str">
        <f t="shared" si="1276"/>
        <v/>
      </c>
      <c r="DQ416" s="532" t="str">
        <f t="shared" si="1277"/>
        <v/>
      </c>
      <c r="DR416" s="753">
        <f t="shared" si="1278"/>
        <v>0</v>
      </c>
      <c r="DS416" s="111">
        <f t="shared" si="1279"/>
        <v>0</v>
      </c>
      <c r="DT416" s="111">
        <f t="shared" si="1280"/>
        <v>0</v>
      </c>
      <c r="DU416" s="111">
        <f t="shared" si="1281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238"/>
        <v/>
      </c>
      <c r="CE417" s="698" t="str">
        <f t="shared" si="1239"/>
        <v/>
      </c>
      <c r="CF417" s="698" t="str">
        <f t="shared" si="1240"/>
        <v/>
      </c>
      <c r="CG417" s="787" t="str">
        <f t="shared" si="1241"/>
        <v/>
      </c>
      <c r="CH417" s="1370" t="str">
        <f t="shared" si="1242"/>
        <v/>
      </c>
      <c r="CI417" s="1371" t="str">
        <f t="shared" si="1243"/>
        <v/>
      </c>
      <c r="CJ417" s="1372" t="str">
        <f t="shared" si="1244"/>
        <v/>
      </c>
      <c r="CK417" s="1372" t="str">
        <f t="shared" si="1245"/>
        <v/>
      </c>
      <c r="CL417" s="1372" t="str">
        <f t="shared" si="1246"/>
        <v/>
      </c>
      <c r="CM417" s="1372" t="str">
        <f t="shared" si="1247"/>
        <v/>
      </c>
      <c r="CN417" s="1372" t="str">
        <f t="shared" si="1248"/>
        <v/>
      </c>
      <c r="CO417" s="1373" t="str">
        <f t="shared" si="1249"/>
        <v/>
      </c>
      <c r="CP417" s="1373" t="str">
        <f t="shared" si="1250"/>
        <v/>
      </c>
      <c r="CQ417" s="1373" t="str">
        <f t="shared" si="1251"/>
        <v/>
      </c>
      <c r="CR417" s="1373" t="str">
        <f t="shared" si="1252"/>
        <v/>
      </c>
      <c r="CS417" s="1372" t="str">
        <f t="shared" si="1253"/>
        <v/>
      </c>
      <c r="CT417" s="1372" t="str">
        <f t="shared" si="1254"/>
        <v/>
      </c>
      <c r="CU417" s="1372" t="str">
        <f t="shared" si="1255"/>
        <v/>
      </c>
      <c r="CV417" s="1372" t="str">
        <f t="shared" si="1256"/>
        <v/>
      </c>
      <c r="CW417" s="1372" t="str">
        <f t="shared" si="1257"/>
        <v/>
      </c>
      <c r="CX417" s="1371" t="str">
        <f t="shared" si="1258"/>
        <v/>
      </c>
      <c r="CY417" s="1374" t="str">
        <f t="shared" si="1259"/>
        <v/>
      </c>
      <c r="CZ417" s="532" t="str">
        <f t="shared" si="1260"/>
        <v/>
      </c>
      <c r="DA417" s="533" t="str">
        <f t="shared" si="1261"/>
        <v/>
      </c>
      <c r="DB417" s="534" t="str">
        <f t="shared" si="1262"/>
        <v/>
      </c>
      <c r="DC417" s="534" t="str">
        <f t="shared" si="1263"/>
        <v/>
      </c>
      <c r="DD417" s="534" t="str">
        <f t="shared" si="1264"/>
        <v/>
      </c>
      <c r="DE417" s="534" t="str">
        <f t="shared" si="1265"/>
        <v/>
      </c>
      <c r="DF417" s="534" t="str">
        <f t="shared" si="1266"/>
        <v/>
      </c>
      <c r="DG417" s="535" t="str">
        <f t="shared" si="1267"/>
        <v/>
      </c>
      <c r="DH417" s="535" t="str">
        <f t="shared" si="1268"/>
        <v/>
      </c>
      <c r="DI417" s="535" t="str">
        <f t="shared" si="1269"/>
        <v/>
      </c>
      <c r="DJ417" s="535" t="str">
        <f t="shared" si="1270"/>
        <v/>
      </c>
      <c r="DK417" s="534" t="str">
        <f t="shared" si="1271"/>
        <v/>
      </c>
      <c r="DL417" s="534" t="str">
        <f t="shared" si="1272"/>
        <v/>
      </c>
      <c r="DM417" s="534" t="str">
        <f t="shared" si="1273"/>
        <v/>
      </c>
      <c r="DN417" s="534" t="str">
        <f t="shared" si="1274"/>
        <v/>
      </c>
      <c r="DO417" s="534" t="str">
        <f t="shared" si="1275"/>
        <v/>
      </c>
      <c r="DP417" s="533" t="str">
        <f t="shared" si="1276"/>
        <v/>
      </c>
      <c r="DQ417" s="532" t="str">
        <f t="shared" si="1277"/>
        <v/>
      </c>
      <c r="DR417" s="753">
        <f t="shared" si="1278"/>
        <v>0</v>
      </c>
      <c r="DS417" s="111">
        <f t="shared" si="1279"/>
        <v>0</v>
      </c>
      <c r="DT417" s="111">
        <f t="shared" si="1280"/>
        <v>0</v>
      </c>
      <c r="DU417" s="111">
        <f t="shared" si="1281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328">IF(B416="","",B416*B417)</f>
        <v/>
      </c>
      <c r="C418" s="730" t="str">
        <f t="shared" si="1328"/>
        <v/>
      </c>
      <c r="D418" s="730" t="str">
        <f t="shared" si="1328"/>
        <v/>
      </c>
      <c r="E418" s="730" t="str">
        <f t="shared" si="1328"/>
        <v/>
      </c>
      <c r="F418" s="730" t="str">
        <f t="shared" si="1328"/>
        <v/>
      </c>
      <c r="G418" s="730" t="str">
        <f t="shared" si="1328"/>
        <v/>
      </c>
      <c r="H418" s="730" t="str">
        <f t="shared" si="1328"/>
        <v/>
      </c>
      <c r="I418" s="730" t="str">
        <f t="shared" si="1328"/>
        <v/>
      </c>
      <c r="J418" s="730" t="str">
        <f t="shared" si="1328"/>
        <v/>
      </c>
      <c r="K418" s="730" t="str">
        <f t="shared" si="1328"/>
        <v/>
      </c>
      <c r="L418" s="730" t="str">
        <f t="shared" si="1328"/>
        <v/>
      </c>
      <c r="M418" s="730" t="str">
        <f t="shared" si="1328"/>
        <v/>
      </c>
      <c r="N418" s="730" t="str">
        <f t="shared" si="1328"/>
        <v/>
      </c>
      <c r="O418" s="730" t="str">
        <f t="shared" si="1328"/>
        <v/>
      </c>
      <c r="P418" s="730" t="str">
        <f t="shared" si="1328"/>
        <v/>
      </c>
      <c r="Q418" s="730" t="str">
        <f t="shared" si="1328"/>
        <v/>
      </c>
      <c r="R418" s="730" t="str">
        <f t="shared" si="1328"/>
        <v/>
      </c>
      <c r="S418" s="730" t="str">
        <f t="shared" si="1328"/>
        <v/>
      </c>
      <c r="T418" s="762"/>
      <c r="U418" s="730" t="str">
        <f t="shared" ref="U418:AL418" si="1329">IF(U416="","",U416*U417)</f>
        <v/>
      </c>
      <c r="V418" s="730" t="str">
        <f t="shared" si="1329"/>
        <v/>
      </c>
      <c r="W418" s="730" t="str">
        <f t="shared" si="1329"/>
        <v/>
      </c>
      <c r="X418" s="730" t="str">
        <f t="shared" si="1329"/>
        <v/>
      </c>
      <c r="Y418" s="730" t="str">
        <f t="shared" si="1329"/>
        <v/>
      </c>
      <c r="Z418" s="730" t="str">
        <f t="shared" si="1329"/>
        <v/>
      </c>
      <c r="AA418" s="730" t="str">
        <f t="shared" si="1329"/>
        <v/>
      </c>
      <c r="AB418" s="730" t="str">
        <f t="shared" si="1329"/>
        <v/>
      </c>
      <c r="AC418" s="730" t="str">
        <f t="shared" si="1329"/>
        <v/>
      </c>
      <c r="AD418" s="730" t="str">
        <f t="shared" si="1329"/>
        <v/>
      </c>
      <c r="AE418" s="730" t="str">
        <f t="shared" si="1329"/>
        <v/>
      </c>
      <c r="AF418" s="730" t="str">
        <f t="shared" si="1329"/>
        <v/>
      </c>
      <c r="AG418" s="730" t="str">
        <f t="shared" si="1329"/>
        <v/>
      </c>
      <c r="AH418" s="730" t="str">
        <f t="shared" si="1329"/>
        <v/>
      </c>
      <c r="AI418" s="730" t="str">
        <f t="shared" si="1329"/>
        <v/>
      </c>
      <c r="AJ418" s="730" t="str">
        <f t="shared" si="1329"/>
        <v/>
      </c>
      <c r="AK418" s="730" t="str">
        <f t="shared" si="1329"/>
        <v/>
      </c>
      <c r="AL418" s="730" t="str">
        <f t="shared" si="1329"/>
        <v/>
      </c>
      <c r="AM418" s="762"/>
      <c r="AN418" s="730" t="str">
        <f t="shared" ref="AN418:BE418" si="1330">IF(AN416="","",AN416*AN417)</f>
        <v/>
      </c>
      <c r="AO418" s="730" t="str">
        <f t="shared" si="1330"/>
        <v/>
      </c>
      <c r="AP418" s="730" t="str">
        <f t="shared" si="1330"/>
        <v/>
      </c>
      <c r="AQ418" s="730" t="str">
        <f t="shared" si="1330"/>
        <v/>
      </c>
      <c r="AR418" s="730" t="str">
        <f t="shared" si="1330"/>
        <v/>
      </c>
      <c r="AS418" s="730" t="str">
        <f t="shared" si="1330"/>
        <v/>
      </c>
      <c r="AT418" s="730" t="str">
        <f t="shared" si="1330"/>
        <v/>
      </c>
      <c r="AU418" s="730" t="str">
        <f t="shared" si="1330"/>
        <v/>
      </c>
      <c r="AV418" s="730" t="str">
        <f t="shared" si="1330"/>
        <v/>
      </c>
      <c r="AW418" s="730" t="str">
        <f t="shared" si="1330"/>
        <v/>
      </c>
      <c r="AX418" s="730" t="str">
        <f t="shared" si="1330"/>
        <v/>
      </c>
      <c r="AY418" s="730" t="str">
        <f t="shared" si="1330"/>
        <v/>
      </c>
      <c r="AZ418" s="730" t="str">
        <f t="shared" si="1330"/>
        <v/>
      </c>
      <c r="BA418" s="730" t="str">
        <f t="shared" si="1330"/>
        <v/>
      </c>
      <c r="BB418" s="730" t="str">
        <f t="shared" si="1330"/>
        <v/>
      </c>
      <c r="BC418" s="730" t="str">
        <f t="shared" si="1330"/>
        <v/>
      </c>
      <c r="BD418" s="730" t="str">
        <f t="shared" si="1330"/>
        <v/>
      </c>
      <c r="BE418" s="730" t="str">
        <f t="shared" si="1330"/>
        <v/>
      </c>
      <c r="BF418" s="762"/>
      <c r="BG418" s="730" t="str">
        <f t="shared" ref="BG418:BX418" si="1331">IF(BG416="","",BG416*BG417)</f>
        <v/>
      </c>
      <c r="BH418" s="730" t="str">
        <f t="shared" si="1331"/>
        <v/>
      </c>
      <c r="BI418" s="730" t="str">
        <f t="shared" si="1331"/>
        <v/>
      </c>
      <c r="BJ418" s="730" t="str">
        <f t="shared" si="1331"/>
        <v/>
      </c>
      <c r="BK418" s="730" t="str">
        <f t="shared" si="1331"/>
        <v/>
      </c>
      <c r="BL418" s="730" t="str">
        <f t="shared" si="1331"/>
        <v/>
      </c>
      <c r="BM418" s="730" t="str">
        <f t="shared" si="1331"/>
        <v/>
      </c>
      <c r="BN418" s="730" t="str">
        <f t="shared" si="1331"/>
        <v/>
      </c>
      <c r="BO418" s="730" t="str">
        <f t="shared" si="1331"/>
        <v/>
      </c>
      <c r="BP418" s="730" t="str">
        <f t="shared" si="1331"/>
        <v/>
      </c>
      <c r="BQ418" s="730" t="str">
        <f t="shared" si="1331"/>
        <v/>
      </c>
      <c r="BR418" s="730" t="str">
        <f t="shared" si="1331"/>
        <v/>
      </c>
      <c r="BS418" s="730" t="str">
        <f t="shared" si="1331"/>
        <v/>
      </c>
      <c r="BT418" s="730" t="str">
        <f t="shared" si="1331"/>
        <v/>
      </c>
      <c r="BU418" s="730" t="str">
        <f t="shared" si="1331"/>
        <v/>
      </c>
      <c r="BV418" s="730" t="str">
        <f t="shared" si="1331"/>
        <v/>
      </c>
      <c r="BW418" s="730" t="str">
        <f t="shared" si="1331"/>
        <v/>
      </c>
      <c r="BX418" s="730" t="str">
        <f t="shared" si="1331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238"/>
        <v/>
      </c>
      <c r="CE418" s="698" t="str">
        <f t="shared" si="1239"/>
        <v/>
      </c>
      <c r="CF418" s="698" t="str">
        <f t="shared" si="1240"/>
        <v/>
      </c>
      <c r="CG418" s="787" t="str">
        <f t="shared" si="1241"/>
        <v/>
      </c>
      <c r="CH418" s="1370" t="str">
        <f t="shared" si="1242"/>
        <v/>
      </c>
      <c r="CI418" s="1371" t="str">
        <f t="shared" si="1243"/>
        <v/>
      </c>
      <c r="CJ418" s="1372" t="str">
        <f t="shared" si="1244"/>
        <v/>
      </c>
      <c r="CK418" s="1372" t="str">
        <f t="shared" si="1245"/>
        <v/>
      </c>
      <c r="CL418" s="1372" t="str">
        <f t="shared" si="1246"/>
        <v/>
      </c>
      <c r="CM418" s="1372" t="str">
        <f t="shared" si="1247"/>
        <v/>
      </c>
      <c r="CN418" s="1372" t="str">
        <f t="shared" si="1248"/>
        <v/>
      </c>
      <c r="CO418" s="1373" t="str">
        <f t="shared" si="1249"/>
        <v/>
      </c>
      <c r="CP418" s="1373" t="str">
        <f t="shared" si="1250"/>
        <v/>
      </c>
      <c r="CQ418" s="1373" t="str">
        <f t="shared" si="1251"/>
        <v/>
      </c>
      <c r="CR418" s="1373" t="str">
        <f t="shared" si="1252"/>
        <v/>
      </c>
      <c r="CS418" s="1372" t="str">
        <f t="shared" si="1253"/>
        <v/>
      </c>
      <c r="CT418" s="1372" t="str">
        <f t="shared" si="1254"/>
        <v/>
      </c>
      <c r="CU418" s="1372" t="str">
        <f t="shared" si="1255"/>
        <v/>
      </c>
      <c r="CV418" s="1372" t="str">
        <f t="shared" si="1256"/>
        <v/>
      </c>
      <c r="CW418" s="1372" t="str">
        <f t="shared" si="1257"/>
        <v/>
      </c>
      <c r="CX418" s="1371" t="str">
        <f t="shared" si="1258"/>
        <v/>
      </c>
      <c r="CY418" s="1374" t="str">
        <f t="shared" si="1259"/>
        <v/>
      </c>
      <c r="CZ418" s="532" t="str">
        <f t="shared" si="1260"/>
        <v/>
      </c>
      <c r="DA418" s="533" t="str">
        <f t="shared" si="1261"/>
        <v/>
      </c>
      <c r="DB418" s="534" t="str">
        <f t="shared" si="1262"/>
        <v/>
      </c>
      <c r="DC418" s="534" t="str">
        <f t="shared" si="1263"/>
        <v/>
      </c>
      <c r="DD418" s="534" t="str">
        <f t="shared" si="1264"/>
        <v/>
      </c>
      <c r="DE418" s="534" t="str">
        <f t="shared" si="1265"/>
        <v/>
      </c>
      <c r="DF418" s="534" t="str">
        <f t="shared" si="1266"/>
        <v/>
      </c>
      <c r="DG418" s="535" t="str">
        <f t="shared" si="1267"/>
        <v/>
      </c>
      <c r="DH418" s="535" t="str">
        <f t="shared" si="1268"/>
        <v/>
      </c>
      <c r="DI418" s="535" t="str">
        <f t="shared" si="1269"/>
        <v/>
      </c>
      <c r="DJ418" s="535" t="str">
        <f t="shared" si="1270"/>
        <v/>
      </c>
      <c r="DK418" s="534" t="str">
        <f t="shared" si="1271"/>
        <v/>
      </c>
      <c r="DL418" s="534" t="str">
        <f t="shared" si="1272"/>
        <v/>
      </c>
      <c r="DM418" s="534" t="str">
        <f t="shared" si="1273"/>
        <v/>
      </c>
      <c r="DN418" s="534" t="str">
        <f t="shared" si="1274"/>
        <v/>
      </c>
      <c r="DO418" s="534" t="str">
        <f t="shared" si="1275"/>
        <v/>
      </c>
      <c r="DP418" s="533" t="str">
        <f t="shared" si="1276"/>
        <v/>
      </c>
      <c r="DQ418" s="532" t="str">
        <f t="shared" si="1277"/>
        <v/>
      </c>
      <c r="DR418" s="753">
        <f t="shared" si="1278"/>
        <v>0</v>
      </c>
      <c r="DS418" s="111">
        <f t="shared" si="1279"/>
        <v>0</v>
      </c>
      <c r="DT418" s="111">
        <f t="shared" si="1280"/>
        <v>0</v>
      </c>
      <c r="DU418" s="111">
        <f t="shared" si="1281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407"/>
      <c r="CI419" s="1408"/>
      <c r="CJ419" s="1408"/>
      <c r="CK419" s="1408"/>
      <c r="CL419" s="1408"/>
      <c r="CM419" s="1408"/>
      <c r="CN419" s="1408"/>
      <c r="CO419" s="1408"/>
      <c r="CP419" s="1408"/>
      <c r="CQ419" s="1408"/>
      <c r="CR419" s="1408"/>
      <c r="CS419" s="1408"/>
      <c r="CT419" s="1408"/>
      <c r="CU419" s="1408"/>
      <c r="CV419" s="1408"/>
      <c r="CW419" s="1408"/>
      <c r="CX419" s="1408"/>
      <c r="CY419" s="1387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370" t="str">
        <f t="shared" ref="CH420:CQ422" si="1332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371" t="str">
        <f t="shared" si="1332"/>
        <v/>
      </c>
      <c r="CJ420" s="1372" t="str">
        <f t="shared" si="1332"/>
        <v/>
      </c>
      <c r="CK420" s="1372" t="str">
        <f t="shared" si="1332"/>
        <v/>
      </c>
      <c r="CL420" s="1372" t="str">
        <f t="shared" si="1332"/>
        <v/>
      </c>
      <c r="CM420" s="1372" t="str">
        <f t="shared" si="1332"/>
        <v/>
      </c>
      <c r="CN420" s="1372" t="str">
        <f t="shared" si="1332"/>
        <v/>
      </c>
      <c r="CO420" s="1373" t="str">
        <f t="shared" si="1332"/>
        <v/>
      </c>
      <c r="CP420" s="1373" t="str">
        <f t="shared" si="1332"/>
        <v/>
      </c>
      <c r="CQ420" s="1373" t="str">
        <f t="shared" si="1332"/>
        <v/>
      </c>
      <c r="CR420" s="1373" t="str">
        <f t="shared" ref="CR420:CY422" si="1333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372" t="str">
        <f t="shared" si="1333"/>
        <v/>
      </c>
      <c r="CT420" s="1372" t="str">
        <f t="shared" si="1333"/>
        <v/>
      </c>
      <c r="CU420" s="1372" t="str">
        <f t="shared" si="1333"/>
        <v/>
      </c>
      <c r="CV420" s="1372" t="str">
        <f t="shared" si="1333"/>
        <v/>
      </c>
      <c r="CW420" s="1372" t="str">
        <f t="shared" si="1333"/>
        <v/>
      </c>
      <c r="CX420" s="1371" t="str">
        <f t="shared" si="1333"/>
        <v/>
      </c>
      <c r="CY420" s="1374" t="str">
        <f t="shared" si="1333"/>
        <v/>
      </c>
      <c r="CZ420" s="532" t="str">
        <f t="shared" ref="CZ420:DI422" si="1334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334"/>
        <v/>
      </c>
      <c r="DB420" s="534" t="str">
        <f t="shared" si="1334"/>
        <v/>
      </c>
      <c r="DC420" s="534" t="str">
        <f t="shared" si="1334"/>
        <v/>
      </c>
      <c r="DD420" s="534" t="str">
        <f t="shared" si="1334"/>
        <v/>
      </c>
      <c r="DE420" s="534" t="str">
        <f t="shared" si="1334"/>
        <v/>
      </c>
      <c r="DF420" s="534" t="str">
        <f t="shared" si="1334"/>
        <v/>
      </c>
      <c r="DG420" s="535" t="str">
        <f t="shared" si="1334"/>
        <v/>
      </c>
      <c r="DH420" s="535" t="str">
        <f t="shared" si="1334"/>
        <v/>
      </c>
      <c r="DI420" s="535" t="str">
        <f t="shared" si="1334"/>
        <v/>
      </c>
      <c r="DJ420" s="535" t="str">
        <f t="shared" ref="DJ420:DQ422" si="1335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335"/>
        <v/>
      </c>
      <c r="DL420" s="534" t="str">
        <f t="shared" si="1335"/>
        <v/>
      </c>
      <c r="DM420" s="534" t="str">
        <f t="shared" si="1335"/>
        <v/>
      </c>
      <c r="DN420" s="534" t="str">
        <f t="shared" si="1335"/>
        <v/>
      </c>
      <c r="DO420" s="534" t="str">
        <f t="shared" si="1335"/>
        <v/>
      </c>
      <c r="DP420" s="533" t="str">
        <f t="shared" si="1335"/>
        <v/>
      </c>
      <c r="DQ420" s="532" t="str">
        <f t="shared" si="1335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370" t="str">
        <f t="shared" si="1332"/>
        <v/>
      </c>
      <c r="CI421" s="1371" t="str">
        <f t="shared" si="1332"/>
        <v/>
      </c>
      <c r="CJ421" s="1372" t="str">
        <f t="shared" si="1332"/>
        <v/>
      </c>
      <c r="CK421" s="1372" t="str">
        <f t="shared" si="1332"/>
        <v/>
      </c>
      <c r="CL421" s="1372" t="str">
        <f t="shared" si="1332"/>
        <v/>
      </c>
      <c r="CM421" s="1372" t="str">
        <f t="shared" si="1332"/>
        <v/>
      </c>
      <c r="CN421" s="1372" t="str">
        <f t="shared" si="1332"/>
        <v/>
      </c>
      <c r="CO421" s="1373" t="str">
        <f t="shared" si="1332"/>
        <v/>
      </c>
      <c r="CP421" s="1373" t="str">
        <f t="shared" si="1332"/>
        <v/>
      </c>
      <c r="CQ421" s="1373" t="str">
        <f t="shared" si="1332"/>
        <v/>
      </c>
      <c r="CR421" s="1373" t="str">
        <f t="shared" si="1333"/>
        <v/>
      </c>
      <c r="CS421" s="1372" t="str">
        <f t="shared" si="1333"/>
        <v/>
      </c>
      <c r="CT421" s="1372" t="str">
        <f t="shared" si="1333"/>
        <v/>
      </c>
      <c r="CU421" s="1372" t="str">
        <f t="shared" si="1333"/>
        <v/>
      </c>
      <c r="CV421" s="1372" t="str">
        <f t="shared" si="1333"/>
        <v/>
      </c>
      <c r="CW421" s="1372" t="str">
        <f t="shared" si="1333"/>
        <v/>
      </c>
      <c r="CX421" s="1371" t="str">
        <f t="shared" si="1333"/>
        <v/>
      </c>
      <c r="CY421" s="1374" t="str">
        <f t="shared" si="1333"/>
        <v/>
      </c>
      <c r="CZ421" s="532" t="str">
        <f t="shared" si="1334"/>
        <v/>
      </c>
      <c r="DA421" s="533" t="str">
        <f t="shared" si="1334"/>
        <v/>
      </c>
      <c r="DB421" s="534" t="str">
        <f t="shared" si="1334"/>
        <v/>
      </c>
      <c r="DC421" s="534" t="str">
        <f t="shared" si="1334"/>
        <v/>
      </c>
      <c r="DD421" s="534" t="str">
        <f t="shared" si="1334"/>
        <v/>
      </c>
      <c r="DE421" s="534" t="str">
        <f t="shared" si="1334"/>
        <v/>
      </c>
      <c r="DF421" s="534" t="str">
        <f t="shared" si="1334"/>
        <v/>
      </c>
      <c r="DG421" s="535" t="str">
        <f t="shared" si="1334"/>
        <v/>
      </c>
      <c r="DH421" s="535" t="str">
        <f t="shared" si="1334"/>
        <v/>
      </c>
      <c r="DI421" s="535" t="str">
        <f t="shared" si="1334"/>
        <v/>
      </c>
      <c r="DJ421" s="535" t="str">
        <f t="shared" si="1335"/>
        <v/>
      </c>
      <c r="DK421" s="534" t="str">
        <f t="shared" si="1335"/>
        <v/>
      </c>
      <c r="DL421" s="534" t="str">
        <f t="shared" si="1335"/>
        <v/>
      </c>
      <c r="DM421" s="534" t="str">
        <f t="shared" si="1335"/>
        <v/>
      </c>
      <c r="DN421" s="534" t="str">
        <f t="shared" si="1335"/>
        <v/>
      </c>
      <c r="DO421" s="534" t="str">
        <f t="shared" si="1335"/>
        <v/>
      </c>
      <c r="DP421" s="533" t="str">
        <f t="shared" si="1335"/>
        <v/>
      </c>
      <c r="DQ421" s="532" t="str">
        <f t="shared" si="1335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336">IF(B420="","",B420*B421)</f>
        <v/>
      </c>
      <c r="C422" s="730" t="str">
        <f t="shared" si="1336"/>
        <v/>
      </c>
      <c r="D422" s="730" t="str">
        <f t="shared" si="1336"/>
        <v/>
      </c>
      <c r="E422" s="730" t="str">
        <f t="shared" si="1336"/>
        <v/>
      </c>
      <c r="F422" s="730" t="str">
        <f t="shared" si="1336"/>
        <v/>
      </c>
      <c r="G422" s="730" t="str">
        <f t="shared" si="1336"/>
        <v/>
      </c>
      <c r="H422" s="730" t="str">
        <f t="shared" si="1336"/>
        <v/>
      </c>
      <c r="I422" s="730" t="str">
        <f t="shared" si="1336"/>
        <v/>
      </c>
      <c r="J422" s="730" t="str">
        <f t="shared" si="1336"/>
        <v/>
      </c>
      <c r="K422" s="730" t="str">
        <f t="shared" si="1336"/>
        <v/>
      </c>
      <c r="L422" s="730" t="str">
        <f t="shared" si="1336"/>
        <v/>
      </c>
      <c r="M422" s="730" t="str">
        <f t="shared" si="1336"/>
        <v/>
      </c>
      <c r="N422" s="730" t="str">
        <f t="shared" si="1336"/>
        <v/>
      </c>
      <c r="O422" s="730" t="str">
        <f t="shared" si="1336"/>
        <v/>
      </c>
      <c r="P422" s="730" t="str">
        <f t="shared" si="1336"/>
        <v/>
      </c>
      <c r="Q422" s="730" t="str">
        <f t="shared" si="1336"/>
        <v/>
      </c>
      <c r="R422" s="730" t="str">
        <f t="shared" si="1336"/>
        <v/>
      </c>
      <c r="S422" s="730" t="str">
        <f t="shared" si="1336"/>
        <v/>
      </c>
      <c r="T422" s="762"/>
      <c r="U422" s="730" t="str">
        <f t="shared" ref="U422:AL422" si="1337">IF(U420="","",U420*U421)</f>
        <v/>
      </c>
      <c r="V422" s="730" t="str">
        <f t="shared" si="1337"/>
        <v/>
      </c>
      <c r="W422" s="730" t="str">
        <f t="shared" si="1337"/>
        <v/>
      </c>
      <c r="X422" s="730" t="str">
        <f t="shared" si="1337"/>
        <v/>
      </c>
      <c r="Y422" s="730" t="str">
        <f t="shared" si="1337"/>
        <v/>
      </c>
      <c r="Z422" s="730" t="str">
        <f t="shared" si="1337"/>
        <v/>
      </c>
      <c r="AA422" s="730" t="str">
        <f t="shared" si="1337"/>
        <v/>
      </c>
      <c r="AB422" s="730" t="str">
        <f t="shared" si="1337"/>
        <v/>
      </c>
      <c r="AC422" s="730" t="str">
        <f t="shared" si="1337"/>
        <v/>
      </c>
      <c r="AD422" s="730" t="str">
        <f t="shared" si="1337"/>
        <v/>
      </c>
      <c r="AE422" s="730" t="str">
        <f t="shared" si="1337"/>
        <v/>
      </c>
      <c r="AF422" s="730" t="str">
        <f t="shared" si="1337"/>
        <v/>
      </c>
      <c r="AG422" s="730" t="str">
        <f t="shared" si="1337"/>
        <v/>
      </c>
      <c r="AH422" s="730" t="str">
        <f t="shared" si="1337"/>
        <v/>
      </c>
      <c r="AI422" s="730" t="str">
        <f t="shared" si="1337"/>
        <v/>
      </c>
      <c r="AJ422" s="730" t="str">
        <f t="shared" si="1337"/>
        <v/>
      </c>
      <c r="AK422" s="730" t="str">
        <f t="shared" si="1337"/>
        <v/>
      </c>
      <c r="AL422" s="730" t="str">
        <f t="shared" si="1337"/>
        <v/>
      </c>
      <c r="AM422" s="762"/>
      <c r="AN422" s="730" t="str">
        <f t="shared" ref="AN422:BE422" si="1338">IF(AN420="","",AN420*AN421)</f>
        <v/>
      </c>
      <c r="AO422" s="730" t="str">
        <f t="shared" si="1338"/>
        <v/>
      </c>
      <c r="AP422" s="730" t="str">
        <f t="shared" si="1338"/>
        <v/>
      </c>
      <c r="AQ422" s="730" t="str">
        <f t="shared" si="1338"/>
        <v/>
      </c>
      <c r="AR422" s="730" t="str">
        <f t="shared" si="1338"/>
        <v/>
      </c>
      <c r="AS422" s="730" t="str">
        <f t="shared" si="1338"/>
        <v/>
      </c>
      <c r="AT422" s="730" t="str">
        <f t="shared" si="1338"/>
        <v/>
      </c>
      <c r="AU422" s="730" t="str">
        <f t="shared" si="1338"/>
        <v/>
      </c>
      <c r="AV422" s="730" t="str">
        <f t="shared" si="1338"/>
        <v/>
      </c>
      <c r="AW422" s="730" t="str">
        <f t="shared" si="1338"/>
        <v/>
      </c>
      <c r="AX422" s="730" t="str">
        <f t="shared" si="1338"/>
        <v/>
      </c>
      <c r="AY422" s="730" t="str">
        <f t="shared" si="1338"/>
        <v/>
      </c>
      <c r="AZ422" s="730" t="str">
        <f t="shared" si="1338"/>
        <v/>
      </c>
      <c r="BA422" s="730" t="str">
        <f t="shared" si="1338"/>
        <v/>
      </c>
      <c r="BB422" s="730" t="str">
        <f t="shared" si="1338"/>
        <v/>
      </c>
      <c r="BC422" s="730" t="str">
        <f t="shared" si="1338"/>
        <v/>
      </c>
      <c r="BD422" s="730" t="str">
        <f t="shared" si="1338"/>
        <v/>
      </c>
      <c r="BE422" s="730" t="str">
        <f t="shared" si="1338"/>
        <v/>
      </c>
      <c r="BF422" s="762"/>
      <c r="BG422" s="730" t="str">
        <f t="shared" ref="BG422:BX422" si="1339">IF(BG420="","",BG420*BG421)</f>
        <v/>
      </c>
      <c r="BH422" s="730" t="str">
        <f t="shared" si="1339"/>
        <v/>
      </c>
      <c r="BI422" s="730" t="str">
        <f t="shared" si="1339"/>
        <v/>
      </c>
      <c r="BJ422" s="730" t="str">
        <f t="shared" si="1339"/>
        <v/>
      </c>
      <c r="BK422" s="730" t="str">
        <f t="shared" si="1339"/>
        <v/>
      </c>
      <c r="BL422" s="730" t="str">
        <f t="shared" si="1339"/>
        <v/>
      </c>
      <c r="BM422" s="730" t="str">
        <f t="shared" si="1339"/>
        <v/>
      </c>
      <c r="BN422" s="730" t="str">
        <f t="shared" si="1339"/>
        <v/>
      </c>
      <c r="BO422" s="730" t="str">
        <f t="shared" si="1339"/>
        <v/>
      </c>
      <c r="BP422" s="730" t="str">
        <f t="shared" si="1339"/>
        <v/>
      </c>
      <c r="BQ422" s="730" t="str">
        <f t="shared" si="1339"/>
        <v/>
      </c>
      <c r="BR422" s="730" t="str">
        <f t="shared" si="1339"/>
        <v/>
      </c>
      <c r="BS422" s="730" t="str">
        <f t="shared" si="1339"/>
        <v/>
      </c>
      <c r="BT422" s="730" t="str">
        <f t="shared" si="1339"/>
        <v/>
      </c>
      <c r="BU422" s="730" t="str">
        <f t="shared" si="1339"/>
        <v/>
      </c>
      <c r="BV422" s="730" t="str">
        <f t="shared" si="1339"/>
        <v/>
      </c>
      <c r="BW422" s="730">
        <f t="shared" si="1339"/>
        <v>460</v>
      </c>
      <c r="BX422" s="730" t="str">
        <f t="shared" si="1339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370" t="str">
        <f t="shared" si="1332"/>
        <v/>
      </c>
      <c r="CI422" s="1371" t="str">
        <f t="shared" si="1332"/>
        <v/>
      </c>
      <c r="CJ422" s="1372" t="str">
        <f t="shared" si="1332"/>
        <v/>
      </c>
      <c r="CK422" s="1372" t="str">
        <f t="shared" si="1332"/>
        <v/>
      </c>
      <c r="CL422" s="1372" t="str">
        <f t="shared" si="1332"/>
        <v/>
      </c>
      <c r="CM422" s="1372" t="str">
        <f t="shared" si="1332"/>
        <v/>
      </c>
      <c r="CN422" s="1372" t="str">
        <f t="shared" si="1332"/>
        <v/>
      </c>
      <c r="CO422" s="1373" t="str">
        <f t="shared" si="1332"/>
        <v/>
      </c>
      <c r="CP422" s="1373" t="str">
        <f t="shared" si="1332"/>
        <v/>
      </c>
      <c r="CQ422" s="1373" t="str">
        <f t="shared" si="1332"/>
        <v/>
      </c>
      <c r="CR422" s="1373" t="str">
        <f t="shared" si="1333"/>
        <v/>
      </c>
      <c r="CS422" s="1372" t="str">
        <f t="shared" si="1333"/>
        <v/>
      </c>
      <c r="CT422" s="1372" t="str">
        <f t="shared" si="1333"/>
        <v/>
      </c>
      <c r="CU422" s="1372" t="str">
        <f t="shared" si="1333"/>
        <v/>
      </c>
      <c r="CV422" s="1372" t="str">
        <f t="shared" si="1333"/>
        <v/>
      </c>
      <c r="CW422" s="1372" t="str">
        <f t="shared" si="1333"/>
        <v/>
      </c>
      <c r="CX422" s="1371" t="str">
        <f t="shared" si="1333"/>
        <v/>
      </c>
      <c r="CY422" s="1374" t="str">
        <f t="shared" si="1333"/>
        <v/>
      </c>
      <c r="CZ422" s="532" t="str">
        <f t="shared" si="1334"/>
        <v/>
      </c>
      <c r="DA422" s="533" t="str">
        <f t="shared" si="1334"/>
        <v/>
      </c>
      <c r="DB422" s="534" t="str">
        <f t="shared" si="1334"/>
        <v/>
      </c>
      <c r="DC422" s="534" t="str">
        <f t="shared" si="1334"/>
        <v/>
      </c>
      <c r="DD422" s="534" t="str">
        <f t="shared" si="1334"/>
        <v/>
      </c>
      <c r="DE422" s="534" t="str">
        <f t="shared" si="1334"/>
        <v/>
      </c>
      <c r="DF422" s="534" t="str">
        <f t="shared" si="1334"/>
        <v/>
      </c>
      <c r="DG422" s="535" t="str">
        <f t="shared" si="1334"/>
        <v/>
      </c>
      <c r="DH422" s="535" t="str">
        <f t="shared" si="1334"/>
        <v/>
      </c>
      <c r="DI422" s="535" t="str">
        <f t="shared" si="1334"/>
        <v/>
      </c>
      <c r="DJ422" s="535" t="str">
        <f t="shared" si="1335"/>
        <v/>
      </c>
      <c r="DK422" s="534" t="str">
        <f t="shared" si="1335"/>
        <v/>
      </c>
      <c r="DL422" s="534" t="str">
        <f t="shared" si="1335"/>
        <v/>
      </c>
      <c r="DM422" s="534" t="str">
        <f t="shared" si="1335"/>
        <v/>
      </c>
      <c r="DN422" s="534" t="str">
        <f t="shared" si="1335"/>
        <v/>
      </c>
      <c r="DO422" s="534" t="str">
        <f t="shared" si="1335"/>
        <v/>
      </c>
      <c r="DP422" s="533" t="str">
        <f t="shared" si="1335"/>
        <v/>
      </c>
      <c r="DQ422" s="532" t="str">
        <f t="shared" si="1335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407"/>
      <c r="CI423" s="1408"/>
      <c r="CJ423" s="1408"/>
      <c r="CK423" s="1408"/>
      <c r="CL423" s="1408"/>
      <c r="CM423" s="1408"/>
      <c r="CN423" s="1408"/>
      <c r="CO423" s="1408"/>
      <c r="CP423" s="1408"/>
      <c r="CQ423" s="1408"/>
      <c r="CR423" s="1408"/>
      <c r="CS423" s="1408"/>
      <c r="CT423" s="1408"/>
      <c r="CU423" s="1408"/>
      <c r="CV423" s="1408"/>
      <c r="CW423" s="1408"/>
      <c r="CX423" s="1408"/>
      <c r="CY423" s="1387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370" t="str">
        <f t="shared" ref="CH424:CQ426" si="1340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371" t="str">
        <f t="shared" si="1340"/>
        <v/>
      </c>
      <c r="CJ424" s="1372" t="str">
        <f t="shared" si="1340"/>
        <v/>
      </c>
      <c r="CK424" s="1372" t="str">
        <f t="shared" si="1340"/>
        <v/>
      </c>
      <c r="CL424" s="1372" t="str">
        <f t="shared" si="1340"/>
        <v/>
      </c>
      <c r="CM424" s="1372" t="str">
        <f t="shared" si="1340"/>
        <v/>
      </c>
      <c r="CN424" s="1372" t="str">
        <f t="shared" si="1340"/>
        <v/>
      </c>
      <c r="CO424" s="1373" t="str">
        <f t="shared" si="1340"/>
        <v/>
      </c>
      <c r="CP424" s="1373" t="str">
        <f t="shared" si="1340"/>
        <v/>
      </c>
      <c r="CQ424" s="1373" t="str">
        <f t="shared" si="1340"/>
        <v/>
      </c>
      <c r="CR424" s="1373" t="str">
        <f t="shared" ref="CR424:CY426" si="1341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372" t="str">
        <f t="shared" si="1341"/>
        <v/>
      </c>
      <c r="CT424" s="1372" t="str">
        <f t="shared" si="1341"/>
        <v/>
      </c>
      <c r="CU424" s="1372" t="str">
        <f t="shared" si="1341"/>
        <v/>
      </c>
      <c r="CV424" s="1372" t="str">
        <f t="shared" si="1341"/>
        <v/>
      </c>
      <c r="CW424" s="1372" t="str">
        <f t="shared" si="1341"/>
        <v/>
      </c>
      <c r="CX424" s="1371" t="str">
        <f t="shared" si="1341"/>
        <v/>
      </c>
      <c r="CY424" s="1374" t="str">
        <f t="shared" si="1341"/>
        <v/>
      </c>
      <c r="CZ424" s="532" t="str">
        <f t="shared" ref="CZ424:DI426" si="1342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342"/>
        <v/>
      </c>
      <c r="DB424" s="534" t="str">
        <f t="shared" si="1342"/>
        <v/>
      </c>
      <c r="DC424" s="534" t="str">
        <f t="shared" si="1342"/>
        <v/>
      </c>
      <c r="DD424" s="534" t="str">
        <f t="shared" si="1342"/>
        <v/>
      </c>
      <c r="DE424" s="534" t="str">
        <f t="shared" si="1342"/>
        <v/>
      </c>
      <c r="DF424" s="534" t="str">
        <f t="shared" si="1342"/>
        <v/>
      </c>
      <c r="DG424" s="535" t="str">
        <f t="shared" si="1342"/>
        <v/>
      </c>
      <c r="DH424" s="535" t="str">
        <f t="shared" si="1342"/>
        <v/>
      </c>
      <c r="DI424" s="535" t="str">
        <f t="shared" si="1342"/>
        <v/>
      </c>
      <c r="DJ424" s="535" t="str">
        <f t="shared" ref="DJ424:DQ426" si="1343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343"/>
        <v/>
      </c>
      <c r="DL424" s="534" t="str">
        <f t="shared" si="1343"/>
        <v/>
      </c>
      <c r="DM424" s="534" t="str">
        <f t="shared" si="1343"/>
        <v/>
      </c>
      <c r="DN424" s="534" t="str">
        <f t="shared" si="1343"/>
        <v/>
      </c>
      <c r="DO424" s="534" t="str">
        <f t="shared" si="1343"/>
        <v/>
      </c>
      <c r="DP424" s="533" t="str">
        <f t="shared" si="1343"/>
        <v/>
      </c>
      <c r="DQ424" s="532" t="str">
        <f t="shared" si="1343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370" t="str">
        <f t="shared" si="1340"/>
        <v/>
      </c>
      <c r="CI425" s="1371" t="str">
        <f t="shared" si="1340"/>
        <v/>
      </c>
      <c r="CJ425" s="1372" t="str">
        <f t="shared" si="1340"/>
        <v/>
      </c>
      <c r="CK425" s="1372" t="str">
        <f t="shared" si="1340"/>
        <v/>
      </c>
      <c r="CL425" s="1372" t="str">
        <f t="shared" si="1340"/>
        <v/>
      </c>
      <c r="CM425" s="1372" t="str">
        <f t="shared" si="1340"/>
        <v/>
      </c>
      <c r="CN425" s="1372" t="str">
        <f t="shared" si="1340"/>
        <v/>
      </c>
      <c r="CO425" s="1373" t="str">
        <f t="shared" si="1340"/>
        <v/>
      </c>
      <c r="CP425" s="1373" t="str">
        <f t="shared" si="1340"/>
        <v/>
      </c>
      <c r="CQ425" s="1373" t="str">
        <f t="shared" si="1340"/>
        <v/>
      </c>
      <c r="CR425" s="1373" t="str">
        <f t="shared" si="1341"/>
        <v/>
      </c>
      <c r="CS425" s="1372" t="str">
        <f t="shared" si="1341"/>
        <v/>
      </c>
      <c r="CT425" s="1372" t="str">
        <f t="shared" si="1341"/>
        <v/>
      </c>
      <c r="CU425" s="1372" t="str">
        <f t="shared" si="1341"/>
        <v/>
      </c>
      <c r="CV425" s="1372" t="str">
        <f t="shared" si="1341"/>
        <v/>
      </c>
      <c r="CW425" s="1372" t="str">
        <f t="shared" si="1341"/>
        <v/>
      </c>
      <c r="CX425" s="1371" t="str">
        <f t="shared" si="1341"/>
        <v/>
      </c>
      <c r="CY425" s="1374" t="str">
        <f t="shared" si="1341"/>
        <v/>
      </c>
      <c r="CZ425" s="532" t="str">
        <f t="shared" si="1342"/>
        <v/>
      </c>
      <c r="DA425" s="533" t="str">
        <f t="shared" si="1342"/>
        <v/>
      </c>
      <c r="DB425" s="534" t="str">
        <f t="shared" si="1342"/>
        <v/>
      </c>
      <c r="DC425" s="534" t="str">
        <f t="shared" si="1342"/>
        <v/>
      </c>
      <c r="DD425" s="534" t="str">
        <f t="shared" si="1342"/>
        <v/>
      </c>
      <c r="DE425" s="534" t="str">
        <f t="shared" si="1342"/>
        <v/>
      </c>
      <c r="DF425" s="534" t="str">
        <f t="shared" si="1342"/>
        <v/>
      </c>
      <c r="DG425" s="535" t="str">
        <f t="shared" si="1342"/>
        <v/>
      </c>
      <c r="DH425" s="535" t="str">
        <f t="shared" si="1342"/>
        <v/>
      </c>
      <c r="DI425" s="535" t="str">
        <f t="shared" si="1342"/>
        <v/>
      </c>
      <c r="DJ425" s="535" t="str">
        <f t="shared" si="1343"/>
        <v/>
      </c>
      <c r="DK425" s="534" t="str">
        <f t="shared" si="1343"/>
        <v/>
      </c>
      <c r="DL425" s="534" t="str">
        <f t="shared" si="1343"/>
        <v/>
      </c>
      <c r="DM425" s="534" t="str">
        <f t="shared" si="1343"/>
        <v/>
      </c>
      <c r="DN425" s="534" t="str">
        <f t="shared" si="1343"/>
        <v/>
      </c>
      <c r="DO425" s="534" t="str">
        <f t="shared" si="1343"/>
        <v/>
      </c>
      <c r="DP425" s="533" t="str">
        <f t="shared" si="1343"/>
        <v/>
      </c>
      <c r="DQ425" s="532" t="str">
        <f t="shared" si="1343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344">IF(B424="","",B424*B425)</f>
        <v/>
      </c>
      <c r="C426" s="730" t="str">
        <f t="shared" si="1344"/>
        <v/>
      </c>
      <c r="D426" s="730" t="str">
        <f t="shared" si="1344"/>
        <v/>
      </c>
      <c r="E426" s="730" t="str">
        <f t="shared" si="1344"/>
        <v/>
      </c>
      <c r="F426" s="730" t="str">
        <f t="shared" si="1344"/>
        <v/>
      </c>
      <c r="G426" s="730" t="str">
        <f t="shared" si="1344"/>
        <v/>
      </c>
      <c r="H426" s="730" t="str">
        <f t="shared" si="1344"/>
        <v/>
      </c>
      <c r="I426" s="730" t="str">
        <f t="shared" si="1344"/>
        <v/>
      </c>
      <c r="J426" s="730" t="str">
        <f t="shared" si="1344"/>
        <v/>
      </c>
      <c r="K426" s="730" t="str">
        <f t="shared" si="1344"/>
        <v/>
      </c>
      <c r="L426" s="730" t="str">
        <f t="shared" si="1344"/>
        <v/>
      </c>
      <c r="M426" s="730" t="str">
        <f t="shared" si="1344"/>
        <v/>
      </c>
      <c r="N426" s="730" t="str">
        <f t="shared" si="1344"/>
        <v/>
      </c>
      <c r="O426" s="730" t="str">
        <f t="shared" si="1344"/>
        <v/>
      </c>
      <c r="P426" s="730" t="str">
        <f t="shared" si="1344"/>
        <v/>
      </c>
      <c r="Q426" s="730" t="str">
        <f t="shared" si="1344"/>
        <v/>
      </c>
      <c r="R426" s="730" t="str">
        <f t="shared" si="1344"/>
        <v/>
      </c>
      <c r="S426" s="730" t="str">
        <f t="shared" si="1344"/>
        <v/>
      </c>
      <c r="T426" s="762"/>
      <c r="U426" s="730" t="str">
        <f t="shared" ref="U426:AL426" si="1345">IF(U424="","",U424*U425)</f>
        <v/>
      </c>
      <c r="V426" s="730" t="str">
        <f t="shared" si="1345"/>
        <v/>
      </c>
      <c r="W426" s="730" t="str">
        <f t="shared" si="1345"/>
        <v/>
      </c>
      <c r="X426" s="730" t="str">
        <f t="shared" si="1345"/>
        <v/>
      </c>
      <c r="Y426" s="730" t="str">
        <f t="shared" si="1345"/>
        <v/>
      </c>
      <c r="Z426" s="730" t="str">
        <f t="shared" si="1345"/>
        <v/>
      </c>
      <c r="AA426" s="730" t="str">
        <f t="shared" si="1345"/>
        <v/>
      </c>
      <c r="AB426" s="730" t="str">
        <f t="shared" si="1345"/>
        <v/>
      </c>
      <c r="AC426" s="730" t="str">
        <f t="shared" si="1345"/>
        <v/>
      </c>
      <c r="AD426" s="730" t="str">
        <f t="shared" si="1345"/>
        <v/>
      </c>
      <c r="AE426" s="730" t="str">
        <f t="shared" si="1345"/>
        <v/>
      </c>
      <c r="AF426" s="730" t="str">
        <f t="shared" si="1345"/>
        <v/>
      </c>
      <c r="AG426" s="730" t="str">
        <f t="shared" si="1345"/>
        <v/>
      </c>
      <c r="AH426" s="730" t="str">
        <f t="shared" si="1345"/>
        <v/>
      </c>
      <c r="AI426" s="730" t="str">
        <f t="shared" si="1345"/>
        <v/>
      </c>
      <c r="AJ426" s="730" t="str">
        <f t="shared" si="1345"/>
        <v/>
      </c>
      <c r="AK426" s="730" t="str">
        <f t="shared" si="1345"/>
        <v/>
      </c>
      <c r="AL426" s="730" t="str">
        <f t="shared" si="1345"/>
        <v/>
      </c>
      <c r="AM426" s="762"/>
      <c r="AN426" s="730" t="str">
        <f t="shared" ref="AN426:BE426" si="1346">IF(AN424="","",AN424*AN425)</f>
        <v/>
      </c>
      <c r="AO426" s="730" t="str">
        <f t="shared" si="1346"/>
        <v/>
      </c>
      <c r="AP426" s="730" t="str">
        <f t="shared" si="1346"/>
        <v/>
      </c>
      <c r="AQ426" s="730" t="str">
        <f t="shared" si="1346"/>
        <v/>
      </c>
      <c r="AR426" s="730" t="str">
        <f t="shared" si="1346"/>
        <v/>
      </c>
      <c r="AS426" s="730" t="str">
        <f t="shared" si="1346"/>
        <v/>
      </c>
      <c r="AT426" s="730" t="str">
        <f t="shared" si="1346"/>
        <v/>
      </c>
      <c r="AU426" s="730" t="str">
        <f t="shared" si="1346"/>
        <v/>
      </c>
      <c r="AV426" s="730" t="str">
        <f t="shared" si="1346"/>
        <v/>
      </c>
      <c r="AW426" s="730" t="str">
        <f t="shared" si="1346"/>
        <v/>
      </c>
      <c r="AX426" s="730" t="str">
        <f t="shared" si="1346"/>
        <v/>
      </c>
      <c r="AY426" s="730" t="str">
        <f t="shared" si="1346"/>
        <v/>
      </c>
      <c r="AZ426" s="730" t="str">
        <f t="shared" si="1346"/>
        <v/>
      </c>
      <c r="BA426" s="730" t="str">
        <f t="shared" si="1346"/>
        <v/>
      </c>
      <c r="BB426" s="730" t="str">
        <f t="shared" si="1346"/>
        <v/>
      </c>
      <c r="BC426" s="730" t="str">
        <f t="shared" si="1346"/>
        <v/>
      </c>
      <c r="BD426" s="730" t="str">
        <f t="shared" si="1346"/>
        <v/>
      </c>
      <c r="BE426" s="730" t="str">
        <f t="shared" si="1346"/>
        <v/>
      </c>
      <c r="BF426" s="762"/>
      <c r="BG426" s="730" t="str">
        <f t="shared" ref="BG426:BX426" si="1347">IF(BG424="","",BG424*BG425)</f>
        <v/>
      </c>
      <c r="BH426" s="730" t="str">
        <f t="shared" si="1347"/>
        <v/>
      </c>
      <c r="BI426" s="730" t="str">
        <f t="shared" si="1347"/>
        <v/>
      </c>
      <c r="BJ426" s="730" t="str">
        <f t="shared" si="1347"/>
        <v/>
      </c>
      <c r="BK426" s="730" t="str">
        <f t="shared" si="1347"/>
        <v/>
      </c>
      <c r="BL426" s="730" t="str">
        <f t="shared" si="1347"/>
        <v/>
      </c>
      <c r="BM426" s="730" t="str">
        <f t="shared" si="1347"/>
        <v/>
      </c>
      <c r="BN426" s="730" t="str">
        <f t="shared" si="1347"/>
        <v/>
      </c>
      <c r="BO426" s="730" t="str">
        <f t="shared" si="1347"/>
        <v/>
      </c>
      <c r="BP426" s="730" t="str">
        <f t="shared" si="1347"/>
        <v/>
      </c>
      <c r="BQ426" s="730" t="str">
        <f t="shared" si="1347"/>
        <v/>
      </c>
      <c r="BR426" s="730" t="str">
        <f t="shared" si="1347"/>
        <v/>
      </c>
      <c r="BS426" s="730" t="str">
        <f t="shared" si="1347"/>
        <v/>
      </c>
      <c r="BT426" s="730" t="str">
        <f t="shared" si="1347"/>
        <v/>
      </c>
      <c r="BU426" s="730" t="str">
        <f t="shared" si="1347"/>
        <v/>
      </c>
      <c r="BV426" s="730" t="str">
        <f t="shared" si="1347"/>
        <v/>
      </c>
      <c r="BW426" s="730" t="str">
        <f t="shared" si="1347"/>
        <v/>
      </c>
      <c r="BX426" s="730" t="str">
        <f t="shared" si="1347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370" t="str">
        <f t="shared" si="1340"/>
        <v/>
      </c>
      <c r="CI426" s="1371" t="str">
        <f t="shared" si="1340"/>
        <v/>
      </c>
      <c r="CJ426" s="1372" t="str">
        <f t="shared" si="1340"/>
        <v/>
      </c>
      <c r="CK426" s="1372" t="str">
        <f t="shared" si="1340"/>
        <v/>
      </c>
      <c r="CL426" s="1372" t="str">
        <f t="shared" si="1340"/>
        <v/>
      </c>
      <c r="CM426" s="1372" t="str">
        <f t="shared" si="1340"/>
        <v/>
      </c>
      <c r="CN426" s="1372" t="str">
        <f t="shared" si="1340"/>
        <v/>
      </c>
      <c r="CO426" s="1373" t="str">
        <f t="shared" si="1340"/>
        <v/>
      </c>
      <c r="CP426" s="1373" t="str">
        <f t="shared" si="1340"/>
        <v/>
      </c>
      <c r="CQ426" s="1373" t="str">
        <f t="shared" si="1340"/>
        <v/>
      </c>
      <c r="CR426" s="1373" t="str">
        <f t="shared" si="1341"/>
        <v/>
      </c>
      <c r="CS426" s="1372" t="str">
        <f t="shared" si="1341"/>
        <v/>
      </c>
      <c r="CT426" s="1372" t="str">
        <f t="shared" si="1341"/>
        <v/>
      </c>
      <c r="CU426" s="1372" t="str">
        <f t="shared" si="1341"/>
        <v/>
      </c>
      <c r="CV426" s="1372" t="str">
        <f t="shared" si="1341"/>
        <v/>
      </c>
      <c r="CW426" s="1372" t="str">
        <f t="shared" si="1341"/>
        <v/>
      </c>
      <c r="CX426" s="1371" t="str">
        <f t="shared" si="1341"/>
        <v/>
      </c>
      <c r="CY426" s="1374" t="str">
        <f t="shared" si="1341"/>
        <v/>
      </c>
      <c r="CZ426" s="532" t="str">
        <f t="shared" si="1342"/>
        <v/>
      </c>
      <c r="DA426" s="533" t="str">
        <f t="shared" si="1342"/>
        <v/>
      </c>
      <c r="DB426" s="534" t="str">
        <f t="shared" si="1342"/>
        <v/>
      </c>
      <c r="DC426" s="534" t="str">
        <f t="shared" si="1342"/>
        <v/>
      </c>
      <c r="DD426" s="534" t="str">
        <f t="shared" si="1342"/>
        <v/>
      </c>
      <c r="DE426" s="534" t="str">
        <f t="shared" si="1342"/>
        <v/>
      </c>
      <c r="DF426" s="534" t="str">
        <f t="shared" si="1342"/>
        <v/>
      </c>
      <c r="DG426" s="535" t="str">
        <f t="shared" si="1342"/>
        <v/>
      </c>
      <c r="DH426" s="535" t="str">
        <f t="shared" si="1342"/>
        <v/>
      </c>
      <c r="DI426" s="535" t="str">
        <f t="shared" si="1342"/>
        <v/>
      </c>
      <c r="DJ426" s="535" t="str">
        <f t="shared" si="1343"/>
        <v/>
      </c>
      <c r="DK426" s="534" t="str">
        <f t="shared" si="1343"/>
        <v/>
      </c>
      <c r="DL426" s="534" t="str">
        <f t="shared" si="1343"/>
        <v/>
      </c>
      <c r="DM426" s="534" t="str">
        <f t="shared" si="1343"/>
        <v/>
      </c>
      <c r="DN426" s="534" t="str">
        <f t="shared" si="1343"/>
        <v/>
      </c>
      <c r="DO426" s="534" t="str">
        <f t="shared" si="1343"/>
        <v/>
      </c>
      <c r="DP426" s="533" t="str">
        <f t="shared" si="1343"/>
        <v/>
      </c>
      <c r="DQ426" s="532" t="str">
        <f t="shared" si="1343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6"/>
      <c r="CU427" s="1386"/>
      <c r="CV427" s="1386"/>
      <c r="CW427" s="1386"/>
      <c r="CX427" s="1386"/>
      <c r="CY427" s="1387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409"/>
      <c r="CI428" s="1409"/>
      <c r="CJ428" s="1409"/>
      <c r="CK428" s="1409"/>
      <c r="CL428" s="1409"/>
      <c r="CM428" s="1409"/>
      <c r="CN428" s="1409"/>
      <c r="CO428" s="1409"/>
      <c r="CP428" s="1409"/>
      <c r="CQ428" s="1409"/>
      <c r="CR428" s="1409"/>
      <c r="CS428" s="1409"/>
      <c r="CT428" s="1409"/>
      <c r="CU428" s="1409"/>
      <c r="CV428" s="1409"/>
      <c r="CW428" s="1409"/>
      <c r="CX428" s="1409"/>
      <c r="CY428" s="1410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386"/>
      <c r="CI429" s="1386"/>
      <c r="CJ429" s="1386"/>
      <c r="CK429" s="1386"/>
      <c r="CL429" s="1386"/>
      <c r="CM429" s="1386"/>
      <c r="CN429" s="1386"/>
      <c r="CO429" s="1386"/>
      <c r="CP429" s="1386"/>
      <c r="CQ429" s="1386"/>
      <c r="CR429" s="1386"/>
      <c r="CS429" s="1386"/>
      <c r="CT429" s="1386"/>
      <c r="CU429" s="1386"/>
      <c r="CV429" s="1386"/>
      <c r="CW429" s="1386"/>
      <c r="CX429" s="1386"/>
      <c r="CY429" s="1387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348">IF(DR430&lt;3,"",(SUM(B430:S430)-MIN(B430:S430)-MAX(B430:S430))/(DR430-2))</f>
        <v/>
      </c>
      <c r="CE430" s="698" t="str">
        <f t="shared" ref="CE430:CE438" si="1349">IF(DS430&lt;3,"",(SUM(U430:AL430)-MIN(U430:AL430)-MAX(U430:AL430))/(DS430-2))</f>
        <v/>
      </c>
      <c r="CF430" s="698" t="str">
        <f t="shared" ref="CF430:CF438" si="1350">IF(DT430&lt;3,"",(SUM(AN430:BE430)-MIN(AN430:BE430)-MAX(AN430:BE430))/(DT430-2))</f>
        <v/>
      </c>
      <c r="CG430" s="787" t="str">
        <f t="shared" ref="CG430:CG438" si="1351">IF(DU430&lt;3,"",(SUM(BG430:BX430)-MIN(BG430:BX430)-MAX(BG430:BX430))/(DU430-2))</f>
        <v/>
      </c>
      <c r="CH430" s="1370" t="str">
        <f t="shared" ref="CH430:CH437" si="1352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371" t="str">
        <f t="shared" ref="CI430:CI437" si="1353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372" t="str">
        <f t="shared" ref="CJ430:CJ437" si="1354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372" t="str">
        <f t="shared" ref="CK430:CK437" si="1355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372" t="str">
        <f t="shared" ref="CL430:CL437" si="1356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372" t="str">
        <f t="shared" ref="CM430:CM437" si="1357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372" t="str">
        <f t="shared" ref="CN430:CN437" si="1358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373" t="str">
        <f t="shared" ref="CO430:CO437" si="1359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373" t="str">
        <f t="shared" ref="CP430:CP437" si="1360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373">
        <f t="shared" ref="CQ430:CQ437" si="1361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373" t="str">
        <f t="shared" ref="CR430:CR437" si="1362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372" t="str">
        <f t="shared" ref="CS430:CS437" si="1363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372" t="str">
        <f t="shared" ref="CT430:CT437" si="1364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372" t="str">
        <f t="shared" ref="CU430:CU437" si="1365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372" t="str">
        <f t="shared" ref="CV430:CV437" si="1366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372" t="str">
        <f t="shared" ref="CW430:CW437" si="1367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371" t="str">
        <f t="shared" ref="CX430:CX437" si="1368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374" t="str">
        <f t="shared" ref="CY430:CY437" si="1369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370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371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372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373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374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375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376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377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378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379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380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381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382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383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384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385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386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387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388">IF(B428="","",B428*B430)</f>
        <v/>
      </c>
      <c r="C431" s="730" t="str">
        <f t="shared" si="1388"/>
        <v/>
      </c>
      <c r="D431" s="730" t="str">
        <f t="shared" si="1388"/>
        <v/>
      </c>
      <c r="E431" s="730" t="str">
        <f t="shared" si="1388"/>
        <v/>
      </c>
      <c r="F431" s="730" t="str">
        <f t="shared" si="1388"/>
        <v/>
      </c>
      <c r="G431" s="730" t="str">
        <f t="shared" si="1388"/>
        <v/>
      </c>
      <c r="H431" s="730" t="str">
        <f t="shared" si="1388"/>
        <v/>
      </c>
      <c r="I431" s="730" t="str">
        <f t="shared" si="1388"/>
        <v/>
      </c>
      <c r="J431" s="730" t="str">
        <f t="shared" si="1388"/>
        <v/>
      </c>
      <c r="K431" s="730" t="str">
        <f t="shared" si="1388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389">IF(U428="","",U428*U430)</f>
        <v/>
      </c>
      <c r="V431" s="730" t="str">
        <f t="shared" si="1389"/>
        <v/>
      </c>
      <c r="W431" s="730" t="str">
        <f t="shared" si="1389"/>
        <v/>
      </c>
      <c r="X431" s="730" t="str">
        <f t="shared" si="1389"/>
        <v/>
      </c>
      <c r="Y431" s="730" t="str">
        <f t="shared" si="1389"/>
        <v/>
      </c>
      <c r="Z431" s="730" t="str">
        <f t="shared" si="1389"/>
        <v/>
      </c>
      <c r="AA431" s="730" t="str">
        <f t="shared" si="1389"/>
        <v/>
      </c>
      <c r="AB431" s="730" t="str">
        <f t="shared" si="1389"/>
        <v/>
      </c>
      <c r="AC431" s="730" t="str">
        <f t="shared" si="1389"/>
        <v/>
      </c>
      <c r="AD431" s="730" t="str">
        <f t="shared" si="1389"/>
        <v/>
      </c>
      <c r="AE431" s="730" t="str">
        <f t="shared" si="1389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390">IF(AN428="","",AN428*AN430)</f>
        <v/>
      </c>
      <c r="AO431" s="730" t="str">
        <f t="shared" si="1390"/>
        <v/>
      </c>
      <c r="AP431" s="730" t="str">
        <f t="shared" si="1390"/>
        <v/>
      </c>
      <c r="AQ431" s="730" t="str">
        <f t="shared" si="1390"/>
        <v/>
      </c>
      <c r="AR431" s="730" t="str">
        <f t="shared" si="1390"/>
        <v/>
      </c>
      <c r="AS431" s="730" t="str">
        <f t="shared" si="1390"/>
        <v/>
      </c>
      <c r="AT431" s="730" t="str">
        <f t="shared" si="1390"/>
        <v/>
      </c>
      <c r="AU431" s="730" t="str">
        <f t="shared" si="1390"/>
        <v/>
      </c>
      <c r="AV431" s="730" t="str">
        <f t="shared" si="1390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348"/>
        <v/>
      </c>
      <c r="CE431" s="698" t="str">
        <f t="shared" si="1349"/>
        <v/>
      </c>
      <c r="CF431" s="698" t="str">
        <f t="shared" si="1350"/>
        <v/>
      </c>
      <c r="CG431" s="787" t="str">
        <f t="shared" si="1351"/>
        <v/>
      </c>
      <c r="CH431" s="1370" t="str">
        <f t="shared" si="1352"/>
        <v/>
      </c>
      <c r="CI431" s="1371" t="str">
        <f t="shared" si="1353"/>
        <v/>
      </c>
      <c r="CJ431" s="1372" t="str">
        <f t="shared" si="1354"/>
        <v/>
      </c>
      <c r="CK431" s="1372" t="str">
        <f t="shared" si="1355"/>
        <v/>
      </c>
      <c r="CL431" s="1372" t="str">
        <f t="shared" si="1356"/>
        <v/>
      </c>
      <c r="CM431" s="1372" t="str">
        <f t="shared" si="1357"/>
        <v/>
      </c>
      <c r="CN431" s="1372" t="str">
        <f t="shared" si="1358"/>
        <v/>
      </c>
      <c r="CO431" s="1373" t="str">
        <f t="shared" si="1359"/>
        <v/>
      </c>
      <c r="CP431" s="1373" t="str">
        <f t="shared" si="1360"/>
        <v/>
      </c>
      <c r="CQ431" s="1373" t="str">
        <f t="shared" si="1361"/>
        <v/>
      </c>
      <c r="CR431" s="1373" t="str">
        <f t="shared" si="1362"/>
        <v/>
      </c>
      <c r="CS431" s="1372" t="str">
        <f t="shared" si="1363"/>
        <v/>
      </c>
      <c r="CT431" s="1372" t="str">
        <f t="shared" si="1364"/>
        <v/>
      </c>
      <c r="CU431" s="1372" t="str">
        <f t="shared" si="1365"/>
        <v/>
      </c>
      <c r="CV431" s="1372" t="str">
        <f t="shared" si="1366"/>
        <v/>
      </c>
      <c r="CW431" s="1372" t="str">
        <f t="shared" si="1367"/>
        <v/>
      </c>
      <c r="CX431" s="1371" t="str">
        <f t="shared" si="1368"/>
        <v/>
      </c>
      <c r="CY431" s="1374" t="str">
        <f t="shared" si="1369"/>
        <v/>
      </c>
      <c r="CZ431" s="532" t="str">
        <f t="shared" si="1370"/>
        <v/>
      </c>
      <c r="DA431" s="533" t="str">
        <f t="shared" si="1371"/>
        <v/>
      </c>
      <c r="DB431" s="534" t="str">
        <f t="shared" si="1372"/>
        <v/>
      </c>
      <c r="DC431" s="534" t="str">
        <f t="shared" si="1373"/>
        <v/>
      </c>
      <c r="DD431" s="534" t="str">
        <f t="shared" si="1374"/>
        <v/>
      </c>
      <c r="DE431" s="534" t="str">
        <f t="shared" si="1375"/>
        <v/>
      </c>
      <c r="DF431" s="534" t="str">
        <f t="shared" si="1376"/>
        <v/>
      </c>
      <c r="DG431" s="535" t="str">
        <f t="shared" si="1377"/>
        <v/>
      </c>
      <c r="DH431" s="535" t="str">
        <f t="shared" si="1378"/>
        <v/>
      </c>
      <c r="DI431" s="535" t="str">
        <f t="shared" si="1379"/>
        <v/>
      </c>
      <c r="DJ431" s="535" t="str">
        <f t="shared" si="1380"/>
        <v/>
      </c>
      <c r="DK431" s="534" t="str">
        <f t="shared" si="1381"/>
        <v/>
      </c>
      <c r="DL431" s="534" t="str">
        <f t="shared" si="1382"/>
        <v/>
      </c>
      <c r="DM431" s="534" t="str">
        <f t="shared" si="1383"/>
        <v/>
      </c>
      <c r="DN431" s="534" t="str">
        <f t="shared" si="1384"/>
        <v/>
      </c>
      <c r="DO431" s="534" t="str">
        <f t="shared" si="1385"/>
        <v/>
      </c>
      <c r="DP431" s="533" t="str">
        <f t="shared" si="1386"/>
        <v/>
      </c>
      <c r="DQ431" s="532" t="str">
        <f t="shared" si="1387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348"/>
        <v/>
      </c>
      <c r="CE432" s="698" t="str">
        <f t="shared" si="1349"/>
        <v/>
      </c>
      <c r="CF432" s="698" t="str">
        <f t="shared" si="1350"/>
        <v/>
      </c>
      <c r="CG432" s="787" t="str">
        <f t="shared" si="1351"/>
        <v/>
      </c>
      <c r="CH432" s="1370" t="str">
        <f t="shared" si="1352"/>
        <v/>
      </c>
      <c r="CI432" s="1371" t="str">
        <f t="shared" si="1353"/>
        <v/>
      </c>
      <c r="CJ432" s="1372" t="str">
        <f t="shared" si="1354"/>
        <v/>
      </c>
      <c r="CK432" s="1372" t="str">
        <f t="shared" si="1355"/>
        <v/>
      </c>
      <c r="CL432" s="1372" t="str">
        <f t="shared" si="1356"/>
        <v/>
      </c>
      <c r="CM432" s="1372" t="str">
        <f t="shared" si="1357"/>
        <v/>
      </c>
      <c r="CN432" s="1372" t="str">
        <f t="shared" si="1358"/>
        <v/>
      </c>
      <c r="CO432" s="1373" t="str">
        <f t="shared" si="1359"/>
        <v/>
      </c>
      <c r="CP432" s="1373" t="str">
        <f t="shared" si="1360"/>
        <v/>
      </c>
      <c r="CQ432" s="1373" t="str">
        <f t="shared" si="1361"/>
        <v/>
      </c>
      <c r="CR432" s="1373" t="str">
        <f t="shared" si="1362"/>
        <v/>
      </c>
      <c r="CS432" s="1372" t="str">
        <f t="shared" si="1363"/>
        <v/>
      </c>
      <c r="CT432" s="1372" t="str">
        <f t="shared" si="1364"/>
        <v/>
      </c>
      <c r="CU432" s="1372" t="str">
        <f t="shared" si="1365"/>
        <v/>
      </c>
      <c r="CV432" s="1372" t="str">
        <f t="shared" si="1366"/>
        <v/>
      </c>
      <c r="CW432" s="1372" t="str">
        <f t="shared" si="1367"/>
        <v/>
      </c>
      <c r="CX432" s="1371" t="str">
        <f t="shared" si="1368"/>
        <v/>
      </c>
      <c r="CY432" s="1374" t="str">
        <f t="shared" si="1369"/>
        <v/>
      </c>
      <c r="CZ432" s="532" t="str">
        <f t="shared" si="1370"/>
        <v/>
      </c>
      <c r="DA432" s="533" t="str">
        <f t="shared" si="1371"/>
        <v/>
      </c>
      <c r="DB432" s="534" t="str">
        <f t="shared" si="1372"/>
        <v/>
      </c>
      <c r="DC432" s="534" t="str">
        <f t="shared" si="1373"/>
        <v/>
      </c>
      <c r="DD432" s="534" t="str">
        <f t="shared" si="1374"/>
        <v/>
      </c>
      <c r="DE432" s="534" t="str">
        <f t="shared" si="1375"/>
        <v/>
      </c>
      <c r="DF432" s="534" t="str">
        <f t="shared" si="1376"/>
        <v/>
      </c>
      <c r="DG432" s="535" t="str">
        <f t="shared" si="1377"/>
        <v/>
      </c>
      <c r="DH432" s="535" t="str">
        <f t="shared" si="1378"/>
        <v/>
      </c>
      <c r="DI432" s="535" t="str">
        <f t="shared" si="1379"/>
        <v/>
      </c>
      <c r="DJ432" s="535" t="str">
        <f t="shared" si="1380"/>
        <v/>
      </c>
      <c r="DK432" s="534" t="str">
        <f t="shared" si="1381"/>
        <v/>
      </c>
      <c r="DL432" s="534" t="str">
        <f t="shared" si="1382"/>
        <v/>
      </c>
      <c r="DM432" s="534" t="str">
        <f t="shared" si="1383"/>
        <v/>
      </c>
      <c r="DN432" s="534" t="str">
        <f t="shared" si="1384"/>
        <v/>
      </c>
      <c r="DO432" s="534" t="str">
        <f t="shared" si="1385"/>
        <v/>
      </c>
      <c r="DP432" s="533" t="str">
        <f t="shared" si="1386"/>
        <v/>
      </c>
      <c r="DQ432" s="532" t="str">
        <f t="shared" si="1387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348"/>
        <v/>
      </c>
      <c r="CE433" s="698" t="str">
        <f t="shared" si="1349"/>
        <v/>
      </c>
      <c r="CF433" s="698" t="str">
        <f t="shared" si="1350"/>
        <v/>
      </c>
      <c r="CG433" s="787" t="str">
        <f t="shared" si="1351"/>
        <v/>
      </c>
      <c r="CH433" s="1370" t="str">
        <f t="shared" si="1352"/>
        <v/>
      </c>
      <c r="CI433" s="1371" t="str">
        <f t="shared" si="1353"/>
        <v/>
      </c>
      <c r="CJ433" s="1372" t="str">
        <f t="shared" si="1354"/>
        <v/>
      </c>
      <c r="CK433" s="1372" t="str">
        <f t="shared" si="1355"/>
        <v/>
      </c>
      <c r="CL433" s="1372" t="str">
        <f t="shared" si="1356"/>
        <v/>
      </c>
      <c r="CM433" s="1372" t="str">
        <f t="shared" si="1357"/>
        <v/>
      </c>
      <c r="CN433" s="1372" t="str">
        <f t="shared" si="1358"/>
        <v/>
      </c>
      <c r="CO433" s="1373" t="str">
        <f t="shared" si="1359"/>
        <v/>
      </c>
      <c r="CP433" s="1373" t="str">
        <f t="shared" si="1360"/>
        <v/>
      </c>
      <c r="CQ433" s="1373" t="str">
        <f t="shared" si="1361"/>
        <v/>
      </c>
      <c r="CR433" s="1373" t="str">
        <f t="shared" si="1362"/>
        <v/>
      </c>
      <c r="CS433" s="1372" t="str">
        <f t="shared" si="1363"/>
        <v/>
      </c>
      <c r="CT433" s="1372" t="str">
        <f t="shared" si="1364"/>
        <v/>
      </c>
      <c r="CU433" s="1372" t="str">
        <f t="shared" si="1365"/>
        <v/>
      </c>
      <c r="CV433" s="1372" t="str">
        <f t="shared" si="1366"/>
        <v/>
      </c>
      <c r="CW433" s="1372" t="str">
        <f t="shared" si="1367"/>
        <v/>
      </c>
      <c r="CX433" s="1371" t="str">
        <f t="shared" si="1368"/>
        <v/>
      </c>
      <c r="CY433" s="1374" t="str">
        <f t="shared" si="1369"/>
        <v/>
      </c>
      <c r="CZ433" s="532" t="str">
        <f t="shared" si="1370"/>
        <v/>
      </c>
      <c r="DA433" s="533" t="str">
        <f t="shared" si="1371"/>
        <v/>
      </c>
      <c r="DB433" s="534" t="str">
        <f t="shared" si="1372"/>
        <v/>
      </c>
      <c r="DC433" s="534" t="str">
        <f t="shared" si="1373"/>
        <v/>
      </c>
      <c r="DD433" s="534" t="str">
        <f t="shared" si="1374"/>
        <v/>
      </c>
      <c r="DE433" s="534" t="str">
        <f t="shared" si="1375"/>
        <v/>
      </c>
      <c r="DF433" s="534" t="str">
        <f t="shared" si="1376"/>
        <v/>
      </c>
      <c r="DG433" s="535" t="str">
        <f t="shared" si="1377"/>
        <v/>
      </c>
      <c r="DH433" s="535" t="str">
        <f t="shared" si="1378"/>
        <v/>
      </c>
      <c r="DI433" s="535" t="str">
        <f t="shared" si="1379"/>
        <v/>
      </c>
      <c r="DJ433" s="535" t="str">
        <f t="shared" si="1380"/>
        <v/>
      </c>
      <c r="DK433" s="534" t="str">
        <f t="shared" si="1381"/>
        <v/>
      </c>
      <c r="DL433" s="534" t="str">
        <f t="shared" si="1382"/>
        <v/>
      </c>
      <c r="DM433" s="534" t="str">
        <f t="shared" si="1383"/>
        <v/>
      </c>
      <c r="DN433" s="534" t="str">
        <f t="shared" si="1384"/>
        <v/>
      </c>
      <c r="DO433" s="534" t="str">
        <f t="shared" si="1385"/>
        <v/>
      </c>
      <c r="DP433" s="533" t="str">
        <f t="shared" si="1386"/>
        <v/>
      </c>
      <c r="DQ433" s="532" t="str">
        <f t="shared" si="1387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348"/>
        <v/>
      </c>
      <c r="CE434" s="698" t="str">
        <f t="shared" si="1349"/>
        <v/>
      </c>
      <c r="CF434" s="698" t="str">
        <f t="shared" si="1350"/>
        <v/>
      </c>
      <c r="CG434" s="787" t="str">
        <f t="shared" si="1351"/>
        <v/>
      </c>
      <c r="CH434" s="1370" t="str">
        <f t="shared" si="1352"/>
        <v/>
      </c>
      <c r="CI434" s="1371" t="str">
        <f t="shared" si="1353"/>
        <v/>
      </c>
      <c r="CJ434" s="1372" t="str">
        <f t="shared" si="1354"/>
        <v/>
      </c>
      <c r="CK434" s="1372" t="str">
        <f t="shared" si="1355"/>
        <v/>
      </c>
      <c r="CL434" s="1372" t="str">
        <f t="shared" si="1356"/>
        <v/>
      </c>
      <c r="CM434" s="1372" t="str">
        <f t="shared" si="1357"/>
        <v/>
      </c>
      <c r="CN434" s="1372" t="str">
        <f t="shared" si="1358"/>
        <v/>
      </c>
      <c r="CO434" s="1373" t="str">
        <f t="shared" si="1359"/>
        <v/>
      </c>
      <c r="CP434" s="1373" t="str">
        <f t="shared" si="1360"/>
        <v/>
      </c>
      <c r="CQ434" s="1373" t="str">
        <f t="shared" si="1361"/>
        <v/>
      </c>
      <c r="CR434" s="1373" t="str">
        <f t="shared" si="1362"/>
        <v/>
      </c>
      <c r="CS434" s="1372" t="str">
        <f t="shared" si="1363"/>
        <v/>
      </c>
      <c r="CT434" s="1372" t="str">
        <f t="shared" si="1364"/>
        <v/>
      </c>
      <c r="CU434" s="1372" t="str">
        <f t="shared" si="1365"/>
        <v/>
      </c>
      <c r="CV434" s="1372" t="str">
        <f t="shared" si="1366"/>
        <v/>
      </c>
      <c r="CW434" s="1372" t="str">
        <f t="shared" si="1367"/>
        <v/>
      </c>
      <c r="CX434" s="1371" t="str">
        <f t="shared" si="1368"/>
        <v/>
      </c>
      <c r="CY434" s="1374" t="str">
        <f t="shared" si="1369"/>
        <v/>
      </c>
      <c r="CZ434" s="532" t="str">
        <f t="shared" si="1370"/>
        <v/>
      </c>
      <c r="DA434" s="533" t="str">
        <f t="shared" si="1371"/>
        <v/>
      </c>
      <c r="DB434" s="534" t="str">
        <f t="shared" si="1372"/>
        <v/>
      </c>
      <c r="DC434" s="534" t="str">
        <f t="shared" si="1373"/>
        <v/>
      </c>
      <c r="DD434" s="534" t="str">
        <f t="shared" si="1374"/>
        <v/>
      </c>
      <c r="DE434" s="534" t="str">
        <f t="shared" si="1375"/>
        <v/>
      </c>
      <c r="DF434" s="534" t="str">
        <f t="shared" si="1376"/>
        <v/>
      </c>
      <c r="DG434" s="535" t="str">
        <f t="shared" si="1377"/>
        <v/>
      </c>
      <c r="DH434" s="535" t="str">
        <f t="shared" si="1378"/>
        <v/>
      </c>
      <c r="DI434" s="535" t="str">
        <f t="shared" si="1379"/>
        <v/>
      </c>
      <c r="DJ434" s="535" t="str">
        <f t="shared" si="1380"/>
        <v/>
      </c>
      <c r="DK434" s="534" t="str">
        <f t="shared" si="1381"/>
        <v/>
      </c>
      <c r="DL434" s="534" t="str">
        <f t="shared" si="1382"/>
        <v/>
      </c>
      <c r="DM434" s="534" t="str">
        <f t="shared" si="1383"/>
        <v/>
      </c>
      <c r="DN434" s="534" t="str">
        <f t="shared" si="1384"/>
        <v/>
      </c>
      <c r="DO434" s="534" t="str">
        <f t="shared" si="1385"/>
        <v/>
      </c>
      <c r="DP434" s="533" t="str">
        <f t="shared" si="1386"/>
        <v/>
      </c>
      <c r="DQ434" s="532" t="str">
        <f t="shared" si="1387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348"/>
        <v>0</v>
      </c>
      <c r="CE435" s="698">
        <f t="shared" si="1349"/>
        <v>0</v>
      </c>
      <c r="CF435" s="698">
        <f t="shared" si="1350"/>
        <v>0</v>
      </c>
      <c r="CG435" s="787">
        <f t="shared" si="1351"/>
        <v>0</v>
      </c>
      <c r="CH435" s="1370">
        <f t="shared" si="1352"/>
        <v>0</v>
      </c>
      <c r="CI435" s="1371">
        <f t="shared" si="1353"/>
        <v>0</v>
      </c>
      <c r="CJ435" s="1372">
        <f t="shared" si="1354"/>
        <v>0</v>
      </c>
      <c r="CK435" s="1372">
        <f t="shared" si="1355"/>
        <v>0</v>
      </c>
      <c r="CL435" s="1372">
        <f t="shared" si="1356"/>
        <v>0</v>
      </c>
      <c r="CM435" s="1372">
        <f t="shared" si="1357"/>
        <v>0</v>
      </c>
      <c r="CN435" s="1372">
        <f t="shared" si="1358"/>
        <v>0</v>
      </c>
      <c r="CO435" s="1373">
        <f t="shared" si="1359"/>
        <v>0</v>
      </c>
      <c r="CP435" s="1373">
        <f t="shared" si="1360"/>
        <v>0</v>
      </c>
      <c r="CQ435" s="1373">
        <f t="shared" si="1361"/>
        <v>0</v>
      </c>
      <c r="CR435" s="1373">
        <f t="shared" si="1362"/>
        <v>0</v>
      </c>
      <c r="CS435" s="1372">
        <f t="shared" si="1363"/>
        <v>0</v>
      </c>
      <c r="CT435" s="1372">
        <f t="shared" si="1364"/>
        <v>0</v>
      </c>
      <c r="CU435" s="1372">
        <f t="shared" si="1365"/>
        <v>0</v>
      </c>
      <c r="CV435" s="1372">
        <f t="shared" si="1366"/>
        <v>0</v>
      </c>
      <c r="CW435" s="1372">
        <f t="shared" si="1367"/>
        <v>0</v>
      </c>
      <c r="CX435" s="1371">
        <f t="shared" si="1368"/>
        <v>0</v>
      </c>
      <c r="CY435" s="1374">
        <f t="shared" si="1369"/>
        <v>200</v>
      </c>
      <c r="CZ435" s="532">
        <f t="shared" si="1370"/>
        <v>0</v>
      </c>
      <c r="DA435" s="533">
        <f t="shared" si="1371"/>
        <v>0</v>
      </c>
      <c r="DB435" s="534">
        <f t="shared" si="1372"/>
        <v>0</v>
      </c>
      <c r="DC435" s="534">
        <f t="shared" si="1373"/>
        <v>0</v>
      </c>
      <c r="DD435" s="534">
        <f t="shared" si="1374"/>
        <v>0</v>
      </c>
      <c r="DE435" s="534">
        <f t="shared" si="1375"/>
        <v>0</v>
      </c>
      <c r="DF435" s="534">
        <f t="shared" si="1376"/>
        <v>0</v>
      </c>
      <c r="DG435" s="535">
        <f t="shared" si="1377"/>
        <v>0</v>
      </c>
      <c r="DH435" s="535">
        <f t="shared" si="1378"/>
        <v>0</v>
      </c>
      <c r="DI435" s="535">
        <f t="shared" si="1379"/>
        <v>0</v>
      </c>
      <c r="DJ435" s="535">
        <f t="shared" si="1380"/>
        <v>0</v>
      </c>
      <c r="DK435" s="534">
        <f t="shared" si="1381"/>
        <v>0</v>
      </c>
      <c r="DL435" s="534">
        <f t="shared" si="1382"/>
        <v>0</v>
      </c>
      <c r="DM435" s="534">
        <f t="shared" si="1383"/>
        <v>0</v>
      </c>
      <c r="DN435" s="534">
        <f t="shared" si="1384"/>
        <v>0</v>
      </c>
      <c r="DO435" s="534">
        <f t="shared" si="1385"/>
        <v>0</v>
      </c>
      <c r="DP435" s="533">
        <f t="shared" si="1386"/>
        <v>0</v>
      </c>
      <c r="DQ435" s="532">
        <f t="shared" si="1387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348"/>
        <v/>
      </c>
      <c r="CE436" s="698" t="str">
        <f t="shared" si="1349"/>
        <v/>
      </c>
      <c r="CF436" s="698" t="str">
        <f t="shared" si="1350"/>
        <v/>
      </c>
      <c r="CG436" s="787" t="str">
        <f t="shared" si="1351"/>
        <v/>
      </c>
      <c r="CH436" s="1370" t="str">
        <f t="shared" si="1352"/>
        <v/>
      </c>
      <c r="CI436" s="1371" t="str">
        <f t="shared" si="1353"/>
        <v/>
      </c>
      <c r="CJ436" s="1372" t="str">
        <f t="shared" si="1354"/>
        <v/>
      </c>
      <c r="CK436" s="1372" t="str">
        <f t="shared" si="1355"/>
        <v/>
      </c>
      <c r="CL436" s="1372" t="str">
        <f t="shared" si="1356"/>
        <v/>
      </c>
      <c r="CM436" s="1372" t="str">
        <f t="shared" si="1357"/>
        <v/>
      </c>
      <c r="CN436" s="1372" t="str">
        <f t="shared" si="1358"/>
        <v/>
      </c>
      <c r="CO436" s="1373" t="str">
        <f t="shared" si="1359"/>
        <v/>
      </c>
      <c r="CP436" s="1373" t="str">
        <f t="shared" si="1360"/>
        <v/>
      </c>
      <c r="CQ436" s="1373" t="str">
        <f t="shared" si="1361"/>
        <v/>
      </c>
      <c r="CR436" s="1373" t="str">
        <f t="shared" si="1362"/>
        <v/>
      </c>
      <c r="CS436" s="1372" t="str">
        <f t="shared" si="1363"/>
        <v/>
      </c>
      <c r="CT436" s="1372" t="str">
        <f t="shared" si="1364"/>
        <v/>
      </c>
      <c r="CU436" s="1372" t="str">
        <f t="shared" si="1365"/>
        <v/>
      </c>
      <c r="CV436" s="1372" t="str">
        <f t="shared" si="1366"/>
        <v/>
      </c>
      <c r="CW436" s="1372" t="str">
        <f t="shared" si="1367"/>
        <v/>
      </c>
      <c r="CX436" s="1371" t="str">
        <f t="shared" si="1368"/>
        <v/>
      </c>
      <c r="CY436" s="1374" t="str">
        <f t="shared" si="1369"/>
        <v/>
      </c>
      <c r="CZ436" s="532" t="str">
        <f t="shared" si="1370"/>
        <v/>
      </c>
      <c r="DA436" s="533" t="str">
        <f t="shared" si="1371"/>
        <v/>
      </c>
      <c r="DB436" s="534" t="str">
        <f t="shared" si="1372"/>
        <v/>
      </c>
      <c r="DC436" s="534" t="str">
        <f t="shared" si="1373"/>
        <v/>
      </c>
      <c r="DD436" s="534" t="str">
        <f t="shared" si="1374"/>
        <v/>
      </c>
      <c r="DE436" s="534" t="str">
        <f t="shared" si="1375"/>
        <v/>
      </c>
      <c r="DF436" s="534" t="str">
        <f t="shared" si="1376"/>
        <v/>
      </c>
      <c r="DG436" s="535" t="str">
        <f t="shared" si="1377"/>
        <v/>
      </c>
      <c r="DH436" s="535" t="str">
        <f t="shared" si="1378"/>
        <v/>
      </c>
      <c r="DI436" s="535" t="str">
        <f t="shared" si="1379"/>
        <v/>
      </c>
      <c r="DJ436" s="535" t="str">
        <f t="shared" si="1380"/>
        <v/>
      </c>
      <c r="DK436" s="534" t="str">
        <f t="shared" si="1381"/>
        <v/>
      </c>
      <c r="DL436" s="534" t="str">
        <f t="shared" si="1382"/>
        <v/>
      </c>
      <c r="DM436" s="534" t="str">
        <f t="shared" si="1383"/>
        <v/>
      </c>
      <c r="DN436" s="534" t="str">
        <f t="shared" si="1384"/>
        <v/>
      </c>
      <c r="DO436" s="534" t="str">
        <f t="shared" si="1385"/>
        <v/>
      </c>
      <c r="DP436" s="533" t="str">
        <f t="shared" si="1386"/>
        <v/>
      </c>
      <c r="DQ436" s="532" t="str">
        <f t="shared" si="1387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348"/>
        <v>0</v>
      </c>
      <c r="CE437" s="723">
        <f t="shared" si="1349"/>
        <v>0</v>
      </c>
      <c r="CF437" s="723">
        <f t="shared" si="1350"/>
        <v>0</v>
      </c>
      <c r="CG437" s="790">
        <f t="shared" si="1351"/>
        <v>0</v>
      </c>
      <c r="CH437" s="1375">
        <f t="shared" si="1352"/>
        <v>-9.2873443337484444E-4</v>
      </c>
      <c r="CI437" s="1376">
        <f t="shared" si="1353"/>
        <v>0</v>
      </c>
      <c r="CJ437" s="1377">
        <f t="shared" si="1354"/>
        <v>0</v>
      </c>
      <c r="CK437" s="1377">
        <f t="shared" si="1355"/>
        <v>0</v>
      </c>
      <c r="CL437" s="1377">
        <f t="shared" si="1356"/>
        <v>0</v>
      </c>
      <c r="CM437" s="1377">
        <f t="shared" si="1357"/>
        <v>0</v>
      </c>
      <c r="CN437" s="1377">
        <f t="shared" si="1358"/>
        <v>0</v>
      </c>
      <c r="CO437" s="1378">
        <f t="shared" si="1359"/>
        <v>0</v>
      </c>
      <c r="CP437" s="1378">
        <f t="shared" si="1360"/>
        <v>0</v>
      </c>
      <c r="CQ437" s="1378">
        <f t="shared" si="1361"/>
        <v>0</v>
      </c>
      <c r="CR437" s="1378">
        <f t="shared" si="1362"/>
        <v>0</v>
      </c>
      <c r="CS437" s="1377">
        <f t="shared" si="1363"/>
        <v>0</v>
      </c>
      <c r="CT437" s="1377">
        <f t="shared" si="1364"/>
        <v>0</v>
      </c>
      <c r="CU437" s="1377">
        <f t="shared" si="1365"/>
        <v>0</v>
      </c>
      <c r="CV437" s="1377">
        <f t="shared" si="1366"/>
        <v>0</v>
      </c>
      <c r="CW437" s="1377">
        <f t="shared" si="1367"/>
        <v>0</v>
      </c>
      <c r="CX437" s="1376">
        <f t="shared" si="1368"/>
        <v>0</v>
      </c>
      <c r="CY437" s="1379">
        <f t="shared" si="1369"/>
        <v>5.6608574986657173E-3</v>
      </c>
      <c r="CZ437" s="638">
        <f t="shared" si="1370"/>
        <v>0</v>
      </c>
      <c r="DA437" s="639">
        <f t="shared" si="1371"/>
        <v>0</v>
      </c>
      <c r="DB437" s="640">
        <f t="shared" si="1372"/>
        <v>0</v>
      </c>
      <c r="DC437" s="640">
        <f t="shared" si="1373"/>
        <v>0</v>
      </c>
      <c r="DD437" s="640">
        <f t="shared" si="1374"/>
        <v>0</v>
      </c>
      <c r="DE437" s="640">
        <f t="shared" si="1375"/>
        <v>0</v>
      </c>
      <c r="DF437" s="640">
        <f t="shared" si="1376"/>
        <v>0</v>
      </c>
      <c r="DG437" s="641">
        <f t="shared" si="1377"/>
        <v>0</v>
      </c>
      <c r="DH437" s="641">
        <f t="shared" si="1378"/>
        <v>0</v>
      </c>
      <c r="DI437" s="641">
        <f t="shared" si="1379"/>
        <v>0</v>
      </c>
      <c r="DJ437" s="641">
        <f t="shared" si="1380"/>
        <v>0</v>
      </c>
      <c r="DK437" s="640">
        <f t="shared" si="1381"/>
        <v>0</v>
      </c>
      <c r="DL437" s="640">
        <f t="shared" si="1382"/>
        <v>0</v>
      </c>
      <c r="DM437" s="640">
        <f t="shared" si="1383"/>
        <v>0</v>
      </c>
      <c r="DN437" s="640">
        <f t="shared" si="1384"/>
        <v>0</v>
      </c>
      <c r="DO437" s="640">
        <f t="shared" si="1385"/>
        <v>0</v>
      </c>
      <c r="DP437" s="639">
        <f t="shared" si="1386"/>
        <v>0</v>
      </c>
      <c r="DQ437" s="638">
        <f t="shared" si="1387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348"/>
        <v/>
      </c>
      <c r="CE438" s="690" t="str">
        <f t="shared" si="1349"/>
        <v/>
      </c>
      <c r="CF438" s="690" t="str">
        <f t="shared" si="1350"/>
        <v/>
      </c>
      <c r="CG438" s="786" t="str">
        <f t="shared" si="1351"/>
        <v/>
      </c>
      <c r="CH438" s="1409"/>
      <c r="CI438" s="1409"/>
      <c r="CJ438" s="1409"/>
      <c r="CK438" s="1409"/>
      <c r="CL438" s="1409"/>
      <c r="CM438" s="1409"/>
      <c r="CN438" s="1409"/>
      <c r="CO438" s="1409"/>
      <c r="CP438" s="1409"/>
      <c r="CQ438" s="1409"/>
      <c r="CR438" s="1409"/>
      <c r="CS438" s="1409"/>
      <c r="CT438" s="1409"/>
      <c r="CU438" s="1409"/>
      <c r="CV438" s="1409"/>
      <c r="CW438" s="1409"/>
      <c r="CX438" s="1409"/>
      <c r="CY438" s="1410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386"/>
      <c r="CI439" s="1386"/>
      <c r="CJ439" s="1386"/>
      <c r="CK439" s="1386"/>
      <c r="CL439" s="1386"/>
      <c r="CM439" s="1386"/>
      <c r="CN439" s="1386"/>
      <c r="CO439" s="1386"/>
      <c r="CP439" s="1386"/>
      <c r="CQ439" s="1386"/>
      <c r="CR439" s="1386"/>
      <c r="CS439" s="1386"/>
      <c r="CT439" s="1386"/>
      <c r="CU439" s="1386"/>
      <c r="CV439" s="1386"/>
      <c r="CW439" s="1386"/>
      <c r="CX439" s="1386"/>
      <c r="CY439" s="1387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391">IF(DR440&lt;3,"",(SUM(B440:S440)-MIN(B440:S440)-MAX(B440:S440))/(DR440-2))</f>
        <v/>
      </c>
      <c r="CE440" s="698" t="str">
        <f t="shared" ref="CE440:CE599" si="1392">IF(DS440&lt;3,"",(SUM(U440:AL440)-MIN(U440:AL440)-MAX(U440:AL440))/(DS440-2))</f>
        <v/>
      </c>
      <c r="CF440" s="698" t="str">
        <f t="shared" ref="CF440:CF599" si="1393">IF(DT440&lt;3,"",(SUM(AN440:BE440)-MIN(AN440:BE440)-MAX(AN440:BE440))/(DT440-2))</f>
        <v/>
      </c>
      <c r="CG440" s="787" t="str">
        <f t="shared" ref="CG440:CG599" si="1394">IF(DU440&lt;3,"",(SUM(BG440:BX440)-MIN(BG440:BX440)-MAX(BG440:BX440))/(DU440-2))</f>
        <v/>
      </c>
      <c r="CH440" s="1370" t="str">
        <f t="shared" ref="CH440:CH447" si="1395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371" t="str">
        <f t="shared" ref="CI440:CI447" si="1396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372" t="str">
        <f t="shared" ref="CJ440:CJ447" si="1397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372" t="str">
        <f t="shared" ref="CK440:CK447" si="1398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372" t="str">
        <f t="shared" ref="CL440:CL447" si="1399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372" t="str">
        <f t="shared" ref="CM440:CM447" si="1400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372" t="str">
        <f t="shared" ref="CN440:CN447" si="1401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373" t="str">
        <f t="shared" ref="CO440:CO447" si="1402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373" t="str">
        <f t="shared" ref="CP440:CP447" si="1403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373" t="str">
        <f t="shared" ref="CQ440:CQ447" si="1404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373" t="str">
        <f t="shared" ref="CR440:CR447" si="1405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372" t="str">
        <f t="shared" ref="CS440:CS447" si="1406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372" t="str">
        <f t="shared" ref="CT440:CT447" si="1407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372" t="str">
        <f t="shared" ref="CU440:CU447" si="1408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372" t="str">
        <f t="shared" ref="CV440:CV447" si="1409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372" t="str">
        <f t="shared" ref="CW440:CW447" si="1410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371" t="str">
        <f t="shared" ref="CX440:CX447" si="1411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374" t="str">
        <f t="shared" ref="CY440:CY447" si="1412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413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414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415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416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417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418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419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420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421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422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423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424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425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426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427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428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429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430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431">IF(B438="","",B438*B440)</f>
        <v/>
      </c>
      <c r="C441" s="730" t="str">
        <f t="shared" si="1431"/>
        <v/>
      </c>
      <c r="D441" s="730" t="str">
        <f t="shared" si="1431"/>
        <v/>
      </c>
      <c r="E441" s="730" t="str">
        <f t="shared" si="1431"/>
        <v/>
      </c>
      <c r="F441" s="730" t="str">
        <f t="shared" si="1431"/>
        <v/>
      </c>
      <c r="G441" s="730" t="str">
        <f t="shared" si="1431"/>
        <v/>
      </c>
      <c r="H441" s="730" t="str">
        <f t="shared" si="1431"/>
        <v/>
      </c>
      <c r="I441" s="730" t="str">
        <f t="shared" si="1431"/>
        <v/>
      </c>
      <c r="J441" s="730" t="str">
        <f t="shared" si="1431"/>
        <v/>
      </c>
      <c r="K441" s="730" t="str">
        <f t="shared" si="1431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432">IF(U438="","",U438*U440)</f>
        <v/>
      </c>
      <c r="V441" s="730" t="str">
        <f t="shared" si="1432"/>
        <v/>
      </c>
      <c r="W441" s="730" t="str">
        <f t="shared" si="1432"/>
        <v/>
      </c>
      <c r="X441" s="730" t="str">
        <f t="shared" si="1432"/>
        <v/>
      </c>
      <c r="Y441" s="730" t="str">
        <f t="shared" si="1432"/>
        <v/>
      </c>
      <c r="Z441" s="730" t="str">
        <f t="shared" si="1432"/>
        <v/>
      </c>
      <c r="AA441" s="730" t="str">
        <f t="shared" si="1432"/>
        <v/>
      </c>
      <c r="AB441" s="730" t="str">
        <f t="shared" si="1432"/>
        <v/>
      </c>
      <c r="AC441" s="730" t="str">
        <f t="shared" si="1432"/>
        <v/>
      </c>
      <c r="AD441" s="730" t="str">
        <f t="shared" si="1432"/>
        <v/>
      </c>
      <c r="AE441" s="730" t="str">
        <f t="shared" si="1432"/>
        <v/>
      </c>
      <c r="AF441" s="730" t="str">
        <f t="shared" si="1432"/>
        <v/>
      </c>
      <c r="AG441" s="730" t="str">
        <f t="shared" si="1432"/>
        <v/>
      </c>
      <c r="AH441" s="730" t="str">
        <f t="shared" si="1432"/>
        <v/>
      </c>
      <c r="AI441" s="730" t="str">
        <f t="shared" si="1432"/>
        <v/>
      </c>
      <c r="AJ441" s="730" t="str">
        <f t="shared" si="1432"/>
        <v/>
      </c>
      <c r="AK441" s="730" t="str">
        <f t="shared" si="1432"/>
        <v/>
      </c>
      <c r="AL441" s="730" t="str">
        <f t="shared" si="1432"/>
        <v/>
      </c>
      <c r="AM441" s="762"/>
      <c r="AN441" s="730" t="str">
        <f t="shared" ref="AN441:BE441" si="1433">IF(AN438="","",AN438*AN440)</f>
        <v/>
      </c>
      <c r="AO441" s="730" t="str">
        <f t="shared" si="1433"/>
        <v/>
      </c>
      <c r="AP441" s="730" t="str">
        <f t="shared" si="1433"/>
        <v/>
      </c>
      <c r="AQ441" s="730" t="str">
        <f t="shared" si="1433"/>
        <v/>
      </c>
      <c r="AR441" s="730" t="str">
        <f t="shared" si="1433"/>
        <v/>
      </c>
      <c r="AS441" s="730" t="str">
        <f t="shared" si="1433"/>
        <v/>
      </c>
      <c r="AT441" s="730" t="str">
        <f t="shared" si="1433"/>
        <v/>
      </c>
      <c r="AU441" s="730" t="str">
        <f t="shared" si="1433"/>
        <v/>
      </c>
      <c r="AV441" s="730" t="str">
        <f t="shared" si="1433"/>
        <v/>
      </c>
      <c r="AW441" s="730" t="str">
        <f t="shared" si="1433"/>
        <v/>
      </c>
      <c r="AX441" s="730" t="str">
        <f t="shared" si="1433"/>
        <v/>
      </c>
      <c r="AY441" s="730" t="str">
        <f t="shared" si="1433"/>
        <v/>
      </c>
      <c r="AZ441" s="730" t="str">
        <f t="shared" si="1433"/>
        <v/>
      </c>
      <c r="BA441" s="730" t="str">
        <f t="shared" si="1433"/>
        <v/>
      </c>
      <c r="BB441" s="730" t="str">
        <f t="shared" si="1433"/>
        <v/>
      </c>
      <c r="BC441" s="730" t="str">
        <f t="shared" si="1433"/>
        <v/>
      </c>
      <c r="BD441" s="730" t="str">
        <f t="shared" si="1433"/>
        <v/>
      </c>
      <c r="BE441" s="730" t="str">
        <f t="shared" si="1433"/>
        <v/>
      </c>
      <c r="BF441" s="762"/>
      <c r="BG441" s="730" t="str">
        <f t="shared" ref="BG441:BX441" si="1434">IF(BG438="","",BG438*BG440)</f>
        <v/>
      </c>
      <c r="BH441" s="730" t="str">
        <f t="shared" si="1434"/>
        <v/>
      </c>
      <c r="BI441" s="730" t="str">
        <f t="shared" si="1434"/>
        <v/>
      </c>
      <c r="BJ441" s="730" t="str">
        <f t="shared" si="1434"/>
        <v/>
      </c>
      <c r="BK441" s="730" t="str">
        <f t="shared" si="1434"/>
        <v/>
      </c>
      <c r="BL441" s="730" t="str">
        <f t="shared" si="1434"/>
        <v/>
      </c>
      <c r="BM441" s="730" t="str">
        <f t="shared" si="1434"/>
        <v/>
      </c>
      <c r="BN441" s="730" t="str">
        <f t="shared" si="1434"/>
        <v/>
      </c>
      <c r="BO441" s="730" t="str">
        <f t="shared" si="1434"/>
        <v/>
      </c>
      <c r="BP441" s="730" t="str">
        <f t="shared" si="1434"/>
        <v/>
      </c>
      <c r="BQ441" s="730" t="str">
        <f t="shared" si="1434"/>
        <v/>
      </c>
      <c r="BR441" s="730" t="str">
        <f t="shared" si="1434"/>
        <v/>
      </c>
      <c r="BS441" s="730" t="str">
        <f t="shared" si="1434"/>
        <v/>
      </c>
      <c r="BT441" s="730" t="str">
        <f t="shared" si="1434"/>
        <v/>
      </c>
      <c r="BU441" s="730" t="str">
        <f t="shared" si="1434"/>
        <v/>
      </c>
      <c r="BV441" s="730" t="str">
        <f t="shared" si="1434"/>
        <v/>
      </c>
      <c r="BW441" s="730" t="str">
        <f t="shared" si="1434"/>
        <v/>
      </c>
      <c r="BX441" s="730" t="str">
        <f t="shared" si="1434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391"/>
        <v/>
      </c>
      <c r="CE441" s="698" t="str">
        <f t="shared" si="1392"/>
        <v/>
      </c>
      <c r="CF441" s="698" t="str">
        <f t="shared" si="1393"/>
        <v/>
      </c>
      <c r="CG441" s="787" t="str">
        <f t="shared" si="1394"/>
        <v/>
      </c>
      <c r="CH441" s="1370" t="str">
        <f t="shared" si="1395"/>
        <v/>
      </c>
      <c r="CI441" s="1371" t="str">
        <f t="shared" si="1396"/>
        <v/>
      </c>
      <c r="CJ441" s="1372" t="str">
        <f t="shared" si="1397"/>
        <v/>
      </c>
      <c r="CK441" s="1372" t="str">
        <f t="shared" si="1398"/>
        <v/>
      </c>
      <c r="CL441" s="1372" t="str">
        <f t="shared" si="1399"/>
        <v/>
      </c>
      <c r="CM441" s="1372" t="str">
        <f t="shared" si="1400"/>
        <v/>
      </c>
      <c r="CN441" s="1372" t="str">
        <f t="shared" si="1401"/>
        <v/>
      </c>
      <c r="CO441" s="1373" t="str">
        <f t="shared" si="1402"/>
        <v/>
      </c>
      <c r="CP441" s="1373" t="str">
        <f t="shared" si="1403"/>
        <v/>
      </c>
      <c r="CQ441" s="1373" t="str">
        <f t="shared" si="1404"/>
        <v/>
      </c>
      <c r="CR441" s="1373" t="str">
        <f t="shared" si="1405"/>
        <v/>
      </c>
      <c r="CS441" s="1372" t="str">
        <f t="shared" si="1406"/>
        <v/>
      </c>
      <c r="CT441" s="1372" t="str">
        <f t="shared" si="1407"/>
        <v/>
      </c>
      <c r="CU441" s="1372" t="str">
        <f t="shared" si="1408"/>
        <v/>
      </c>
      <c r="CV441" s="1372" t="str">
        <f t="shared" si="1409"/>
        <v/>
      </c>
      <c r="CW441" s="1372" t="str">
        <f t="shared" si="1410"/>
        <v/>
      </c>
      <c r="CX441" s="1371" t="str">
        <f t="shared" si="1411"/>
        <v/>
      </c>
      <c r="CY441" s="1374" t="str">
        <f t="shared" si="1412"/>
        <v/>
      </c>
      <c r="CZ441" s="532" t="str">
        <f t="shared" si="1413"/>
        <v/>
      </c>
      <c r="DA441" s="533" t="str">
        <f t="shared" si="1414"/>
        <v/>
      </c>
      <c r="DB441" s="534" t="str">
        <f t="shared" si="1415"/>
        <v/>
      </c>
      <c r="DC441" s="534" t="str">
        <f t="shared" si="1416"/>
        <v/>
      </c>
      <c r="DD441" s="534" t="str">
        <f t="shared" si="1417"/>
        <v/>
      </c>
      <c r="DE441" s="534" t="str">
        <f t="shared" si="1418"/>
        <v/>
      </c>
      <c r="DF441" s="534" t="str">
        <f t="shared" si="1419"/>
        <v/>
      </c>
      <c r="DG441" s="535" t="str">
        <f t="shared" si="1420"/>
        <v/>
      </c>
      <c r="DH441" s="535" t="str">
        <f t="shared" si="1421"/>
        <v/>
      </c>
      <c r="DI441" s="535" t="str">
        <f t="shared" si="1422"/>
        <v/>
      </c>
      <c r="DJ441" s="535" t="str">
        <f t="shared" si="1423"/>
        <v/>
      </c>
      <c r="DK441" s="534" t="str">
        <f t="shared" si="1424"/>
        <v/>
      </c>
      <c r="DL441" s="534" t="str">
        <f t="shared" si="1425"/>
        <v/>
      </c>
      <c r="DM441" s="534" t="str">
        <f t="shared" si="1426"/>
        <v/>
      </c>
      <c r="DN441" s="534" t="str">
        <f t="shared" si="1427"/>
        <v/>
      </c>
      <c r="DO441" s="534" t="str">
        <f t="shared" si="1428"/>
        <v/>
      </c>
      <c r="DP441" s="533" t="str">
        <f t="shared" si="1429"/>
        <v/>
      </c>
      <c r="DQ441" s="532" t="str">
        <f t="shared" si="1430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391"/>
        <v/>
      </c>
      <c r="CE442" s="698" t="str">
        <f t="shared" si="1392"/>
        <v/>
      </c>
      <c r="CF442" s="698" t="str">
        <f t="shared" si="1393"/>
        <v/>
      </c>
      <c r="CG442" s="787" t="str">
        <f t="shared" si="1394"/>
        <v/>
      </c>
      <c r="CH442" s="1370" t="str">
        <f t="shared" si="1395"/>
        <v/>
      </c>
      <c r="CI442" s="1371" t="str">
        <f t="shared" si="1396"/>
        <v/>
      </c>
      <c r="CJ442" s="1372" t="str">
        <f t="shared" si="1397"/>
        <v/>
      </c>
      <c r="CK442" s="1372" t="str">
        <f t="shared" si="1398"/>
        <v/>
      </c>
      <c r="CL442" s="1372" t="str">
        <f t="shared" si="1399"/>
        <v/>
      </c>
      <c r="CM442" s="1372" t="str">
        <f t="shared" si="1400"/>
        <v/>
      </c>
      <c r="CN442" s="1372" t="str">
        <f t="shared" si="1401"/>
        <v/>
      </c>
      <c r="CO442" s="1373" t="str">
        <f t="shared" si="1402"/>
        <v/>
      </c>
      <c r="CP442" s="1373" t="str">
        <f t="shared" si="1403"/>
        <v/>
      </c>
      <c r="CQ442" s="1373" t="str">
        <f t="shared" si="1404"/>
        <v/>
      </c>
      <c r="CR442" s="1373" t="str">
        <f t="shared" si="1405"/>
        <v/>
      </c>
      <c r="CS442" s="1372" t="str">
        <f t="shared" si="1406"/>
        <v/>
      </c>
      <c r="CT442" s="1372" t="str">
        <f t="shared" si="1407"/>
        <v/>
      </c>
      <c r="CU442" s="1372" t="str">
        <f t="shared" si="1408"/>
        <v/>
      </c>
      <c r="CV442" s="1372" t="str">
        <f t="shared" si="1409"/>
        <v/>
      </c>
      <c r="CW442" s="1372" t="str">
        <f t="shared" si="1410"/>
        <v/>
      </c>
      <c r="CX442" s="1371" t="str">
        <f t="shared" si="1411"/>
        <v/>
      </c>
      <c r="CY442" s="1374" t="str">
        <f t="shared" si="1412"/>
        <v/>
      </c>
      <c r="CZ442" s="532" t="str">
        <f t="shared" si="1413"/>
        <v/>
      </c>
      <c r="DA442" s="533" t="str">
        <f t="shared" si="1414"/>
        <v/>
      </c>
      <c r="DB442" s="534" t="str">
        <f t="shared" si="1415"/>
        <v/>
      </c>
      <c r="DC442" s="534" t="str">
        <f t="shared" si="1416"/>
        <v/>
      </c>
      <c r="DD442" s="534" t="str">
        <f t="shared" si="1417"/>
        <v/>
      </c>
      <c r="DE442" s="534" t="str">
        <f t="shared" si="1418"/>
        <v/>
      </c>
      <c r="DF442" s="534" t="str">
        <f t="shared" si="1419"/>
        <v/>
      </c>
      <c r="DG442" s="535" t="str">
        <f t="shared" si="1420"/>
        <v/>
      </c>
      <c r="DH442" s="535" t="str">
        <f t="shared" si="1421"/>
        <v/>
      </c>
      <c r="DI442" s="535" t="str">
        <f t="shared" si="1422"/>
        <v/>
      </c>
      <c r="DJ442" s="535" t="str">
        <f t="shared" si="1423"/>
        <v/>
      </c>
      <c r="DK442" s="534" t="str">
        <f t="shared" si="1424"/>
        <v/>
      </c>
      <c r="DL442" s="534" t="str">
        <f t="shared" si="1425"/>
        <v/>
      </c>
      <c r="DM442" s="534" t="str">
        <f t="shared" si="1426"/>
        <v/>
      </c>
      <c r="DN442" s="534" t="str">
        <f t="shared" si="1427"/>
        <v/>
      </c>
      <c r="DO442" s="534" t="str">
        <f t="shared" si="1428"/>
        <v/>
      </c>
      <c r="DP442" s="533" t="str">
        <f t="shared" si="1429"/>
        <v/>
      </c>
      <c r="DQ442" s="532" t="str">
        <f t="shared" si="1430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391"/>
        <v/>
      </c>
      <c r="CE443" s="698" t="str">
        <f t="shared" si="1392"/>
        <v/>
      </c>
      <c r="CF443" s="698" t="str">
        <f t="shared" si="1393"/>
        <v/>
      </c>
      <c r="CG443" s="787" t="str">
        <f t="shared" si="1394"/>
        <v/>
      </c>
      <c r="CH443" s="1370" t="str">
        <f t="shared" si="1395"/>
        <v/>
      </c>
      <c r="CI443" s="1371" t="str">
        <f t="shared" si="1396"/>
        <v/>
      </c>
      <c r="CJ443" s="1372" t="str">
        <f t="shared" si="1397"/>
        <v/>
      </c>
      <c r="CK443" s="1372" t="str">
        <f t="shared" si="1398"/>
        <v/>
      </c>
      <c r="CL443" s="1372" t="str">
        <f t="shared" si="1399"/>
        <v/>
      </c>
      <c r="CM443" s="1372" t="str">
        <f t="shared" si="1400"/>
        <v/>
      </c>
      <c r="CN443" s="1372" t="str">
        <f t="shared" si="1401"/>
        <v/>
      </c>
      <c r="CO443" s="1373" t="str">
        <f t="shared" si="1402"/>
        <v/>
      </c>
      <c r="CP443" s="1373" t="str">
        <f t="shared" si="1403"/>
        <v/>
      </c>
      <c r="CQ443" s="1373" t="str">
        <f t="shared" si="1404"/>
        <v/>
      </c>
      <c r="CR443" s="1373" t="str">
        <f t="shared" si="1405"/>
        <v/>
      </c>
      <c r="CS443" s="1372" t="str">
        <f t="shared" si="1406"/>
        <v/>
      </c>
      <c r="CT443" s="1372" t="str">
        <f t="shared" si="1407"/>
        <v/>
      </c>
      <c r="CU443" s="1372" t="str">
        <f t="shared" si="1408"/>
        <v/>
      </c>
      <c r="CV443" s="1372" t="str">
        <f t="shared" si="1409"/>
        <v/>
      </c>
      <c r="CW443" s="1372" t="str">
        <f t="shared" si="1410"/>
        <v/>
      </c>
      <c r="CX443" s="1371" t="str">
        <f t="shared" si="1411"/>
        <v/>
      </c>
      <c r="CY443" s="1374" t="str">
        <f t="shared" si="1412"/>
        <v/>
      </c>
      <c r="CZ443" s="532" t="str">
        <f t="shared" si="1413"/>
        <v/>
      </c>
      <c r="DA443" s="533" t="str">
        <f t="shared" si="1414"/>
        <v/>
      </c>
      <c r="DB443" s="534" t="str">
        <f t="shared" si="1415"/>
        <v/>
      </c>
      <c r="DC443" s="534" t="str">
        <f t="shared" si="1416"/>
        <v/>
      </c>
      <c r="DD443" s="534" t="str">
        <f t="shared" si="1417"/>
        <v/>
      </c>
      <c r="DE443" s="534" t="str">
        <f t="shared" si="1418"/>
        <v/>
      </c>
      <c r="DF443" s="534" t="str">
        <f t="shared" si="1419"/>
        <v/>
      </c>
      <c r="DG443" s="535" t="str">
        <f t="shared" si="1420"/>
        <v/>
      </c>
      <c r="DH443" s="535" t="str">
        <f t="shared" si="1421"/>
        <v/>
      </c>
      <c r="DI443" s="535" t="str">
        <f t="shared" si="1422"/>
        <v/>
      </c>
      <c r="DJ443" s="535" t="str">
        <f t="shared" si="1423"/>
        <v/>
      </c>
      <c r="DK443" s="534" t="str">
        <f t="shared" si="1424"/>
        <v/>
      </c>
      <c r="DL443" s="534" t="str">
        <f t="shared" si="1425"/>
        <v/>
      </c>
      <c r="DM443" s="534" t="str">
        <f t="shared" si="1426"/>
        <v/>
      </c>
      <c r="DN443" s="534" t="str">
        <f t="shared" si="1427"/>
        <v/>
      </c>
      <c r="DO443" s="534" t="str">
        <f t="shared" si="1428"/>
        <v/>
      </c>
      <c r="DP443" s="533" t="str">
        <f t="shared" si="1429"/>
        <v/>
      </c>
      <c r="DQ443" s="532" t="str">
        <f t="shared" si="1430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391"/>
        <v/>
      </c>
      <c r="CE444" s="698" t="str">
        <f t="shared" si="1392"/>
        <v/>
      </c>
      <c r="CF444" s="698" t="str">
        <f t="shared" si="1393"/>
        <v/>
      </c>
      <c r="CG444" s="787" t="str">
        <f t="shared" si="1394"/>
        <v/>
      </c>
      <c r="CH444" s="1370" t="str">
        <f t="shared" si="1395"/>
        <v/>
      </c>
      <c r="CI444" s="1371" t="str">
        <f t="shared" si="1396"/>
        <v/>
      </c>
      <c r="CJ444" s="1372" t="str">
        <f t="shared" si="1397"/>
        <v/>
      </c>
      <c r="CK444" s="1372" t="str">
        <f t="shared" si="1398"/>
        <v/>
      </c>
      <c r="CL444" s="1372" t="str">
        <f t="shared" si="1399"/>
        <v/>
      </c>
      <c r="CM444" s="1372" t="str">
        <f t="shared" si="1400"/>
        <v/>
      </c>
      <c r="CN444" s="1372" t="str">
        <f t="shared" si="1401"/>
        <v/>
      </c>
      <c r="CO444" s="1373" t="str">
        <f t="shared" si="1402"/>
        <v/>
      </c>
      <c r="CP444" s="1373" t="str">
        <f t="shared" si="1403"/>
        <v/>
      </c>
      <c r="CQ444" s="1373" t="str">
        <f t="shared" si="1404"/>
        <v/>
      </c>
      <c r="CR444" s="1373" t="str">
        <f t="shared" si="1405"/>
        <v/>
      </c>
      <c r="CS444" s="1372" t="str">
        <f t="shared" si="1406"/>
        <v/>
      </c>
      <c r="CT444" s="1372" t="str">
        <f t="shared" si="1407"/>
        <v/>
      </c>
      <c r="CU444" s="1372" t="str">
        <f t="shared" si="1408"/>
        <v/>
      </c>
      <c r="CV444" s="1372" t="str">
        <f t="shared" si="1409"/>
        <v/>
      </c>
      <c r="CW444" s="1372" t="str">
        <f t="shared" si="1410"/>
        <v/>
      </c>
      <c r="CX444" s="1371" t="str">
        <f t="shared" si="1411"/>
        <v/>
      </c>
      <c r="CY444" s="1374" t="str">
        <f t="shared" si="1412"/>
        <v/>
      </c>
      <c r="CZ444" s="532" t="str">
        <f t="shared" si="1413"/>
        <v/>
      </c>
      <c r="DA444" s="533" t="str">
        <f t="shared" si="1414"/>
        <v/>
      </c>
      <c r="DB444" s="534" t="str">
        <f t="shared" si="1415"/>
        <v/>
      </c>
      <c r="DC444" s="534" t="str">
        <f t="shared" si="1416"/>
        <v/>
      </c>
      <c r="DD444" s="534" t="str">
        <f t="shared" si="1417"/>
        <v/>
      </c>
      <c r="DE444" s="534" t="str">
        <f t="shared" si="1418"/>
        <v/>
      </c>
      <c r="DF444" s="534" t="str">
        <f t="shared" si="1419"/>
        <v/>
      </c>
      <c r="DG444" s="535" t="str">
        <f t="shared" si="1420"/>
        <v/>
      </c>
      <c r="DH444" s="535" t="str">
        <f t="shared" si="1421"/>
        <v/>
      </c>
      <c r="DI444" s="535" t="str">
        <f t="shared" si="1422"/>
        <v/>
      </c>
      <c r="DJ444" s="535" t="str">
        <f t="shared" si="1423"/>
        <v/>
      </c>
      <c r="DK444" s="534" t="str">
        <f t="shared" si="1424"/>
        <v/>
      </c>
      <c r="DL444" s="534" t="str">
        <f t="shared" si="1425"/>
        <v/>
      </c>
      <c r="DM444" s="534" t="str">
        <f t="shared" si="1426"/>
        <v/>
      </c>
      <c r="DN444" s="534" t="str">
        <f t="shared" si="1427"/>
        <v/>
      </c>
      <c r="DO444" s="534" t="str">
        <f t="shared" si="1428"/>
        <v/>
      </c>
      <c r="DP444" s="533" t="str">
        <f t="shared" si="1429"/>
        <v/>
      </c>
      <c r="DQ444" s="532" t="str">
        <f t="shared" si="1430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391"/>
        <v>0</v>
      </c>
      <c r="CE445" s="698">
        <f t="shared" si="1392"/>
        <v>80</v>
      </c>
      <c r="CF445" s="698">
        <f t="shared" si="1393"/>
        <v>0</v>
      </c>
      <c r="CG445" s="787">
        <f t="shared" si="1394"/>
        <v>0</v>
      </c>
      <c r="CH445" s="1370">
        <f t="shared" si="1395"/>
        <v>0</v>
      </c>
      <c r="CI445" s="1371">
        <f t="shared" si="1396"/>
        <v>0</v>
      </c>
      <c r="CJ445" s="1372">
        <f t="shared" si="1397"/>
        <v>0</v>
      </c>
      <c r="CK445" s="1372">
        <f t="shared" si="1398"/>
        <v>0</v>
      </c>
      <c r="CL445" s="1372">
        <f t="shared" si="1399"/>
        <v>0</v>
      </c>
      <c r="CM445" s="1372">
        <f t="shared" si="1400"/>
        <v>0</v>
      </c>
      <c r="CN445" s="1372">
        <f t="shared" si="1401"/>
        <v>0</v>
      </c>
      <c r="CO445" s="1373">
        <f t="shared" si="1402"/>
        <v>0</v>
      </c>
      <c r="CP445" s="1373">
        <f t="shared" si="1403"/>
        <v>0</v>
      </c>
      <c r="CQ445" s="1373">
        <f t="shared" si="1404"/>
        <v>0</v>
      </c>
      <c r="CR445" s="1373">
        <f t="shared" si="1405"/>
        <v>0</v>
      </c>
      <c r="CS445" s="1372">
        <f t="shared" si="1406"/>
        <v>0</v>
      </c>
      <c r="CT445" s="1372">
        <f t="shared" si="1407"/>
        <v>0</v>
      </c>
      <c r="CU445" s="1372">
        <f t="shared" si="1408"/>
        <v>0</v>
      </c>
      <c r="CV445" s="1372">
        <f t="shared" si="1409"/>
        <v>0</v>
      </c>
      <c r="CW445" s="1372">
        <f t="shared" si="1410"/>
        <v>0</v>
      </c>
      <c r="CX445" s="1371">
        <f t="shared" si="1411"/>
        <v>0</v>
      </c>
      <c r="CY445" s="1374">
        <f t="shared" si="1412"/>
        <v>0</v>
      </c>
      <c r="CZ445" s="532">
        <f t="shared" si="1413"/>
        <v>0</v>
      </c>
      <c r="DA445" s="533">
        <f t="shared" si="1414"/>
        <v>0</v>
      </c>
      <c r="DB445" s="534">
        <f t="shared" si="1415"/>
        <v>0</v>
      </c>
      <c r="DC445" s="534">
        <f t="shared" si="1416"/>
        <v>0</v>
      </c>
      <c r="DD445" s="534">
        <f t="shared" si="1417"/>
        <v>0</v>
      </c>
      <c r="DE445" s="534">
        <f t="shared" si="1418"/>
        <v>0</v>
      </c>
      <c r="DF445" s="534">
        <f t="shared" si="1419"/>
        <v>0</v>
      </c>
      <c r="DG445" s="535">
        <f t="shared" si="1420"/>
        <v>0</v>
      </c>
      <c r="DH445" s="535">
        <f t="shared" si="1421"/>
        <v>0</v>
      </c>
      <c r="DI445" s="535">
        <f t="shared" si="1422"/>
        <v>0</v>
      </c>
      <c r="DJ445" s="535">
        <f t="shared" si="1423"/>
        <v>0</v>
      </c>
      <c r="DK445" s="534">
        <f t="shared" si="1424"/>
        <v>0</v>
      </c>
      <c r="DL445" s="534">
        <f t="shared" si="1425"/>
        <v>0</v>
      </c>
      <c r="DM445" s="534">
        <f t="shared" si="1426"/>
        <v>0</v>
      </c>
      <c r="DN445" s="534">
        <f t="shared" si="1427"/>
        <v>0</v>
      </c>
      <c r="DO445" s="534">
        <f t="shared" si="1428"/>
        <v>0</v>
      </c>
      <c r="DP445" s="533">
        <f t="shared" si="1429"/>
        <v>1280</v>
      </c>
      <c r="DQ445" s="532">
        <f t="shared" si="1430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391"/>
        <v/>
      </c>
      <c r="CE446" s="698" t="str">
        <f t="shared" si="1392"/>
        <v/>
      </c>
      <c r="CF446" s="698" t="str">
        <f t="shared" si="1393"/>
        <v/>
      </c>
      <c r="CG446" s="787" t="str">
        <f t="shared" si="1394"/>
        <v/>
      </c>
      <c r="CH446" s="1370" t="str">
        <f t="shared" si="1395"/>
        <v/>
      </c>
      <c r="CI446" s="1371" t="str">
        <f t="shared" si="1396"/>
        <v/>
      </c>
      <c r="CJ446" s="1372" t="str">
        <f t="shared" si="1397"/>
        <v/>
      </c>
      <c r="CK446" s="1372" t="str">
        <f t="shared" si="1398"/>
        <v/>
      </c>
      <c r="CL446" s="1372" t="str">
        <f t="shared" si="1399"/>
        <v/>
      </c>
      <c r="CM446" s="1372" t="str">
        <f t="shared" si="1400"/>
        <v/>
      </c>
      <c r="CN446" s="1372" t="str">
        <f t="shared" si="1401"/>
        <v/>
      </c>
      <c r="CO446" s="1373" t="str">
        <f t="shared" si="1402"/>
        <v/>
      </c>
      <c r="CP446" s="1373" t="str">
        <f t="shared" si="1403"/>
        <v/>
      </c>
      <c r="CQ446" s="1373" t="str">
        <f t="shared" si="1404"/>
        <v/>
      </c>
      <c r="CR446" s="1373" t="str">
        <f t="shared" si="1405"/>
        <v/>
      </c>
      <c r="CS446" s="1372" t="str">
        <f t="shared" si="1406"/>
        <v/>
      </c>
      <c r="CT446" s="1372" t="str">
        <f t="shared" si="1407"/>
        <v/>
      </c>
      <c r="CU446" s="1372" t="str">
        <f t="shared" si="1408"/>
        <v/>
      </c>
      <c r="CV446" s="1372" t="str">
        <f t="shared" si="1409"/>
        <v/>
      </c>
      <c r="CW446" s="1372" t="str">
        <f t="shared" si="1410"/>
        <v/>
      </c>
      <c r="CX446" s="1371" t="str">
        <f t="shared" si="1411"/>
        <v/>
      </c>
      <c r="CY446" s="1374" t="str">
        <f t="shared" si="1412"/>
        <v/>
      </c>
      <c r="CZ446" s="532" t="str">
        <f t="shared" si="1413"/>
        <v/>
      </c>
      <c r="DA446" s="533" t="str">
        <f t="shared" si="1414"/>
        <v/>
      </c>
      <c r="DB446" s="534" t="str">
        <f t="shared" si="1415"/>
        <v/>
      </c>
      <c r="DC446" s="534" t="str">
        <f t="shared" si="1416"/>
        <v/>
      </c>
      <c r="DD446" s="534" t="str">
        <f t="shared" si="1417"/>
        <v/>
      </c>
      <c r="DE446" s="534" t="str">
        <f t="shared" si="1418"/>
        <v/>
      </c>
      <c r="DF446" s="534" t="str">
        <f t="shared" si="1419"/>
        <v/>
      </c>
      <c r="DG446" s="535" t="str">
        <f t="shared" si="1420"/>
        <v/>
      </c>
      <c r="DH446" s="535" t="str">
        <f t="shared" si="1421"/>
        <v/>
      </c>
      <c r="DI446" s="535" t="str">
        <f t="shared" si="1422"/>
        <v/>
      </c>
      <c r="DJ446" s="535" t="str">
        <f t="shared" si="1423"/>
        <v/>
      </c>
      <c r="DK446" s="534" t="str">
        <f t="shared" si="1424"/>
        <v/>
      </c>
      <c r="DL446" s="534" t="str">
        <f t="shared" si="1425"/>
        <v/>
      </c>
      <c r="DM446" s="534" t="str">
        <f t="shared" si="1426"/>
        <v/>
      </c>
      <c r="DN446" s="534" t="str">
        <f t="shared" si="1427"/>
        <v/>
      </c>
      <c r="DO446" s="534" t="str">
        <f t="shared" si="1428"/>
        <v/>
      </c>
      <c r="DP446" s="533" t="str">
        <f t="shared" si="1429"/>
        <v/>
      </c>
      <c r="DQ446" s="532" t="str">
        <f t="shared" si="1430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</v>
      </c>
      <c r="S447" s="852">
        <f>'Data 3'!S46</f>
        <v>0</v>
      </c>
      <c r="T447" s="853"/>
      <c r="U447" s="852">
        <f>'Data 3'!U46</f>
        <v>0</v>
      </c>
      <c r="V447" s="852">
        <f>'Data 3'!V46</f>
        <v>0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0</v>
      </c>
      <c r="AA447" s="852">
        <f>'Data 3'!AA46</f>
        <v>0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391"/>
        <v>0</v>
      </c>
      <c r="CE447" s="723">
        <f t="shared" si="1392"/>
        <v>0</v>
      </c>
      <c r="CF447" s="723">
        <f t="shared" si="1393"/>
        <v>0</v>
      </c>
      <c r="CG447" s="790">
        <f t="shared" si="1394"/>
        <v>0</v>
      </c>
      <c r="CH447" s="1375">
        <f t="shared" si="1395"/>
        <v>0</v>
      </c>
      <c r="CI447" s="1376">
        <f t="shared" si="1396"/>
        <v>0</v>
      </c>
      <c r="CJ447" s="1377">
        <f t="shared" si="1397"/>
        <v>0</v>
      </c>
      <c r="CK447" s="1377">
        <f t="shared" si="1398"/>
        <v>0</v>
      </c>
      <c r="CL447" s="1377">
        <f t="shared" si="1399"/>
        <v>0</v>
      </c>
      <c r="CM447" s="1377">
        <f t="shared" si="1400"/>
        <v>0</v>
      </c>
      <c r="CN447" s="1377">
        <f t="shared" si="1401"/>
        <v>0</v>
      </c>
      <c r="CO447" s="1378">
        <f t="shared" si="1402"/>
        <v>0</v>
      </c>
      <c r="CP447" s="1378">
        <f t="shared" si="1403"/>
        <v>0</v>
      </c>
      <c r="CQ447" s="1378">
        <f t="shared" si="1404"/>
        <v>0</v>
      </c>
      <c r="CR447" s="1378">
        <f t="shared" si="1405"/>
        <v>0</v>
      </c>
      <c r="CS447" s="1377">
        <f t="shared" si="1406"/>
        <v>0</v>
      </c>
      <c r="CT447" s="1377">
        <f t="shared" si="1407"/>
        <v>0</v>
      </c>
      <c r="CU447" s="1377">
        <f t="shared" si="1408"/>
        <v>0</v>
      </c>
      <c r="CV447" s="1377">
        <f t="shared" si="1409"/>
        <v>0</v>
      </c>
      <c r="CW447" s="1377">
        <f t="shared" si="1410"/>
        <v>0</v>
      </c>
      <c r="CX447" s="1376">
        <f t="shared" si="1411"/>
        <v>0</v>
      </c>
      <c r="CY447" s="1379">
        <f t="shared" si="1412"/>
        <v>7.5987368795587976E-4</v>
      </c>
      <c r="CZ447" s="638">
        <f t="shared" si="1413"/>
        <v>0</v>
      </c>
      <c r="DA447" s="639">
        <f t="shared" si="1414"/>
        <v>0</v>
      </c>
      <c r="DB447" s="640">
        <f t="shared" si="1415"/>
        <v>0</v>
      </c>
      <c r="DC447" s="640">
        <f t="shared" si="1416"/>
        <v>0</v>
      </c>
      <c r="DD447" s="640">
        <f t="shared" si="1417"/>
        <v>0</v>
      </c>
      <c r="DE447" s="640">
        <f t="shared" si="1418"/>
        <v>0</v>
      </c>
      <c r="DF447" s="640">
        <f t="shared" si="1419"/>
        <v>0</v>
      </c>
      <c r="DG447" s="641">
        <f t="shared" si="1420"/>
        <v>0</v>
      </c>
      <c r="DH447" s="641">
        <f t="shared" si="1421"/>
        <v>0</v>
      </c>
      <c r="DI447" s="641">
        <f t="shared" si="1422"/>
        <v>0</v>
      </c>
      <c r="DJ447" s="641">
        <f t="shared" si="1423"/>
        <v>0</v>
      </c>
      <c r="DK447" s="640">
        <f t="shared" si="1424"/>
        <v>0</v>
      </c>
      <c r="DL447" s="640">
        <f t="shared" si="1425"/>
        <v>0</v>
      </c>
      <c r="DM447" s="640">
        <f t="shared" si="1426"/>
        <v>0</v>
      </c>
      <c r="DN447" s="640">
        <f t="shared" si="1427"/>
        <v>0</v>
      </c>
      <c r="DO447" s="640">
        <f t="shared" si="1428"/>
        <v>0</v>
      </c>
      <c r="DP447" s="639">
        <f t="shared" si="1429"/>
        <v>0</v>
      </c>
      <c r="DQ447" s="638">
        <f t="shared" si="1430"/>
        <v>0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391"/>
        <v/>
      </c>
      <c r="CE448" s="690" t="str">
        <f t="shared" si="1392"/>
        <v/>
      </c>
      <c r="CF448" s="690" t="str">
        <f t="shared" si="1393"/>
        <v/>
      </c>
      <c r="CG448" s="786" t="str">
        <f t="shared" si="1394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434" t="s">
        <v>816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391"/>
        <v/>
      </c>
      <c r="CE449" s="690" t="str">
        <f t="shared" si="1392"/>
        <v/>
      </c>
      <c r="CF449" s="690" t="str">
        <f t="shared" si="1393"/>
        <v/>
      </c>
      <c r="CG449" s="786" t="str">
        <f t="shared" si="1394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391"/>
        <v>76.25</v>
      </c>
      <c r="CE450" s="698">
        <f t="shared" si="1392"/>
        <v>80</v>
      </c>
      <c r="CF450" s="698">
        <f t="shared" si="1393"/>
        <v>65.9375</v>
      </c>
      <c r="CG450" s="787">
        <f t="shared" si="1394"/>
        <v>69.375</v>
      </c>
      <c r="CH450" s="1370">
        <f t="shared" ref="CH450:CH457" si="1435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371">
        <f t="shared" ref="CI450:CI457" si="1436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372">
        <f t="shared" ref="CJ450:CJ457" si="1437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372">
        <f t="shared" ref="CK450:CK457" si="1438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372">
        <f t="shared" ref="CL450:CL457" si="1439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372">
        <f t="shared" ref="CM450:CM457" si="1440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372">
        <f t="shared" ref="CN450:CN457" si="1441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373">
        <f t="shared" ref="CO450:CO457" si="1442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373">
        <f t="shared" ref="CP450:CP457" si="1443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373">
        <f t="shared" ref="CQ450:CQ457" si="1444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373">
        <f t="shared" ref="CR450:CR457" si="1445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372">
        <f t="shared" ref="CS450:CS457" si="1446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372">
        <f t="shared" ref="CT450:CT457" si="1447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372">
        <f t="shared" ref="CU450:CU457" si="1448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372">
        <f t="shared" ref="CV450:CV457" si="1449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372">
        <f t="shared" ref="CW450:CW457" si="1450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371">
        <f t="shared" ref="CX450:CX457" si="1451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374">
        <f t="shared" ref="CY450:CY457" si="1452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453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454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455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456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457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458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459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460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461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462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463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464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465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466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467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468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469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470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471">COUNT(B450:S450)</f>
        <v>18</v>
      </c>
      <c r="DS450" s="111">
        <f t="shared" ref="DS450:DS457" si="1472">COUNT(U450:AL450)</f>
        <v>18</v>
      </c>
      <c r="DT450" s="111">
        <f t="shared" ref="DT450:DT457" si="1473">COUNT(AN450:BE450)</f>
        <v>18</v>
      </c>
      <c r="DU450" s="111">
        <f t="shared" ref="DU450:DU457" si="1474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391"/>
        <v>1</v>
      </c>
      <c r="CE451" s="698">
        <f t="shared" si="1392"/>
        <v>1</v>
      </c>
      <c r="CF451" s="698">
        <f t="shared" si="1393"/>
        <v>1</v>
      </c>
      <c r="CG451" s="787">
        <f t="shared" si="1394"/>
        <v>1</v>
      </c>
      <c r="CH451" s="1370" t="str">
        <f t="shared" si="1435"/>
        <v/>
      </c>
      <c r="CI451" s="1371" t="str">
        <f t="shared" si="1436"/>
        <v/>
      </c>
      <c r="CJ451" s="1372">
        <f t="shared" si="1437"/>
        <v>1</v>
      </c>
      <c r="CK451" s="1372">
        <f t="shared" si="1438"/>
        <v>1</v>
      </c>
      <c r="CL451" s="1372">
        <f t="shared" si="1439"/>
        <v>1</v>
      </c>
      <c r="CM451" s="1372">
        <f t="shared" si="1440"/>
        <v>1</v>
      </c>
      <c r="CN451" s="1372">
        <f t="shared" si="1441"/>
        <v>1</v>
      </c>
      <c r="CO451" s="1373">
        <f t="shared" si="1442"/>
        <v>1</v>
      </c>
      <c r="CP451" s="1373">
        <f t="shared" si="1443"/>
        <v>1</v>
      </c>
      <c r="CQ451" s="1373">
        <f t="shared" si="1444"/>
        <v>1</v>
      </c>
      <c r="CR451" s="1373">
        <f t="shared" si="1445"/>
        <v>1</v>
      </c>
      <c r="CS451" s="1372">
        <f t="shared" si="1446"/>
        <v>1</v>
      </c>
      <c r="CT451" s="1372">
        <f t="shared" si="1447"/>
        <v>1</v>
      </c>
      <c r="CU451" s="1372">
        <f t="shared" si="1448"/>
        <v>1</v>
      </c>
      <c r="CV451" s="1372">
        <f t="shared" si="1449"/>
        <v>1</v>
      </c>
      <c r="CW451" s="1372">
        <f t="shared" si="1450"/>
        <v>1</v>
      </c>
      <c r="CX451" s="1371" t="str">
        <f t="shared" si="1451"/>
        <v/>
      </c>
      <c r="CY451" s="1374" t="str">
        <f t="shared" si="1452"/>
        <v/>
      </c>
      <c r="CZ451" s="532" t="str">
        <f t="shared" si="1453"/>
        <v/>
      </c>
      <c r="DA451" s="533" t="str">
        <f t="shared" si="1454"/>
        <v/>
      </c>
      <c r="DB451" s="534" t="str">
        <f t="shared" si="1455"/>
        <v/>
      </c>
      <c r="DC451" s="534">
        <f t="shared" si="1456"/>
        <v>1</v>
      </c>
      <c r="DD451" s="534">
        <f t="shared" si="1457"/>
        <v>1</v>
      </c>
      <c r="DE451" s="534">
        <f t="shared" si="1458"/>
        <v>1</v>
      </c>
      <c r="DF451" s="534">
        <f t="shared" si="1459"/>
        <v>1</v>
      </c>
      <c r="DG451" s="535">
        <f t="shared" si="1460"/>
        <v>1</v>
      </c>
      <c r="DH451" s="535">
        <f t="shared" si="1461"/>
        <v>1</v>
      </c>
      <c r="DI451" s="535">
        <f t="shared" si="1462"/>
        <v>1</v>
      </c>
      <c r="DJ451" s="535">
        <f t="shared" si="1463"/>
        <v>1</v>
      </c>
      <c r="DK451" s="534">
        <f t="shared" si="1464"/>
        <v>1</v>
      </c>
      <c r="DL451" s="534">
        <f t="shared" si="1465"/>
        <v>1</v>
      </c>
      <c r="DM451" s="534">
        <f t="shared" si="1466"/>
        <v>1</v>
      </c>
      <c r="DN451" s="534">
        <f t="shared" si="1467"/>
        <v>1</v>
      </c>
      <c r="DO451" s="534" t="str">
        <f t="shared" si="1468"/>
        <v/>
      </c>
      <c r="DP451" s="533" t="str">
        <f t="shared" si="1469"/>
        <v/>
      </c>
      <c r="DQ451" s="532" t="str">
        <f t="shared" si="1470"/>
        <v/>
      </c>
      <c r="DR451" s="753">
        <f t="shared" si="1471"/>
        <v>14</v>
      </c>
      <c r="DS451" s="111">
        <f t="shared" si="1472"/>
        <v>12</v>
      </c>
      <c r="DT451" s="111">
        <f t="shared" si="1473"/>
        <v>15</v>
      </c>
      <c r="DU451" s="111">
        <f t="shared" si="1474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391"/>
        <v>12</v>
      </c>
      <c r="CE452" s="698">
        <f t="shared" si="1392"/>
        <v>11.2</v>
      </c>
      <c r="CF452" s="698">
        <f t="shared" si="1393"/>
        <v>12</v>
      </c>
      <c r="CG452" s="787">
        <f t="shared" si="1394"/>
        <v>12</v>
      </c>
      <c r="CH452" s="1370" t="str">
        <f t="shared" si="1435"/>
        <v/>
      </c>
      <c r="CI452" s="1371" t="str">
        <f t="shared" si="1436"/>
        <v/>
      </c>
      <c r="CJ452" s="1372">
        <f t="shared" si="1437"/>
        <v>10</v>
      </c>
      <c r="CK452" s="1372">
        <f t="shared" si="1438"/>
        <v>12</v>
      </c>
      <c r="CL452" s="1372">
        <f t="shared" si="1439"/>
        <v>12</v>
      </c>
      <c r="CM452" s="1372">
        <f t="shared" si="1440"/>
        <v>12</v>
      </c>
      <c r="CN452" s="1372">
        <f t="shared" si="1441"/>
        <v>12</v>
      </c>
      <c r="CO452" s="1373">
        <f t="shared" si="1442"/>
        <v>12</v>
      </c>
      <c r="CP452" s="1373">
        <f t="shared" si="1443"/>
        <v>12</v>
      </c>
      <c r="CQ452" s="1373">
        <f t="shared" si="1444"/>
        <v>12</v>
      </c>
      <c r="CR452" s="1373">
        <f t="shared" si="1445"/>
        <v>12</v>
      </c>
      <c r="CS452" s="1372">
        <f t="shared" si="1446"/>
        <v>12</v>
      </c>
      <c r="CT452" s="1372">
        <f t="shared" si="1447"/>
        <v>12</v>
      </c>
      <c r="CU452" s="1372">
        <f t="shared" si="1448"/>
        <v>12</v>
      </c>
      <c r="CV452" s="1372">
        <f t="shared" si="1449"/>
        <v>12</v>
      </c>
      <c r="CW452" s="1372">
        <f t="shared" si="1450"/>
        <v>12</v>
      </c>
      <c r="CX452" s="1371" t="str">
        <f t="shared" si="1451"/>
        <v/>
      </c>
      <c r="CY452" s="1374" t="str">
        <f t="shared" si="1452"/>
        <v/>
      </c>
      <c r="CZ452" s="532" t="str">
        <f t="shared" si="1453"/>
        <v/>
      </c>
      <c r="DA452" s="533" t="str">
        <f t="shared" si="1454"/>
        <v/>
      </c>
      <c r="DB452" s="534" t="str">
        <f t="shared" si="1455"/>
        <v/>
      </c>
      <c r="DC452" s="534">
        <f t="shared" si="1456"/>
        <v>8</v>
      </c>
      <c r="DD452" s="534">
        <f t="shared" si="1457"/>
        <v>8</v>
      </c>
      <c r="DE452" s="534">
        <f t="shared" si="1458"/>
        <v>8</v>
      </c>
      <c r="DF452" s="534">
        <f t="shared" si="1459"/>
        <v>12</v>
      </c>
      <c r="DG452" s="535">
        <f t="shared" si="1460"/>
        <v>12</v>
      </c>
      <c r="DH452" s="535">
        <f t="shared" si="1461"/>
        <v>12</v>
      </c>
      <c r="DI452" s="535">
        <f t="shared" si="1462"/>
        <v>12</v>
      </c>
      <c r="DJ452" s="535">
        <f t="shared" si="1463"/>
        <v>12</v>
      </c>
      <c r="DK452" s="534">
        <f t="shared" si="1464"/>
        <v>12</v>
      </c>
      <c r="DL452" s="534">
        <f t="shared" si="1465"/>
        <v>12</v>
      </c>
      <c r="DM452" s="534">
        <f t="shared" si="1466"/>
        <v>12</v>
      </c>
      <c r="DN452" s="534">
        <f t="shared" si="1467"/>
        <v>12</v>
      </c>
      <c r="DO452" s="534" t="str">
        <f t="shared" si="1468"/>
        <v/>
      </c>
      <c r="DP452" s="533" t="str">
        <f t="shared" si="1469"/>
        <v/>
      </c>
      <c r="DQ452" s="532" t="str">
        <f t="shared" si="1470"/>
        <v/>
      </c>
      <c r="DR452" s="753">
        <f t="shared" si="1471"/>
        <v>14</v>
      </c>
      <c r="DS452" s="111">
        <f t="shared" si="1472"/>
        <v>12</v>
      </c>
      <c r="DT452" s="111">
        <f t="shared" si="1473"/>
        <v>15</v>
      </c>
      <c r="DU452" s="111">
        <f t="shared" si="1474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475">IF(B451="","",B450*B451*B452)</f>
        <v>960</v>
      </c>
      <c r="C453" s="730">
        <f t="shared" si="1475"/>
        <v>960</v>
      </c>
      <c r="D453" s="730" t="str">
        <f t="shared" si="1475"/>
        <v/>
      </c>
      <c r="E453" s="730">
        <f t="shared" si="1475"/>
        <v>960</v>
      </c>
      <c r="F453" s="730">
        <f t="shared" si="1475"/>
        <v>960</v>
      </c>
      <c r="G453" s="730" t="str">
        <f t="shared" si="1475"/>
        <v/>
      </c>
      <c r="H453" s="730">
        <f t="shared" si="1475"/>
        <v>960</v>
      </c>
      <c r="I453" s="730">
        <f t="shared" si="1475"/>
        <v>960</v>
      </c>
      <c r="J453" s="730">
        <f t="shared" si="1475"/>
        <v>960</v>
      </c>
      <c r="K453" s="730">
        <f t="shared" si="1475"/>
        <v>960</v>
      </c>
      <c r="L453" s="730">
        <f t="shared" si="1475"/>
        <v>960</v>
      </c>
      <c r="M453" s="730" t="str">
        <f t="shared" si="1475"/>
        <v/>
      </c>
      <c r="N453" s="730">
        <f t="shared" si="1475"/>
        <v>800</v>
      </c>
      <c r="O453" s="730">
        <f t="shared" si="1475"/>
        <v>960</v>
      </c>
      <c r="P453" s="730">
        <f t="shared" si="1475"/>
        <v>600</v>
      </c>
      <c r="Q453" s="730">
        <f t="shared" si="1475"/>
        <v>600</v>
      </c>
      <c r="R453" s="730">
        <f t="shared" si="1475"/>
        <v>600</v>
      </c>
      <c r="S453" s="730" t="str">
        <f t="shared" si="1475"/>
        <v/>
      </c>
      <c r="T453" s="762"/>
      <c r="U453" s="730">
        <f t="shared" ref="U453:AL453" si="1476">IF(U451="","",U450*U451*U452)</f>
        <v>960</v>
      </c>
      <c r="V453" s="730">
        <f t="shared" si="1476"/>
        <v>960</v>
      </c>
      <c r="W453" s="730">
        <f t="shared" si="1476"/>
        <v>960</v>
      </c>
      <c r="X453" s="730">
        <f t="shared" si="1476"/>
        <v>960</v>
      </c>
      <c r="Y453" s="730" t="str">
        <f t="shared" si="1476"/>
        <v/>
      </c>
      <c r="Z453" s="730" t="str">
        <f t="shared" si="1476"/>
        <v/>
      </c>
      <c r="AA453" s="730" t="str">
        <f t="shared" si="1476"/>
        <v/>
      </c>
      <c r="AB453" s="730" t="str">
        <f t="shared" si="1476"/>
        <v/>
      </c>
      <c r="AC453" s="730">
        <f t="shared" si="1476"/>
        <v>960</v>
      </c>
      <c r="AD453" s="730">
        <f t="shared" si="1476"/>
        <v>960</v>
      </c>
      <c r="AE453" s="730" t="str">
        <f t="shared" si="1476"/>
        <v/>
      </c>
      <c r="AF453" s="730">
        <f t="shared" si="1476"/>
        <v>960</v>
      </c>
      <c r="AG453" s="730">
        <f t="shared" si="1476"/>
        <v>640</v>
      </c>
      <c r="AH453" s="730">
        <f t="shared" si="1476"/>
        <v>960</v>
      </c>
      <c r="AI453" s="730">
        <f t="shared" si="1476"/>
        <v>640</v>
      </c>
      <c r="AJ453" s="730" t="str">
        <f t="shared" si="1476"/>
        <v/>
      </c>
      <c r="AK453" s="730">
        <f t="shared" si="1476"/>
        <v>960</v>
      </c>
      <c r="AL453" s="730">
        <f t="shared" si="1476"/>
        <v>640</v>
      </c>
      <c r="AM453" s="762"/>
      <c r="AN453" s="730">
        <f t="shared" ref="AN453:BE453" si="1477">IF(AN451="","",AN450*AN451*AN452)</f>
        <v>960</v>
      </c>
      <c r="AO453" s="730">
        <f t="shared" si="1477"/>
        <v>960</v>
      </c>
      <c r="AP453" s="730">
        <f t="shared" si="1477"/>
        <v>960</v>
      </c>
      <c r="AQ453" s="730">
        <f t="shared" si="1477"/>
        <v>300</v>
      </c>
      <c r="AR453" s="730">
        <f t="shared" si="1477"/>
        <v>600</v>
      </c>
      <c r="AS453" s="730">
        <f t="shared" si="1477"/>
        <v>300</v>
      </c>
      <c r="AT453" s="730">
        <f t="shared" si="1477"/>
        <v>960</v>
      </c>
      <c r="AU453" s="730">
        <f t="shared" si="1477"/>
        <v>600</v>
      </c>
      <c r="AV453" s="730">
        <f t="shared" si="1477"/>
        <v>960</v>
      </c>
      <c r="AW453" s="730">
        <f t="shared" si="1477"/>
        <v>300</v>
      </c>
      <c r="AX453" s="730">
        <f t="shared" si="1477"/>
        <v>300</v>
      </c>
      <c r="AY453" s="730">
        <f t="shared" si="1477"/>
        <v>960</v>
      </c>
      <c r="AZ453" s="730">
        <f t="shared" si="1477"/>
        <v>960</v>
      </c>
      <c r="BA453" s="730" t="str">
        <f t="shared" si="1477"/>
        <v/>
      </c>
      <c r="BB453" s="730" t="str">
        <f t="shared" si="1477"/>
        <v/>
      </c>
      <c r="BC453" s="730">
        <f t="shared" si="1477"/>
        <v>960</v>
      </c>
      <c r="BD453" s="730" t="str">
        <f t="shared" si="1477"/>
        <v/>
      </c>
      <c r="BE453" s="730">
        <f t="shared" si="1477"/>
        <v>400</v>
      </c>
      <c r="BF453" s="762"/>
      <c r="BG453" s="730">
        <f t="shared" ref="BG453:BX453" si="1478">IF(BG451="","",BG450*BG451*BG452)</f>
        <v>960</v>
      </c>
      <c r="BH453" s="730">
        <f t="shared" si="1478"/>
        <v>960</v>
      </c>
      <c r="BI453" s="730">
        <f t="shared" si="1478"/>
        <v>960</v>
      </c>
      <c r="BJ453" s="730">
        <f t="shared" si="1478"/>
        <v>600</v>
      </c>
      <c r="BK453" s="730">
        <f t="shared" si="1478"/>
        <v>300</v>
      </c>
      <c r="BL453" s="730">
        <f t="shared" si="1478"/>
        <v>960</v>
      </c>
      <c r="BM453" s="730" t="str">
        <f t="shared" si="1478"/>
        <v/>
      </c>
      <c r="BN453" s="730">
        <f t="shared" si="1478"/>
        <v>600</v>
      </c>
      <c r="BO453" s="730">
        <f t="shared" si="1478"/>
        <v>960</v>
      </c>
      <c r="BP453" s="730">
        <f t="shared" si="1478"/>
        <v>300</v>
      </c>
      <c r="BQ453" s="730">
        <f t="shared" si="1478"/>
        <v>300</v>
      </c>
      <c r="BR453" s="730">
        <f t="shared" si="1478"/>
        <v>960</v>
      </c>
      <c r="BS453" s="730" t="str">
        <f t="shared" si="1478"/>
        <v/>
      </c>
      <c r="BT453" s="730">
        <f t="shared" si="1478"/>
        <v>960</v>
      </c>
      <c r="BU453" s="730" t="str">
        <f t="shared" si="1478"/>
        <v/>
      </c>
      <c r="BV453" s="730" t="str">
        <f t="shared" si="1478"/>
        <v/>
      </c>
      <c r="BW453" s="730" t="str">
        <f t="shared" si="1478"/>
        <v/>
      </c>
      <c r="BX453" s="730" t="str">
        <f t="shared" si="1478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391"/>
        <v>886.66666666666663</v>
      </c>
      <c r="CE453" s="698">
        <f t="shared" si="1392"/>
        <v>896</v>
      </c>
      <c r="CF453" s="698">
        <f t="shared" si="1393"/>
        <v>709.23076923076928</v>
      </c>
      <c r="CG453" s="787">
        <f t="shared" si="1394"/>
        <v>756</v>
      </c>
      <c r="CH453" s="1370" t="str">
        <f t="shared" si="1435"/>
        <v/>
      </c>
      <c r="CI453" s="1371" t="str">
        <f t="shared" si="1436"/>
        <v/>
      </c>
      <c r="CJ453" s="1372">
        <f t="shared" si="1437"/>
        <v>600</v>
      </c>
      <c r="CK453" s="1372">
        <f t="shared" si="1438"/>
        <v>600</v>
      </c>
      <c r="CL453" s="1372">
        <f t="shared" si="1439"/>
        <v>600</v>
      </c>
      <c r="CM453" s="1372">
        <f t="shared" si="1440"/>
        <v>800</v>
      </c>
      <c r="CN453" s="1372">
        <f t="shared" si="1441"/>
        <v>960</v>
      </c>
      <c r="CO453" s="1373">
        <f t="shared" si="1442"/>
        <v>960</v>
      </c>
      <c r="CP453" s="1373">
        <f t="shared" si="1443"/>
        <v>960</v>
      </c>
      <c r="CQ453" s="1373">
        <f t="shared" si="1444"/>
        <v>960</v>
      </c>
      <c r="CR453" s="1373">
        <f t="shared" si="1445"/>
        <v>960</v>
      </c>
      <c r="CS453" s="1372">
        <f t="shared" si="1446"/>
        <v>960</v>
      </c>
      <c r="CT453" s="1372">
        <f t="shared" si="1447"/>
        <v>960</v>
      </c>
      <c r="CU453" s="1372">
        <f t="shared" si="1448"/>
        <v>960</v>
      </c>
      <c r="CV453" s="1372">
        <f t="shared" si="1449"/>
        <v>960</v>
      </c>
      <c r="CW453" s="1372">
        <f t="shared" si="1450"/>
        <v>960</v>
      </c>
      <c r="CX453" s="1371" t="str">
        <f t="shared" si="1451"/>
        <v/>
      </c>
      <c r="CY453" s="1374" t="str">
        <f t="shared" si="1452"/>
        <v/>
      </c>
      <c r="CZ453" s="532" t="str">
        <f t="shared" si="1453"/>
        <v/>
      </c>
      <c r="DA453" s="533" t="str">
        <f t="shared" si="1454"/>
        <v/>
      </c>
      <c r="DB453" s="534" t="str">
        <f t="shared" si="1455"/>
        <v/>
      </c>
      <c r="DC453" s="534">
        <f t="shared" si="1456"/>
        <v>640</v>
      </c>
      <c r="DD453" s="534">
        <f t="shared" si="1457"/>
        <v>640</v>
      </c>
      <c r="DE453" s="534">
        <f t="shared" si="1458"/>
        <v>640</v>
      </c>
      <c r="DF453" s="534">
        <f t="shared" si="1459"/>
        <v>960</v>
      </c>
      <c r="DG453" s="535">
        <f t="shared" si="1460"/>
        <v>960</v>
      </c>
      <c r="DH453" s="535">
        <f t="shared" si="1461"/>
        <v>960</v>
      </c>
      <c r="DI453" s="535">
        <f t="shared" si="1462"/>
        <v>960</v>
      </c>
      <c r="DJ453" s="535">
        <f t="shared" si="1463"/>
        <v>960</v>
      </c>
      <c r="DK453" s="534">
        <f t="shared" si="1464"/>
        <v>960</v>
      </c>
      <c r="DL453" s="534">
        <f t="shared" si="1465"/>
        <v>960</v>
      </c>
      <c r="DM453" s="534">
        <f t="shared" si="1466"/>
        <v>960</v>
      </c>
      <c r="DN453" s="534">
        <f t="shared" si="1467"/>
        <v>960</v>
      </c>
      <c r="DO453" s="534" t="str">
        <f t="shared" si="1468"/>
        <v/>
      </c>
      <c r="DP453" s="533" t="str">
        <f t="shared" si="1469"/>
        <v/>
      </c>
      <c r="DQ453" s="532" t="str">
        <f t="shared" si="1470"/>
        <v/>
      </c>
      <c r="DR453" s="753">
        <f t="shared" si="1471"/>
        <v>14</v>
      </c>
      <c r="DS453" s="111">
        <f t="shared" si="1472"/>
        <v>12</v>
      </c>
      <c r="DT453" s="111">
        <f t="shared" si="1473"/>
        <v>15</v>
      </c>
      <c r="DU453" s="111">
        <f t="shared" si="1474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479">3620*4.1868</f>
        <v>15156.216</v>
      </c>
      <c r="C454" s="801">
        <f t="shared" si="1479"/>
        <v>15156.216</v>
      </c>
      <c r="D454" s="801">
        <f t="shared" si="1479"/>
        <v>15156.216</v>
      </c>
      <c r="E454" s="801">
        <f t="shared" si="1479"/>
        <v>15156.216</v>
      </c>
      <c r="F454" s="801">
        <f t="shared" si="1479"/>
        <v>15156.216</v>
      </c>
      <c r="G454" s="801">
        <f t="shared" si="1479"/>
        <v>15156.216</v>
      </c>
      <c r="H454" s="801">
        <f t="shared" si="1479"/>
        <v>15156.216</v>
      </c>
      <c r="I454" s="801">
        <f t="shared" si="1479"/>
        <v>15156.216</v>
      </c>
      <c r="J454" s="801">
        <f t="shared" si="1479"/>
        <v>15156.216</v>
      </c>
      <c r="K454" s="801">
        <f t="shared" si="1479"/>
        <v>15156.216</v>
      </c>
      <c r="L454" s="801">
        <f t="shared" si="1479"/>
        <v>15156.216</v>
      </c>
      <c r="M454" s="801">
        <f t="shared" si="1479"/>
        <v>15156.216</v>
      </c>
      <c r="N454" s="801">
        <f t="shared" si="1479"/>
        <v>15156.216</v>
      </c>
      <c r="O454" s="801">
        <f t="shared" si="1479"/>
        <v>15156.216</v>
      </c>
      <c r="P454" s="801">
        <f t="shared" si="1479"/>
        <v>15156.216</v>
      </c>
      <c r="Q454" s="801">
        <f t="shared" si="1479"/>
        <v>15156.216</v>
      </c>
      <c r="R454" s="801">
        <f t="shared" si="1479"/>
        <v>15156.216</v>
      </c>
      <c r="S454" s="801">
        <f t="shared" si="1479"/>
        <v>15156.216</v>
      </c>
      <c r="T454" s="817"/>
      <c r="U454" s="801">
        <f t="shared" ref="U454:AL454" si="1480">3620*4.1868</f>
        <v>15156.216</v>
      </c>
      <c r="V454" s="801">
        <f t="shared" si="1480"/>
        <v>15156.216</v>
      </c>
      <c r="W454" s="801">
        <f t="shared" si="1480"/>
        <v>15156.216</v>
      </c>
      <c r="X454" s="801">
        <f t="shared" si="1480"/>
        <v>15156.216</v>
      </c>
      <c r="Y454" s="801">
        <f t="shared" si="1480"/>
        <v>15156.216</v>
      </c>
      <c r="Z454" s="801">
        <f t="shared" si="1480"/>
        <v>15156.216</v>
      </c>
      <c r="AA454" s="801">
        <f t="shared" si="1480"/>
        <v>15156.216</v>
      </c>
      <c r="AB454" s="801">
        <f t="shared" si="1480"/>
        <v>15156.216</v>
      </c>
      <c r="AC454" s="801">
        <f t="shared" si="1480"/>
        <v>15156.216</v>
      </c>
      <c r="AD454" s="801">
        <f t="shared" si="1480"/>
        <v>15156.216</v>
      </c>
      <c r="AE454" s="801">
        <f t="shared" si="1480"/>
        <v>15156.216</v>
      </c>
      <c r="AF454" s="801">
        <f t="shared" si="1480"/>
        <v>15156.216</v>
      </c>
      <c r="AG454" s="801">
        <f t="shared" si="1480"/>
        <v>15156.216</v>
      </c>
      <c r="AH454" s="801">
        <f t="shared" si="1480"/>
        <v>15156.216</v>
      </c>
      <c r="AI454" s="801">
        <f t="shared" si="1480"/>
        <v>15156.216</v>
      </c>
      <c r="AJ454" s="801">
        <f t="shared" si="1480"/>
        <v>15156.216</v>
      </c>
      <c r="AK454" s="801">
        <f t="shared" si="1480"/>
        <v>15156.216</v>
      </c>
      <c r="AL454" s="801">
        <f t="shared" si="1480"/>
        <v>15156.216</v>
      </c>
      <c r="AM454" s="817"/>
      <c r="AN454" s="801">
        <f t="shared" ref="AN454:BE454" si="1481">3620*4.1868</f>
        <v>15156.216</v>
      </c>
      <c r="AO454" s="801">
        <f t="shared" si="1481"/>
        <v>15156.216</v>
      </c>
      <c r="AP454" s="801">
        <f t="shared" si="1481"/>
        <v>15156.216</v>
      </c>
      <c r="AQ454" s="801">
        <f t="shared" si="1481"/>
        <v>15156.216</v>
      </c>
      <c r="AR454" s="801">
        <f t="shared" si="1481"/>
        <v>15156.216</v>
      </c>
      <c r="AS454" s="801">
        <f t="shared" si="1481"/>
        <v>15156.216</v>
      </c>
      <c r="AT454" s="801">
        <f t="shared" si="1481"/>
        <v>15156.216</v>
      </c>
      <c r="AU454" s="801">
        <f t="shared" si="1481"/>
        <v>15156.216</v>
      </c>
      <c r="AV454" s="801">
        <f t="shared" si="1481"/>
        <v>15156.216</v>
      </c>
      <c r="AW454" s="801">
        <f t="shared" si="1481"/>
        <v>15156.216</v>
      </c>
      <c r="AX454" s="801">
        <f t="shared" si="1481"/>
        <v>15156.216</v>
      </c>
      <c r="AY454" s="801">
        <f t="shared" si="1481"/>
        <v>15156.216</v>
      </c>
      <c r="AZ454" s="801">
        <f t="shared" si="1481"/>
        <v>15156.216</v>
      </c>
      <c r="BA454" s="801">
        <f t="shared" si="1481"/>
        <v>15156.216</v>
      </c>
      <c r="BB454" s="801">
        <f t="shared" si="1481"/>
        <v>15156.216</v>
      </c>
      <c r="BC454" s="801">
        <f t="shared" si="1481"/>
        <v>15156.216</v>
      </c>
      <c r="BD454" s="801">
        <f t="shared" si="1481"/>
        <v>15156.216</v>
      </c>
      <c r="BE454" s="801">
        <f t="shared" si="1481"/>
        <v>15156.216</v>
      </c>
      <c r="BF454" s="817"/>
      <c r="BG454" s="801">
        <f t="shared" ref="BG454:BX454" si="1482">3620*4.1868</f>
        <v>15156.216</v>
      </c>
      <c r="BH454" s="801">
        <f t="shared" si="1482"/>
        <v>15156.216</v>
      </c>
      <c r="BI454" s="801">
        <f t="shared" si="1482"/>
        <v>15156.216</v>
      </c>
      <c r="BJ454" s="801">
        <f t="shared" si="1482"/>
        <v>15156.216</v>
      </c>
      <c r="BK454" s="801">
        <f t="shared" si="1482"/>
        <v>15156.216</v>
      </c>
      <c r="BL454" s="801">
        <f t="shared" si="1482"/>
        <v>15156.216</v>
      </c>
      <c r="BM454" s="801">
        <f t="shared" si="1482"/>
        <v>15156.216</v>
      </c>
      <c r="BN454" s="801">
        <f t="shared" si="1482"/>
        <v>15156.216</v>
      </c>
      <c r="BO454" s="801">
        <f t="shared" si="1482"/>
        <v>15156.216</v>
      </c>
      <c r="BP454" s="801">
        <f t="shared" si="1482"/>
        <v>15156.216</v>
      </c>
      <c r="BQ454" s="801">
        <f t="shared" si="1482"/>
        <v>15156.216</v>
      </c>
      <c r="BR454" s="801">
        <f t="shared" si="1482"/>
        <v>15156.216</v>
      </c>
      <c r="BS454" s="801">
        <f t="shared" si="1482"/>
        <v>15156.216</v>
      </c>
      <c r="BT454" s="801">
        <f t="shared" si="1482"/>
        <v>15156.216</v>
      </c>
      <c r="BU454" s="801">
        <f t="shared" si="1482"/>
        <v>15156.216</v>
      </c>
      <c r="BV454" s="801">
        <f t="shared" si="1482"/>
        <v>15156.216</v>
      </c>
      <c r="BW454" s="801">
        <f t="shared" si="1482"/>
        <v>15156.216</v>
      </c>
      <c r="BX454" s="801">
        <f t="shared" si="1482"/>
        <v>15156.216</v>
      </c>
      <c r="BY454" s="817"/>
      <c r="BZ454" s="801">
        <f>3620*4.1868</f>
        <v>15156.216</v>
      </c>
      <c r="CA454" s="801">
        <f>3620*4.1868</f>
        <v>15156.216</v>
      </c>
      <c r="CB454" s="801">
        <f>3620*4.1868</f>
        <v>15156.216</v>
      </c>
      <c r="CC454" s="801">
        <f>3620*4.1868</f>
        <v>15156.216</v>
      </c>
      <c r="CD454" s="698">
        <f t="shared" si="1391"/>
        <v>15156.216000000008</v>
      </c>
      <c r="CE454" s="698">
        <f t="shared" si="1392"/>
        <v>15156.216000000008</v>
      </c>
      <c r="CF454" s="698">
        <f t="shared" si="1393"/>
        <v>15156.216000000008</v>
      </c>
      <c r="CG454" s="787">
        <f t="shared" si="1394"/>
        <v>15156.216000000008</v>
      </c>
      <c r="CH454" s="1370">
        <f t="shared" si="1435"/>
        <v>15156.216</v>
      </c>
      <c r="CI454" s="1371">
        <f t="shared" si="1436"/>
        <v>15156.216</v>
      </c>
      <c r="CJ454" s="1372">
        <f t="shared" si="1437"/>
        <v>15156.216</v>
      </c>
      <c r="CK454" s="1372">
        <f t="shared" si="1438"/>
        <v>15156.216</v>
      </c>
      <c r="CL454" s="1372">
        <f t="shared" si="1439"/>
        <v>15156.216</v>
      </c>
      <c r="CM454" s="1372">
        <f t="shared" si="1440"/>
        <v>15156.216</v>
      </c>
      <c r="CN454" s="1372">
        <f t="shared" si="1441"/>
        <v>15156.216</v>
      </c>
      <c r="CO454" s="1373">
        <f t="shared" si="1442"/>
        <v>15156.216</v>
      </c>
      <c r="CP454" s="1373">
        <f t="shared" si="1443"/>
        <v>15156.216</v>
      </c>
      <c r="CQ454" s="1373">
        <f t="shared" si="1444"/>
        <v>15156.216</v>
      </c>
      <c r="CR454" s="1373">
        <f t="shared" si="1445"/>
        <v>15156.216</v>
      </c>
      <c r="CS454" s="1372">
        <f t="shared" si="1446"/>
        <v>15156.216</v>
      </c>
      <c r="CT454" s="1372">
        <f t="shared" si="1447"/>
        <v>15156.216</v>
      </c>
      <c r="CU454" s="1372">
        <f t="shared" si="1448"/>
        <v>15156.216</v>
      </c>
      <c r="CV454" s="1372">
        <f t="shared" si="1449"/>
        <v>15156.216</v>
      </c>
      <c r="CW454" s="1372">
        <f t="shared" si="1450"/>
        <v>15156.216</v>
      </c>
      <c r="CX454" s="1371">
        <f t="shared" si="1451"/>
        <v>15156.216</v>
      </c>
      <c r="CY454" s="1374">
        <f t="shared" si="1452"/>
        <v>15156.216</v>
      </c>
      <c r="CZ454" s="532">
        <f t="shared" si="1453"/>
        <v>15156.216</v>
      </c>
      <c r="DA454" s="533">
        <f t="shared" si="1454"/>
        <v>15156.216</v>
      </c>
      <c r="DB454" s="534">
        <f t="shared" si="1455"/>
        <v>15156.216</v>
      </c>
      <c r="DC454" s="534">
        <f t="shared" si="1456"/>
        <v>15156.216</v>
      </c>
      <c r="DD454" s="534">
        <f t="shared" si="1457"/>
        <v>15156.216</v>
      </c>
      <c r="DE454" s="534">
        <f t="shared" si="1458"/>
        <v>15156.216</v>
      </c>
      <c r="DF454" s="534">
        <f t="shared" si="1459"/>
        <v>15156.216</v>
      </c>
      <c r="DG454" s="535">
        <f t="shared" si="1460"/>
        <v>15156.216</v>
      </c>
      <c r="DH454" s="535">
        <f t="shared" si="1461"/>
        <v>15156.216</v>
      </c>
      <c r="DI454" s="535">
        <f t="shared" si="1462"/>
        <v>15156.216</v>
      </c>
      <c r="DJ454" s="535">
        <f t="shared" si="1463"/>
        <v>15156.216</v>
      </c>
      <c r="DK454" s="534">
        <f t="shared" si="1464"/>
        <v>15156.216</v>
      </c>
      <c r="DL454" s="534">
        <f t="shared" si="1465"/>
        <v>15156.216</v>
      </c>
      <c r="DM454" s="534">
        <f t="shared" si="1466"/>
        <v>15156.216</v>
      </c>
      <c r="DN454" s="534">
        <f t="shared" si="1467"/>
        <v>15156.216</v>
      </c>
      <c r="DO454" s="534">
        <f t="shared" si="1468"/>
        <v>15156.216</v>
      </c>
      <c r="DP454" s="533">
        <f t="shared" si="1469"/>
        <v>15156.216</v>
      </c>
      <c r="DQ454" s="532">
        <f t="shared" si="1470"/>
        <v>15156.216</v>
      </c>
      <c r="DR454" s="753">
        <f t="shared" si="1471"/>
        <v>18</v>
      </c>
      <c r="DS454" s="111">
        <f t="shared" si="1472"/>
        <v>18</v>
      </c>
      <c r="DT454" s="111">
        <f t="shared" si="1473"/>
        <v>18</v>
      </c>
      <c r="DU454" s="111">
        <f t="shared" si="1474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483">IF(B453="","",B453*B454/B$46/365/$G$1)</f>
        <v>0.34845213526199831</v>
      </c>
      <c r="C455" s="733">
        <f t="shared" si="1483"/>
        <v>0.56623471980074724</v>
      </c>
      <c r="D455" s="733" t="str">
        <f t="shared" si="1483"/>
        <v/>
      </c>
      <c r="E455" s="733">
        <f t="shared" si="1483"/>
        <v>0.5033197509339975</v>
      </c>
      <c r="F455" s="733">
        <f t="shared" si="1483"/>
        <v>0.41180706894599794</v>
      </c>
      <c r="G455" s="733" t="str">
        <f t="shared" si="1483"/>
        <v/>
      </c>
      <c r="H455" s="733">
        <f t="shared" si="1483"/>
        <v>0.56623471980074724</v>
      </c>
      <c r="I455" s="733">
        <f t="shared" si="1483"/>
        <v>1.1324694396014945</v>
      </c>
      <c r="J455" s="733">
        <f t="shared" si="1483"/>
        <v>0.64712539405799685</v>
      </c>
      <c r="K455" s="733">
        <f t="shared" si="1483"/>
        <v>0.56623471980074724</v>
      </c>
      <c r="L455" s="733">
        <f t="shared" si="1483"/>
        <v>0.28311735990037362</v>
      </c>
      <c r="M455" s="733" t="str">
        <f t="shared" si="1483"/>
        <v/>
      </c>
      <c r="N455" s="733">
        <f t="shared" si="1483"/>
        <v>0.53927116171499734</v>
      </c>
      <c r="O455" s="733">
        <f t="shared" si="1483"/>
        <v>0.64712539405799685</v>
      </c>
      <c r="P455" s="733">
        <f t="shared" si="1483"/>
        <v>0.40445337128624798</v>
      </c>
      <c r="Q455" s="733">
        <f t="shared" si="1483"/>
        <v>0.35389669987546701</v>
      </c>
      <c r="R455" s="733">
        <f t="shared" si="1483"/>
        <v>0.40445337128624798</v>
      </c>
      <c r="S455" s="733" t="str">
        <f t="shared" si="1483"/>
        <v/>
      </c>
      <c r="T455" s="752"/>
      <c r="U455" s="733">
        <f t="shared" ref="U455:AL455" si="1484">IF(U453="","",U453*U454/U$46/365/$G$1)</f>
        <v>0.64712539405799685</v>
      </c>
      <c r="V455" s="733">
        <f t="shared" si="1484"/>
        <v>0.56623471980074724</v>
      </c>
      <c r="W455" s="733">
        <f t="shared" si="1484"/>
        <v>0.56623471980074724</v>
      </c>
      <c r="X455" s="733">
        <f t="shared" si="1484"/>
        <v>0.75497962640099636</v>
      </c>
      <c r="Y455" s="733" t="str">
        <f t="shared" si="1484"/>
        <v/>
      </c>
      <c r="Z455" s="733" t="str">
        <f t="shared" si="1484"/>
        <v/>
      </c>
      <c r="AA455" s="733" t="str">
        <f t="shared" si="1484"/>
        <v/>
      </c>
      <c r="AB455" s="733" t="str">
        <f t="shared" si="1484"/>
        <v/>
      </c>
      <c r="AC455" s="733">
        <f t="shared" si="1484"/>
        <v>0.64712539405799685</v>
      </c>
      <c r="AD455" s="733">
        <f t="shared" si="1484"/>
        <v>0.56623471980074724</v>
      </c>
      <c r="AE455" s="733" t="str">
        <f t="shared" si="1484"/>
        <v/>
      </c>
      <c r="AF455" s="733">
        <f t="shared" si="1484"/>
        <v>0.32356269702899842</v>
      </c>
      <c r="AG455" s="733">
        <f t="shared" si="1484"/>
        <v>0.30199185056039851</v>
      </c>
      <c r="AH455" s="733">
        <f t="shared" si="1484"/>
        <v>0.56623471980074724</v>
      </c>
      <c r="AI455" s="733">
        <f t="shared" si="1484"/>
        <v>0.37748981320049818</v>
      </c>
      <c r="AJ455" s="733" t="str">
        <f t="shared" si="1484"/>
        <v/>
      </c>
      <c r="AK455" s="733">
        <f t="shared" si="1484"/>
        <v>0.45298777584059774</v>
      </c>
      <c r="AL455" s="733">
        <f t="shared" si="1484"/>
        <v>0.33554650062266506</v>
      </c>
      <c r="AM455" s="752"/>
      <c r="AN455" s="733">
        <f t="shared" ref="AN455:BE455" si="1485">IF(AN453="","",AN453*AN454/AN$46/365/$G$1)</f>
        <v>0.45298777584059774</v>
      </c>
      <c r="AO455" s="733">
        <f t="shared" si="1485"/>
        <v>0.75497962640099636</v>
      </c>
      <c r="AP455" s="733">
        <f t="shared" si="1485"/>
        <v>0.75497962640099636</v>
      </c>
      <c r="AQ455" s="733">
        <f t="shared" si="1485"/>
        <v>0.23593113325031131</v>
      </c>
      <c r="AR455" s="733">
        <f t="shared" si="1485"/>
        <v>0.40445337128624798</v>
      </c>
      <c r="AS455" s="733">
        <f t="shared" si="1485"/>
        <v>0.28311735990037362</v>
      </c>
      <c r="AT455" s="733">
        <f t="shared" si="1485"/>
        <v>0.64712539405799685</v>
      </c>
      <c r="AU455" s="733">
        <f t="shared" si="1485"/>
        <v>0.47186226650062263</v>
      </c>
      <c r="AV455" s="733">
        <f t="shared" si="1485"/>
        <v>0.64712539405799685</v>
      </c>
      <c r="AW455" s="733">
        <f t="shared" si="1485"/>
        <v>0.20222668564312399</v>
      </c>
      <c r="AX455" s="733">
        <f t="shared" si="1485"/>
        <v>0.17694834993773351</v>
      </c>
      <c r="AY455" s="733">
        <f t="shared" si="1485"/>
        <v>0.75497962640099636</v>
      </c>
      <c r="AZ455" s="733">
        <f t="shared" si="1485"/>
        <v>0.90597555168119548</v>
      </c>
      <c r="BA455" s="733" t="str">
        <f t="shared" si="1485"/>
        <v/>
      </c>
      <c r="BB455" s="733" t="str">
        <f t="shared" si="1485"/>
        <v/>
      </c>
      <c r="BC455" s="733">
        <f t="shared" si="1485"/>
        <v>0.64712539405799685</v>
      </c>
      <c r="BD455" s="733" t="str">
        <f t="shared" si="1485"/>
        <v/>
      </c>
      <c r="BE455" s="733">
        <f t="shared" si="1485"/>
        <v>0.26963558085749867</v>
      </c>
      <c r="BF455" s="752"/>
      <c r="BG455" s="733">
        <f t="shared" ref="BG455:BX455" si="1486">IF(BG453="","",BG453*BG454/BG$46/365/$G$1)</f>
        <v>0.64712539405799685</v>
      </c>
      <c r="BH455" s="733">
        <f t="shared" si="1486"/>
        <v>0.75497962640099636</v>
      </c>
      <c r="BI455" s="733">
        <f t="shared" si="1486"/>
        <v>1.1324694396014945</v>
      </c>
      <c r="BJ455" s="733">
        <f t="shared" si="1486"/>
        <v>0.56623471980074724</v>
      </c>
      <c r="BK455" s="733">
        <f t="shared" si="1486"/>
        <v>0.28311735990037362</v>
      </c>
      <c r="BL455" s="733">
        <f t="shared" si="1486"/>
        <v>0.75497962640099636</v>
      </c>
      <c r="BM455" s="733" t="str">
        <f t="shared" si="1486"/>
        <v/>
      </c>
      <c r="BN455" s="733">
        <f t="shared" si="1486"/>
        <v>0.56623471980074724</v>
      </c>
      <c r="BO455" s="733">
        <f t="shared" si="1486"/>
        <v>0.64712539405799685</v>
      </c>
      <c r="BP455" s="733">
        <f t="shared" si="1486"/>
        <v>0.20222668564312399</v>
      </c>
      <c r="BQ455" s="733">
        <f t="shared" si="1486"/>
        <v>0.20222668564312399</v>
      </c>
      <c r="BR455" s="733">
        <f t="shared" si="1486"/>
        <v>0.56623471980074724</v>
      </c>
      <c r="BS455" s="733" t="str">
        <f t="shared" si="1486"/>
        <v/>
      </c>
      <c r="BT455" s="733">
        <f t="shared" si="1486"/>
        <v>0.75497962640099636</v>
      </c>
      <c r="BU455" s="733" t="str">
        <f t="shared" si="1486"/>
        <v/>
      </c>
      <c r="BV455" s="733" t="str">
        <f t="shared" si="1486"/>
        <v/>
      </c>
      <c r="BW455" s="733" t="str">
        <f t="shared" si="1486"/>
        <v/>
      </c>
      <c r="BX455" s="733" t="str">
        <f t="shared" si="1486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391"/>
        <v>0.49655070890193248</v>
      </c>
      <c r="CE455" s="723">
        <f t="shared" si="1392"/>
        <v>0.50487764540117408</v>
      </c>
      <c r="CF455" s="723">
        <f t="shared" si="1393"/>
        <v>0.50204071035813513</v>
      </c>
      <c r="CG455" s="790">
        <f t="shared" si="1394"/>
        <v>0.57432378722647237</v>
      </c>
      <c r="CH455" s="1375" t="str">
        <f t="shared" si="1435"/>
        <v/>
      </c>
      <c r="CI455" s="1376" t="str">
        <f t="shared" si="1436"/>
        <v/>
      </c>
      <c r="CJ455" s="1377">
        <f t="shared" si="1437"/>
        <v>0.28311735990037362</v>
      </c>
      <c r="CK455" s="1377">
        <f t="shared" si="1438"/>
        <v>0.34845213526199831</v>
      </c>
      <c r="CL455" s="1377">
        <f t="shared" si="1439"/>
        <v>0.35389669987546701</v>
      </c>
      <c r="CM455" s="1377">
        <f t="shared" si="1440"/>
        <v>0.40445337128624798</v>
      </c>
      <c r="CN455" s="1377">
        <f t="shared" si="1441"/>
        <v>0.40445337128624798</v>
      </c>
      <c r="CO455" s="1378">
        <f t="shared" si="1442"/>
        <v>0.41180706894599794</v>
      </c>
      <c r="CP455" s="1378">
        <f t="shared" si="1443"/>
        <v>0.5033197509339975</v>
      </c>
      <c r="CQ455" s="1378">
        <f t="shared" si="1444"/>
        <v>0.53927116171499734</v>
      </c>
      <c r="CR455" s="1378">
        <f t="shared" si="1445"/>
        <v>0.56623471980074724</v>
      </c>
      <c r="CS455" s="1377">
        <f t="shared" si="1446"/>
        <v>0.56623471980074724</v>
      </c>
      <c r="CT455" s="1377">
        <f t="shared" si="1447"/>
        <v>0.56623471980074724</v>
      </c>
      <c r="CU455" s="1377">
        <f t="shared" si="1448"/>
        <v>0.64712539405799685</v>
      </c>
      <c r="CV455" s="1377">
        <f t="shared" si="1449"/>
        <v>0.64712539405799685</v>
      </c>
      <c r="CW455" s="1377">
        <f t="shared" si="1450"/>
        <v>1.1324694396014945</v>
      </c>
      <c r="CX455" s="1376" t="str">
        <f t="shared" si="1451"/>
        <v/>
      </c>
      <c r="CY455" s="1379" t="str">
        <f t="shared" si="1452"/>
        <v/>
      </c>
      <c r="CZ455" s="638" t="str">
        <f t="shared" si="1453"/>
        <v/>
      </c>
      <c r="DA455" s="639" t="str">
        <f t="shared" si="1454"/>
        <v/>
      </c>
      <c r="DB455" s="640" t="str">
        <f t="shared" si="1455"/>
        <v/>
      </c>
      <c r="DC455" s="640">
        <f t="shared" si="1456"/>
        <v>0.30199185056039851</v>
      </c>
      <c r="DD455" s="640">
        <f t="shared" si="1457"/>
        <v>0.32356269702899842</v>
      </c>
      <c r="DE455" s="640">
        <f t="shared" si="1458"/>
        <v>0.33554650062266506</v>
      </c>
      <c r="DF455" s="640">
        <f t="shared" si="1459"/>
        <v>0.37748981320049818</v>
      </c>
      <c r="DG455" s="641">
        <f t="shared" si="1460"/>
        <v>0.45298777584059774</v>
      </c>
      <c r="DH455" s="641">
        <f t="shared" si="1461"/>
        <v>0.56623471980074724</v>
      </c>
      <c r="DI455" s="641">
        <f t="shared" si="1462"/>
        <v>0.56623471980074724</v>
      </c>
      <c r="DJ455" s="641">
        <f t="shared" si="1463"/>
        <v>0.56623471980074724</v>
      </c>
      <c r="DK455" s="640">
        <f t="shared" si="1464"/>
        <v>0.56623471980074724</v>
      </c>
      <c r="DL455" s="640">
        <f t="shared" si="1465"/>
        <v>0.64712539405799685</v>
      </c>
      <c r="DM455" s="640">
        <f t="shared" si="1466"/>
        <v>0.64712539405799685</v>
      </c>
      <c r="DN455" s="640">
        <f t="shared" si="1467"/>
        <v>0.75497962640099636</v>
      </c>
      <c r="DO455" s="640" t="str">
        <f t="shared" si="1468"/>
        <v/>
      </c>
      <c r="DP455" s="639" t="str">
        <f t="shared" si="1469"/>
        <v/>
      </c>
      <c r="DQ455" s="638" t="str">
        <f t="shared" si="1470"/>
        <v/>
      </c>
      <c r="DR455" s="753">
        <f t="shared" si="1471"/>
        <v>14</v>
      </c>
      <c r="DS455" s="111">
        <f t="shared" si="1472"/>
        <v>12</v>
      </c>
      <c r="DT455" s="111">
        <f t="shared" si="1473"/>
        <v>15</v>
      </c>
      <c r="DU455" s="111">
        <f t="shared" si="1474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391"/>
        <v>401.66666666666669</v>
      </c>
      <c r="CE456" s="698">
        <f t="shared" si="1392"/>
        <v>428</v>
      </c>
      <c r="CF456" s="698">
        <f t="shared" si="1393"/>
        <v>211.76153846153846</v>
      </c>
      <c r="CG456" s="787">
        <f t="shared" si="1394"/>
        <v>163.66</v>
      </c>
      <c r="CH456" s="1370" t="str">
        <f t="shared" si="1435"/>
        <v/>
      </c>
      <c r="CI456" s="1371" t="str">
        <f t="shared" si="1436"/>
        <v/>
      </c>
      <c r="CJ456" s="1372">
        <f t="shared" si="1437"/>
        <v>250</v>
      </c>
      <c r="CK456" s="1372">
        <f t="shared" si="1438"/>
        <v>270</v>
      </c>
      <c r="CL456" s="1372">
        <f t="shared" si="1439"/>
        <v>300</v>
      </c>
      <c r="CM456" s="1372">
        <f t="shared" si="1440"/>
        <v>400</v>
      </c>
      <c r="CN456" s="1372">
        <f t="shared" si="1441"/>
        <v>400</v>
      </c>
      <c r="CO456" s="1373">
        <f t="shared" si="1442"/>
        <v>410</v>
      </c>
      <c r="CP456" s="1373">
        <f t="shared" si="1443"/>
        <v>420</v>
      </c>
      <c r="CQ456" s="1373">
        <f t="shared" si="1444"/>
        <v>420</v>
      </c>
      <c r="CR456" s="1373">
        <f t="shared" si="1445"/>
        <v>420</v>
      </c>
      <c r="CS456" s="1372">
        <f t="shared" si="1446"/>
        <v>430</v>
      </c>
      <c r="CT456" s="1372">
        <f t="shared" si="1447"/>
        <v>450</v>
      </c>
      <c r="CU456" s="1372">
        <f t="shared" si="1448"/>
        <v>450</v>
      </c>
      <c r="CV456" s="1372">
        <f t="shared" si="1449"/>
        <v>450</v>
      </c>
      <c r="CW456" s="1372">
        <f t="shared" si="1450"/>
        <v>450</v>
      </c>
      <c r="CX456" s="1371" t="str">
        <f t="shared" si="1451"/>
        <v/>
      </c>
      <c r="CY456" s="1374" t="str">
        <f t="shared" si="1452"/>
        <v/>
      </c>
      <c r="CZ456" s="532" t="str">
        <f t="shared" si="1453"/>
        <v/>
      </c>
      <c r="DA456" s="533" t="str">
        <f t="shared" si="1454"/>
        <v/>
      </c>
      <c r="DB456" s="534" t="str">
        <f t="shared" si="1455"/>
        <v/>
      </c>
      <c r="DC456" s="534">
        <f t="shared" si="1456"/>
        <v>350</v>
      </c>
      <c r="DD456" s="534">
        <f t="shared" si="1457"/>
        <v>400</v>
      </c>
      <c r="DE456" s="534">
        <f t="shared" si="1458"/>
        <v>400</v>
      </c>
      <c r="DF456" s="534">
        <f t="shared" si="1459"/>
        <v>415</v>
      </c>
      <c r="DG456" s="535">
        <f t="shared" si="1460"/>
        <v>415</v>
      </c>
      <c r="DH456" s="535">
        <f t="shared" si="1461"/>
        <v>420</v>
      </c>
      <c r="DI456" s="535">
        <f t="shared" si="1462"/>
        <v>430</v>
      </c>
      <c r="DJ456" s="535">
        <f t="shared" si="1463"/>
        <v>450</v>
      </c>
      <c r="DK456" s="534">
        <f t="shared" si="1464"/>
        <v>450</v>
      </c>
      <c r="DL456" s="534">
        <f t="shared" si="1465"/>
        <v>450</v>
      </c>
      <c r="DM456" s="534">
        <f t="shared" si="1466"/>
        <v>450</v>
      </c>
      <c r="DN456" s="534">
        <f t="shared" si="1467"/>
        <v>450</v>
      </c>
      <c r="DO456" s="534" t="str">
        <f t="shared" si="1468"/>
        <v/>
      </c>
      <c r="DP456" s="533" t="str">
        <f t="shared" si="1469"/>
        <v/>
      </c>
      <c r="DQ456" s="532" t="str">
        <f t="shared" si="1470"/>
        <v/>
      </c>
      <c r="DR456" s="753">
        <f t="shared" si="1471"/>
        <v>14</v>
      </c>
      <c r="DS456" s="111">
        <f t="shared" si="1472"/>
        <v>12</v>
      </c>
      <c r="DT456" s="111">
        <f t="shared" si="1473"/>
        <v>15</v>
      </c>
      <c r="DU456" s="111">
        <f t="shared" si="1474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487">IF(B456="","",B451*B456*B452)</f>
        <v>5400</v>
      </c>
      <c r="C457" s="730">
        <f t="shared" si="1487"/>
        <v>5400</v>
      </c>
      <c r="D457" s="730" t="str">
        <f t="shared" si="1487"/>
        <v/>
      </c>
      <c r="E457" s="730">
        <f t="shared" si="1487"/>
        <v>5160</v>
      </c>
      <c r="F457" s="730">
        <f t="shared" si="1487"/>
        <v>5040</v>
      </c>
      <c r="G457" s="730" t="str">
        <f t="shared" si="1487"/>
        <v/>
      </c>
      <c r="H457" s="730">
        <f t="shared" si="1487"/>
        <v>4800</v>
      </c>
      <c r="I457" s="730">
        <f t="shared" si="1487"/>
        <v>5040</v>
      </c>
      <c r="J457" s="730">
        <f t="shared" si="1487"/>
        <v>4800</v>
      </c>
      <c r="K457" s="730">
        <f t="shared" si="1487"/>
        <v>5400</v>
      </c>
      <c r="L457" s="730">
        <f t="shared" si="1487"/>
        <v>4920</v>
      </c>
      <c r="M457" s="730" t="str">
        <f t="shared" si="1487"/>
        <v/>
      </c>
      <c r="N457" s="730">
        <f t="shared" si="1487"/>
        <v>4500</v>
      </c>
      <c r="O457" s="730">
        <f t="shared" si="1487"/>
        <v>5040</v>
      </c>
      <c r="P457" s="730">
        <f t="shared" si="1487"/>
        <v>3600</v>
      </c>
      <c r="Q457" s="730">
        <f t="shared" si="1487"/>
        <v>3240</v>
      </c>
      <c r="R457" s="730">
        <f t="shared" si="1487"/>
        <v>3000</v>
      </c>
      <c r="S457" s="730" t="str">
        <f t="shared" si="1487"/>
        <v/>
      </c>
      <c r="T457" s="762"/>
      <c r="U457" s="730">
        <f t="shared" ref="U457:AL457" si="1488">IF(U456="","",U451*U456*U452)</f>
        <v>4980</v>
      </c>
      <c r="V457" s="730">
        <f t="shared" si="1488"/>
        <v>5400</v>
      </c>
      <c r="W457" s="730">
        <f t="shared" si="1488"/>
        <v>4980</v>
      </c>
      <c r="X457" s="730">
        <f t="shared" si="1488"/>
        <v>5400</v>
      </c>
      <c r="Y457" s="730" t="str">
        <f t="shared" si="1488"/>
        <v/>
      </c>
      <c r="Z457" s="730" t="str">
        <f t="shared" si="1488"/>
        <v/>
      </c>
      <c r="AA457" s="730" t="str">
        <f t="shared" si="1488"/>
        <v/>
      </c>
      <c r="AB457" s="730" t="str">
        <f t="shared" si="1488"/>
        <v/>
      </c>
      <c r="AC457" s="730">
        <f t="shared" si="1488"/>
        <v>4800</v>
      </c>
      <c r="AD457" s="730">
        <f t="shared" si="1488"/>
        <v>5400</v>
      </c>
      <c r="AE457" s="730" t="str">
        <f t="shared" si="1488"/>
        <v/>
      </c>
      <c r="AF457" s="730">
        <f t="shared" si="1488"/>
        <v>5400</v>
      </c>
      <c r="AG457" s="730">
        <f t="shared" si="1488"/>
        <v>3200</v>
      </c>
      <c r="AH457" s="730">
        <f t="shared" si="1488"/>
        <v>5160</v>
      </c>
      <c r="AI457" s="730">
        <f t="shared" si="1488"/>
        <v>3360</v>
      </c>
      <c r="AJ457" s="730" t="str">
        <f t="shared" si="1488"/>
        <v/>
      </c>
      <c r="AK457" s="730">
        <f t="shared" si="1488"/>
        <v>5400</v>
      </c>
      <c r="AL457" s="730">
        <f t="shared" si="1488"/>
        <v>2800</v>
      </c>
      <c r="AM457" s="762"/>
      <c r="AN457" s="730">
        <f t="shared" ref="AN457:BE457" si="1489">IF(AN456="","",AN451*AN456*AN452)</f>
        <v>4800</v>
      </c>
      <c r="AO457" s="730">
        <f t="shared" si="1489"/>
        <v>5400</v>
      </c>
      <c r="AP457" s="730">
        <f t="shared" si="1489"/>
        <v>4800</v>
      </c>
      <c r="AQ457" s="730">
        <f t="shared" si="1489"/>
        <v>1680</v>
      </c>
      <c r="AR457" s="730">
        <f t="shared" si="1489"/>
        <v>2880</v>
      </c>
      <c r="AS457" s="730">
        <f t="shared" si="1489"/>
        <v>2040</v>
      </c>
      <c r="AT457" s="730">
        <f t="shared" si="1489"/>
        <v>5760</v>
      </c>
      <c r="AU457" s="730">
        <f t="shared" si="1489"/>
        <v>4320</v>
      </c>
      <c r="AV457" s="730">
        <f t="shared" si="1489"/>
        <v>4800</v>
      </c>
      <c r="AW457" s="730">
        <f t="shared" si="1489"/>
        <v>2040</v>
      </c>
      <c r="AX457" s="730">
        <f t="shared" si="1489"/>
        <v>81.599999999999994</v>
      </c>
      <c r="AY457" s="730">
        <f t="shared" si="1489"/>
        <v>60</v>
      </c>
      <c r="AZ457" s="730">
        <f t="shared" si="1489"/>
        <v>66</v>
      </c>
      <c r="BA457" s="730" t="str">
        <f t="shared" si="1489"/>
        <v/>
      </c>
      <c r="BB457" s="730" t="str">
        <f t="shared" si="1489"/>
        <v/>
      </c>
      <c r="BC457" s="730">
        <f t="shared" si="1489"/>
        <v>67.199999999999989</v>
      </c>
      <c r="BD457" s="730" t="str">
        <f t="shared" si="1489"/>
        <v/>
      </c>
      <c r="BE457" s="730">
        <f t="shared" si="1489"/>
        <v>21.5</v>
      </c>
      <c r="BF457" s="762"/>
      <c r="BG457" s="730">
        <f t="shared" ref="BG457:BX457" si="1490">IF(BG456="","",BG451*BG456*BG452)</f>
        <v>60</v>
      </c>
      <c r="BH457" s="730">
        <f t="shared" si="1490"/>
        <v>66</v>
      </c>
      <c r="BI457" s="730">
        <f t="shared" si="1490"/>
        <v>63.599999999999994</v>
      </c>
      <c r="BJ457" s="730">
        <f t="shared" si="1490"/>
        <v>62.400000000000006</v>
      </c>
      <c r="BK457" s="730">
        <f t="shared" si="1490"/>
        <v>72</v>
      </c>
      <c r="BL457" s="730">
        <f t="shared" si="1490"/>
        <v>67.199999999999989</v>
      </c>
      <c r="BM457" s="730" t="str">
        <f t="shared" si="1490"/>
        <v/>
      </c>
      <c r="BN457" s="730">
        <f t="shared" si="1490"/>
        <v>5400</v>
      </c>
      <c r="BO457" s="730">
        <f t="shared" si="1490"/>
        <v>4800</v>
      </c>
      <c r="BP457" s="730">
        <f t="shared" si="1490"/>
        <v>1800</v>
      </c>
      <c r="BQ457" s="730">
        <f t="shared" si="1490"/>
        <v>2268</v>
      </c>
      <c r="BR457" s="730">
        <f t="shared" si="1490"/>
        <v>5400</v>
      </c>
      <c r="BS457" s="730" t="str">
        <f t="shared" si="1490"/>
        <v/>
      </c>
      <c r="BT457" s="730">
        <f t="shared" si="1490"/>
        <v>5040</v>
      </c>
      <c r="BU457" s="730" t="str">
        <f t="shared" si="1490"/>
        <v/>
      </c>
      <c r="BV457" s="730" t="str">
        <f t="shared" si="1490"/>
        <v/>
      </c>
      <c r="BW457" s="730" t="str">
        <f t="shared" si="1490"/>
        <v/>
      </c>
      <c r="BX457" s="730" t="str">
        <f t="shared" si="1490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391"/>
        <v>4745</v>
      </c>
      <c r="CE457" s="698">
        <f t="shared" si="1392"/>
        <v>4808</v>
      </c>
      <c r="CF457" s="698">
        <f t="shared" si="1393"/>
        <v>2541.1384615384613</v>
      </c>
      <c r="CG457" s="787">
        <f t="shared" si="1394"/>
        <v>1963.92</v>
      </c>
      <c r="CH457" s="1370" t="str">
        <f t="shared" si="1435"/>
        <v/>
      </c>
      <c r="CI457" s="1371" t="str">
        <f t="shared" si="1436"/>
        <v/>
      </c>
      <c r="CJ457" s="1372">
        <f t="shared" si="1437"/>
        <v>3000</v>
      </c>
      <c r="CK457" s="1372">
        <f t="shared" si="1438"/>
        <v>3240</v>
      </c>
      <c r="CL457" s="1372">
        <f t="shared" si="1439"/>
        <v>3600</v>
      </c>
      <c r="CM457" s="1372">
        <f t="shared" si="1440"/>
        <v>4500</v>
      </c>
      <c r="CN457" s="1372">
        <f t="shared" si="1441"/>
        <v>4800</v>
      </c>
      <c r="CO457" s="1373">
        <f t="shared" si="1442"/>
        <v>4800</v>
      </c>
      <c r="CP457" s="1373">
        <f t="shared" si="1443"/>
        <v>4920</v>
      </c>
      <c r="CQ457" s="1373">
        <f t="shared" si="1444"/>
        <v>5040</v>
      </c>
      <c r="CR457" s="1373">
        <f t="shared" si="1445"/>
        <v>5040</v>
      </c>
      <c r="CS457" s="1372">
        <f t="shared" si="1446"/>
        <v>5040</v>
      </c>
      <c r="CT457" s="1372">
        <f t="shared" si="1447"/>
        <v>5160</v>
      </c>
      <c r="CU457" s="1372">
        <f t="shared" si="1448"/>
        <v>5400</v>
      </c>
      <c r="CV457" s="1372">
        <f t="shared" si="1449"/>
        <v>5400</v>
      </c>
      <c r="CW457" s="1372">
        <f t="shared" si="1450"/>
        <v>5400</v>
      </c>
      <c r="CX457" s="1371" t="str">
        <f t="shared" si="1451"/>
        <v/>
      </c>
      <c r="CY457" s="1374" t="str">
        <f t="shared" si="1452"/>
        <v/>
      </c>
      <c r="CZ457" s="532" t="str">
        <f t="shared" si="1453"/>
        <v/>
      </c>
      <c r="DA457" s="533" t="str">
        <f t="shared" si="1454"/>
        <v/>
      </c>
      <c r="DB457" s="534" t="str">
        <f t="shared" si="1455"/>
        <v/>
      </c>
      <c r="DC457" s="534">
        <f t="shared" si="1456"/>
        <v>2800</v>
      </c>
      <c r="DD457" s="534">
        <f t="shared" si="1457"/>
        <v>3200</v>
      </c>
      <c r="DE457" s="534">
        <f t="shared" si="1458"/>
        <v>3360</v>
      </c>
      <c r="DF457" s="534">
        <f t="shared" si="1459"/>
        <v>4800</v>
      </c>
      <c r="DG457" s="535">
        <f t="shared" si="1460"/>
        <v>4980</v>
      </c>
      <c r="DH457" s="535">
        <f t="shared" si="1461"/>
        <v>4980</v>
      </c>
      <c r="DI457" s="535">
        <f t="shared" si="1462"/>
        <v>5160</v>
      </c>
      <c r="DJ457" s="535">
        <f t="shared" si="1463"/>
        <v>5400</v>
      </c>
      <c r="DK457" s="534">
        <f t="shared" si="1464"/>
        <v>5400</v>
      </c>
      <c r="DL457" s="534">
        <f t="shared" si="1465"/>
        <v>5400</v>
      </c>
      <c r="DM457" s="534">
        <f t="shared" si="1466"/>
        <v>5400</v>
      </c>
      <c r="DN457" s="534">
        <f t="shared" si="1467"/>
        <v>5400</v>
      </c>
      <c r="DO457" s="534" t="str">
        <f t="shared" si="1468"/>
        <v/>
      </c>
      <c r="DP457" s="533" t="str">
        <f t="shared" si="1469"/>
        <v/>
      </c>
      <c r="DQ457" s="532" t="str">
        <f t="shared" si="1470"/>
        <v/>
      </c>
      <c r="DR457" s="753">
        <f t="shared" si="1471"/>
        <v>14</v>
      </c>
      <c r="DS457" s="111">
        <f t="shared" si="1472"/>
        <v>12</v>
      </c>
      <c r="DT457" s="111">
        <f t="shared" si="1473"/>
        <v>15</v>
      </c>
      <c r="DU457" s="111">
        <f t="shared" si="1474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434" t="s">
        <v>815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391"/>
        <v/>
      </c>
      <c r="CE458" s="690" t="str">
        <f t="shared" si="1392"/>
        <v/>
      </c>
      <c r="CF458" s="690" t="str">
        <f t="shared" si="1393"/>
        <v/>
      </c>
      <c r="CG458" s="786" t="str">
        <f t="shared" si="1394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391"/>
        <v>50</v>
      </c>
      <c r="CE459" s="698">
        <f t="shared" si="1392"/>
        <v>50</v>
      </c>
      <c r="CF459" s="698">
        <f t="shared" si="1393"/>
        <v>42.1875</v>
      </c>
      <c r="CG459" s="787">
        <f t="shared" si="1394"/>
        <v>47.5</v>
      </c>
      <c r="CH459" s="1370">
        <f t="shared" ref="CH459:CH466" si="1491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371">
        <f t="shared" ref="CI459:CI466" si="1492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372">
        <f t="shared" ref="CJ459:CJ466" si="1493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372">
        <f t="shared" ref="CK459:CK466" si="1494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372">
        <f t="shared" ref="CL459:CL466" si="1495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372">
        <f t="shared" ref="CM459:CM466" si="1496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372">
        <f t="shared" ref="CN459:CN466" si="1497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373">
        <f t="shared" ref="CO459:CO466" si="1498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373">
        <f t="shared" ref="CP459:CP466" si="1499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373">
        <f t="shared" ref="CQ459:CQ466" si="1500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373">
        <f t="shared" ref="CR459:CR466" si="1501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372">
        <f t="shared" ref="CS459:CS466" si="1502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372">
        <f t="shared" ref="CT459:CT466" si="1503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372">
        <f t="shared" ref="CU459:CU466" si="1504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372">
        <f t="shared" ref="CV459:CV466" si="1505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372">
        <f t="shared" ref="CW459:CW466" si="1506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371">
        <f t="shared" ref="CX459:CX466" si="1507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374">
        <f t="shared" ref="CY459:CY466" si="1508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09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10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11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12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513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514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515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516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517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518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519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520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521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522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523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524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525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526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527">COUNT(B459:S459)</f>
        <v>18</v>
      </c>
      <c r="DS459" s="111">
        <f t="shared" ref="DS459:DS466" si="1528">COUNT(U459:AL459)</f>
        <v>18</v>
      </c>
      <c r="DT459" s="111">
        <f t="shared" ref="DT459:DT466" si="1529">COUNT(AN459:BE459)</f>
        <v>18</v>
      </c>
      <c r="DU459" s="111">
        <f t="shared" ref="DU459:DU466" si="1530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391"/>
        <v/>
      </c>
      <c r="CE460" s="698" t="str">
        <f t="shared" si="1392"/>
        <v/>
      </c>
      <c r="CF460" s="698">
        <f t="shared" si="1393"/>
        <v>1</v>
      </c>
      <c r="CG460" s="787" t="str">
        <f t="shared" si="1394"/>
        <v/>
      </c>
      <c r="CH460" s="1370" t="str">
        <f t="shared" si="1491"/>
        <v/>
      </c>
      <c r="CI460" s="1371" t="str">
        <f t="shared" si="1492"/>
        <v/>
      </c>
      <c r="CJ460" s="1372" t="str">
        <f t="shared" si="1493"/>
        <v/>
      </c>
      <c r="CK460" s="1372" t="str">
        <f t="shared" si="1494"/>
        <v/>
      </c>
      <c r="CL460" s="1372" t="str">
        <f t="shared" si="1495"/>
        <v/>
      </c>
      <c r="CM460" s="1372" t="str">
        <f t="shared" si="1496"/>
        <v/>
      </c>
      <c r="CN460" s="1372" t="str">
        <f t="shared" si="1497"/>
        <v/>
      </c>
      <c r="CO460" s="1373" t="str">
        <f t="shared" si="1498"/>
        <v/>
      </c>
      <c r="CP460" s="1373" t="str">
        <f t="shared" si="1499"/>
        <v/>
      </c>
      <c r="CQ460" s="1373">
        <f t="shared" si="1500"/>
        <v>1</v>
      </c>
      <c r="CR460" s="1373" t="str">
        <f t="shared" si="1501"/>
        <v/>
      </c>
      <c r="CS460" s="1372" t="str">
        <f t="shared" si="1502"/>
        <v/>
      </c>
      <c r="CT460" s="1372" t="str">
        <f t="shared" si="1503"/>
        <v/>
      </c>
      <c r="CU460" s="1372" t="str">
        <f t="shared" si="1504"/>
        <v/>
      </c>
      <c r="CV460" s="1372" t="str">
        <f t="shared" si="1505"/>
        <v/>
      </c>
      <c r="CW460" s="1372" t="str">
        <f t="shared" si="1506"/>
        <v/>
      </c>
      <c r="CX460" s="1371" t="str">
        <f t="shared" si="1507"/>
        <v/>
      </c>
      <c r="CY460" s="1374" t="str">
        <f t="shared" si="1508"/>
        <v/>
      </c>
      <c r="CZ460" s="532" t="str">
        <f t="shared" si="1509"/>
        <v/>
      </c>
      <c r="DA460" s="533" t="str">
        <f t="shared" si="1510"/>
        <v/>
      </c>
      <c r="DB460" s="534" t="str">
        <f t="shared" si="1511"/>
        <v/>
      </c>
      <c r="DC460" s="534" t="str">
        <f t="shared" si="1512"/>
        <v/>
      </c>
      <c r="DD460" s="534" t="str">
        <f t="shared" si="1513"/>
        <v/>
      </c>
      <c r="DE460" s="534" t="str">
        <f t="shared" si="1514"/>
        <v/>
      </c>
      <c r="DF460" s="534" t="str">
        <f t="shared" si="1515"/>
        <v/>
      </c>
      <c r="DG460" s="535" t="str">
        <f t="shared" si="1516"/>
        <v/>
      </c>
      <c r="DH460" s="535" t="str">
        <f t="shared" si="1517"/>
        <v/>
      </c>
      <c r="DI460" s="535" t="str">
        <f t="shared" si="1518"/>
        <v/>
      </c>
      <c r="DJ460" s="535" t="str">
        <f t="shared" si="1519"/>
        <v/>
      </c>
      <c r="DK460" s="534" t="str">
        <f t="shared" si="1520"/>
        <v/>
      </c>
      <c r="DL460" s="534" t="str">
        <f t="shared" si="1521"/>
        <v/>
      </c>
      <c r="DM460" s="534" t="str">
        <f t="shared" si="1522"/>
        <v/>
      </c>
      <c r="DN460" s="534" t="str">
        <f t="shared" si="1523"/>
        <v/>
      </c>
      <c r="DO460" s="534" t="str">
        <f t="shared" si="1524"/>
        <v/>
      </c>
      <c r="DP460" s="533" t="str">
        <f t="shared" si="1525"/>
        <v/>
      </c>
      <c r="DQ460" s="532" t="str">
        <f t="shared" si="1526"/>
        <v/>
      </c>
      <c r="DR460" s="753">
        <f t="shared" si="1527"/>
        <v>1</v>
      </c>
      <c r="DS460" s="111">
        <f t="shared" si="1528"/>
        <v>0</v>
      </c>
      <c r="DT460" s="111">
        <f t="shared" si="1529"/>
        <v>4</v>
      </c>
      <c r="DU460" s="111">
        <f t="shared" si="1530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391"/>
        <v/>
      </c>
      <c r="CE461" s="698" t="str">
        <f t="shared" si="1392"/>
        <v/>
      </c>
      <c r="CF461" s="698">
        <f t="shared" si="1393"/>
        <v>12</v>
      </c>
      <c r="CG461" s="787" t="str">
        <f t="shared" si="1394"/>
        <v/>
      </c>
      <c r="CH461" s="1370" t="str">
        <f t="shared" si="1491"/>
        <v/>
      </c>
      <c r="CI461" s="1371" t="str">
        <f t="shared" si="1492"/>
        <v/>
      </c>
      <c r="CJ461" s="1372" t="str">
        <f t="shared" si="1493"/>
        <v/>
      </c>
      <c r="CK461" s="1372" t="str">
        <f t="shared" si="1494"/>
        <v/>
      </c>
      <c r="CL461" s="1372" t="str">
        <f t="shared" si="1495"/>
        <v/>
      </c>
      <c r="CM461" s="1372" t="str">
        <f t="shared" si="1496"/>
        <v/>
      </c>
      <c r="CN461" s="1372" t="str">
        <f t="shared" si="1497"/>
        <v/>
      </c>
      <c r="CO461" s="1373" t="str">
        <f t="shared" si="1498"/>
        <v/>
      </c>
      <c r="CP461" s="1373" t="str">
        <f t="shared" si="1499"/>
        <v/>
      </c>
      <c r="CQ461" s="1373">
        <f t="shared" si="1500"/>
        <v>12</v>
      </c>
      <c r="CR461" s="1373" t="str">
        <f t="shared" si="1501"/>
        <v/>
      </c>
      <c r="CS461" s="1372" t="str">
        <f t="shared" si="1502"/>
        <v/>
      </c>
      <c r="CT461" s="1372" t="str">
        <f t="shared" si="1503"/>
        <v/>
      </c>
      <c r="CU461" s="1372" t="str">
        <f t="shared" si="1504"/>
        <v/>
      </c>
      <c r="CV461" s="1372" t="str">
        <f t="shared" si="1505"/>
        <v/>
      </c>
      <c r="CW461" s="1372" t="str">
        <f t="shared" si="1506"/>
        <v/>
      </c>
      <c r="CX461" s="1371" t="str">
        <f t="shared" si="1507"/>
        <v/>
      </c>
      <c r="CY461" s="1374" t="str">
        <f t="shared" si="1508"/>
        <v/>
      </c>
      <c r="CZ461" s="532" t="str">
        <f t="shared" si="1509"/>
        <v/>
      </c>
      <c r="DA461" s="533" t="str">
        <f t="shared" si="1510"/>
        <v/>
      </c>
      <c r="DB461" s="534" t="str">
        <f t="shared" si="1511"/>
        <v/>
      </c>
      <c r="DC461" s="534" t="str">
        <f t="shared" si="1512"/>
        <v/>
      </c>
      <c r="DD461" s="534" t="str">
        <f t="shared" si="1513"/>
        <v/>
      </c>
      <c r="DE461" s="534" t="str">
        <f t="shared" si="1514"/>
        <v/>
      </c>
      <c r="DF461" s="534" t="str">
        <f t="shared" si="1515"/>
        <v/>
      </c>
      <c r="DG461" s="535" t="str">
        <f t="shared" si="1516"/>
        <v/>
      </c>
      <c r="DH461" s="535" t="str">
        <f t="shared" si="1517"/>
        <v/>
      </c>
      <c r="DI461" s="535" t="str">
        <f t="shared" si="1518"/>
        <v/>
      </c>
      <c r="DJ461" s="535" t="str">
        <f t="shared" si="1519"/>
        <v/>
      </c>
      <c r="DK461" s="534" t="str">
        <f t="shared" si="1520"/>
        <v/>
      </c>
      <c r="DL461" s="534" t="str">
        <f t="shared" si="1521"/>
        <v/>
      </c>
      <c r="DM461" s="534" t="str">
        <f t="shared" si="1522"/>
        <v/>
      </c>
      <c r="DN461" s="534" t="str">
        <f t="shared" si="1523"/>
        <v/>
      </c>
      <c r="DO461" s="534" t="str">
        <f t="shared" si="1524"/>
        <v/>
      </c>
      <c r="DP461" s="533" t="str">
        <f t="shared" si="1525"/>
        <v/>
      </c>
      <c r="DQ461" s="532" t="str">
        <f t="shared" si="1526"/>
        <v/>
      </c>
      <c r="DR461" s="753">
        <f t="shared" si="1527"/>
        <v>1</v>
      </c>
      <c r="DS461" s="111">
        <f t="shared" si="1528"/>
        <v>0</v>
      </c>
      <c r="DT461" s="111">
        <f t="shared" si="1529"/>
        <v>4</v>
      </c>
      <c r="DU461" s="111">
        <f t="shared" si="1530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531">IF(B460="","",B459*B460*B461)</f>
        <v/>
      </c>
      <c r="C462" s="730" t="str">
        <f t="shared" si="1531"/>
        <v/>
      </c>
      <c r="D462" s="730" t="str">
        <f t="shared" si="1531"/>
        <v/>
      </c>
      <c r="E462" s="730" t="str">
        <f t="shared" si="1531"/>
        <v/>
      </c>
      <c r="F462" s="730" t="str">
        <f t="shared" si="1531"/>
        <v/>
      </c>
      <c r="G462" s="730" t="str">
        <f t="shared" si="1531"/>
        <v/>
      </c>
      <c r="H462" s="730" t="str">
        <f t="shared" si="1531"/>
        <v/>
      </c>
      <c r="I462" s="730" t="str">
        <f t="shared" si="1531"/>
        <v/>
      </c>
      <c r="J462" s="730" t="str">
        <f t="shared" si="1531"/>
        <v/>
      </c>
      <c r="K462" s="541" t="str">
        <f t="shared" si="1531"/>
        <v/>
      </c>
      <c r="L462" s="730" t="str">
        <f t="shared" si="1531"/>
        <v/>
      </c>
      <c r="M462" s="541" t="str">
        <f t="shared" si="1531"/>
        <v/>
      </c>
      <c r="N462" s="730" t="str">
        <f t="shared" si="1531"/>
        <v/>
      </c>
      <c r="O462" s="541" t="str">
        <f t="shared" si="1531"/>
        <v/>
      </c>
      <c r="P462" s="730" t="str">
        <f t="shared" si="1531"/>
        <v/>
      </c>
      <c r="Q462" s="541" t="str">
        <f t="shared" si="1531"/>
        <v/>
      </c>
      <c r="R462" s="541" t="str">
        <f t="shared" si="1531"/>
        <v/>
      </c>
      <c r="S462" s="730">
        <f t="shared" si="1531"/>
        <v>120</v>
      </c>
      <c r="T462" s="762"/>
      <c r="U462" s="730" t="str">
        <f t="shared" ref="U462:AL462" si="1532">IF(U460="","",U459*U460*U461)</f>
        <v/>
      </c>
      <c r="V462" s="730" t="str">
        <f t="shared" si="1532"/>
        <v/>
      </c>
      <c r="W462" s="730" t="str">
        <f t="shared" si="1532"/>
        <v/>
      </c>
      <c r="X462" s="730" t="str">
        <f t="shared" si="1532"/>
        <v/>
      </c>
      <c r="Y462" s="730" t="str">
        <f t="shared" si="1532"/>
        <v/>
      </c>
      <c r="Z462" s="730" t="str">
        <f t="shared" si="1532"/>
        <v/>
      </c>
      <c r="AA462" s="730" t="str">
        <f t="shared" si="1532"/>
        <v/>
      </c>
      <c r="AB462" s="730" t="str">
        <f t="shared" si="1532"/>
        <v/>
      </c>
      <c r="AC462" s="730" t="str">
        <f t="shared" si="1532"/>
        <v/>
      </c>
      <c r="AD462" s="857" t="str">
        <f t="shared" si="1532"/>
        <v/>
      </c>
      <c r="AE462" s="730" t="str">
        <f t="shared" si="1532"/>
        <v/>
      </c>
      <c r="AF462" s="730" t="str">
        <f t="shared" si="1532"/>
        <v/>
      </c>
      <c r="AG462" s="730" t="str">
        <f t="shared" si="1532"/>
        <v/>
      </c>
      <c r="AH462" s="730" t="str">
        <f t="shared" si="1532"/>
        <v/>
      </c>
      <c r="AI462" s="730" t="str">
        <f t="shared" si="1532"/>
        <v/>
      </c>
      <c r="AJ462" s="730" t="str">
        <f t="shared" si="1532"/>
        <v/>
      </c>
      <c r="AK462" s="730" t="str">
        <f t="shared" si="1532"/>
        <v/>
      </c>
      <c r="AL462" s="730" t="str">
        <f t="shared" si="1532"/>
        <v/>
      </c>
      <c r="AM462" s="762"/>
      <c r="AN462" s="730">
        <f t="shared" ref="AN462:BE462" si="1533">IF(AN460="","",AN459*AN460*AN461)</f>
        <v>120</v>
      </c>
      <c r="AO462" s="730">
        <f t="shared" si="1533"/>
        <v>60</v>
      </c>
      <c r="AP462" s="730">
        <f t="shared" si="1533"/>
        <v>120</v>
      </c>
      <c r="AQ462" s="730" t="str">
        <f t="shared" si="1533"/>
        <v/>
      </c>
      <c r="AR462" s="730" t="str">
        <f t="shared" si="1533"/>
        <v/>
      </c>
      <c r="AS462" s="730">
        <f t="shared" si="1533"/>
        <v>60</v>
      </c>
      <c r="AT462" s="730" t="str">
        <f t="shared" si="1533"/>
        <v/>
      </c>
      <c r="AU462" s="730" t="str">
        <f t="shared" si="1533"/>
        <v/>
      </c>
      <c r="AV462" s="730" t="str">
        <f t="shared" si="1533"/>
        <v/>
      </c>
      <c r="AW462" s="730" t="str">
        <f t="shared" si="1533"/>
        <v/>
      </c>
      <c r="AX462" s="730" t="str">
        <f t="shared" si="1533"/>
        <v/>
      </c>
      <c r="AY462" s="730" t="str">
        <f t="shared" si="1533"/>
        <v/>
      </c>
      <c r="AZ462" s="730" t="str">
        <f t="shared" si="1533"/>
        <v/>
      </c>
      <c r="BA462" s="730" t="str">
        <f t="shared" si="1533"/>
        <v/>
      </c>
      <c r="BB462" s="730" t="str">
        <f t="shared" si="1533"/>
        <v/>
      </c>
      <c r="BC462" s="730" t="str">
        <f t="shared" si="1533"/>
        <v/>
      </c>
      <c r="BD462" s="730" t="str">
        <f t="shared" si="1533"/>
        <v/>
      </c>
      <c r="BE462" s="730" t="str">
        <f t="shared" si="1533"/>
        <v/>
      </c>
      <c r="BF462" s="762"/>
      <c r="BG462" s="730">
        <f t="shared" ref="BG462:BX462" si="1534">IF(BG460="","",BG459*BG460*BG461)</f>
        <v>120</v>
      </c>
      <c r="BH462" s="730" t="str">
        <f t="shared" si="1534"/>
        <v/>
      </c>
      <c r="BI462" s="730" t="str">
        <f t="shared" si="1534"/>
        <v/>
      </c>
      <c r="BJ462" s="730" t="str">
        <f t="shared" si="1534"/>
        <v/>
      </c>
      <c r="BK462" s="730" t="str">
        <f t="shared" si="1534"/>
        <v/>
      </c>
      <c r="BL462" s="730" t="str">
        <f t="shared" si="1534"/>
        <v/>
      </c>
      <c r="BM462" s="730" t="str">
        <f t="shared" si="1534"/>
        <v/>
      </c>
      <c r="BN462" s="730" t="str">
        <f t="shared" si="1534"/>
        <v/>
      </c>
      <c r="BO462" s="730">
        <f t="shared" si="1534"/>
        <v>120</v>
      </c>
      <c r="BP462" s="730" t="str">
        <f t="shared" si="1534"/>
        <v/>
      </c>
      <c r="BQ462" s="730" t="str">
        <f t="shared" si="1534"/>
        <v/>
      </c>
      <c r="BR462" s="730" t="str">
        <f t="shared" si="1534"/>
        <v/>
      </c>
      <c r="BS462" s="730" t="str">
        <f t="shared" si="1534"/>
        <v/>
      </c>
      <c r="BT462" s="730" t="str">
        <f t="shared" si="1534"/>
        <v/>
      </c>
      <c r="BU462" s="730" t="str">
        <f t="shared" si="1534"/>
        <v/>
      </c>
      <c r="BV462" s="730" t="str">
        <f t="shared" si="1534"/>
        <v/>
      </c>
      <c r="BW462" s="730" t="str">
        <f t="shared" si="1534"/>
        <v/>
      </c>
      <c r="BX462" s="730" t="str">
        <f t="shared" si="1534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391"/>
        <v/>
      </c>
      <c r="CE462" s="698" t="str">
        <f t="shared" si="1392"/>
        <v/>
      </c>
      <c r="CF462" s="698">
        <f t="shared" si="1393"/>
        <v>90</v>
      </c>
      <c r="CG462" s="787" t="str">
        <f t="shared" si="1394"/>
        <v/>
      </c>
      <c r="CH462" s="1370" t="str">
        <f t="shared" si="1491"/>
        <v/>
      </c>
      <c r="CI462" s="1371" t="str">
        <f t="shared" si="1492"/>
        <v/>
      </c>
      <c r="CJ462" s="1372" t="str">
        <f t="shared" si="1493"/>
        <v/>
      </c>
      <c r="CK462" s="1372" t="str">
        <f t="shared" si="1494"/>
        <v/>
      </c>
      <c r="CL462" s="1372" t="str">
        <f t="shared" si="1495"/>
        <v/>
      </c>
      <c r="CM462" s="1372" t="str">
        <f t="shared" si="1496"/>
        <v/>
      </c>
      <c r="CN462" s="1372" t="str">
        <f t="shared" si="1497"/>
        <v/>
      </c>
      <c r="CO462" s="1373" t="str">
        <f t="shared" si="1498"/>
        <v/>
      </c>
      <c r="CP462" s="1373" t="str">
        <f t="shared" si="1499"/>
        <v/>
      </c>
      <c r="CQ462" s="1373">
        <f t="shared" si="1500"/>
        <v>120</v>
      </c>
      <c r="CR462" s="1373" t="str">
        <f t="shared" si="1501"/>
        <v/>
      </c>
      <c r="CS462" s="1372" t="str">
        <f t="shared" si="1502"/>
        <v/>
      </c>
      <c r="CT462" s="1372" t="str">
        <f t="shared" si="1503"/>
        <v/>
      </c>
      <c r="CU462" s="1372" t="str">
        <f t="shared" si="1504"/>
        <v/>
      </c>
      <c r="CV462" s="1372" t="str">
        <f t="shared" si="1505"/>
        <v/>
      </c>
      <c r="CW462" s="1372" t="str">
        <f t="shared" si="1506"/>
        <v/>
      </c>
      <c r="CX462" s="1371" t="str">
        <f t="shared" si="1507"/>
        <v/>
      </c>
      <c r="CY462" s="1374" t="str">
        <f t="shared" si="1508"/>
        <v/>
      </c>
      <c r="CZ462" s="532" t="str">
        <f t="shared" si="1509"/>
        <v/>
      </c>
      <c r="DA462" s="533" t="str">
        <f t="shared" si="1510"/>
        <v/>
      </c>
      <c r="DB462" s="534" t="str">
        <f t="shared" si="1511"/>
        <v/>
      </c>
      <c r="DC462" s="534" t="str">
        <f t="shared" si="1512"/>
        <v/>
      </c>
      <c r="DD462" s="534" t="str">
        <f t="shared" si="1513"/>
        <v/>
      </c>
      <c r="DE462" s="534" t="str">
        <f t="shared" si="1514"/>
        <v/>
      </c>
      <c r="DF462" s="534" t="str">
        <f t="shared" si="1515"/>
        <v/>
      </c>
      <c r="DG462" s="535" t="str">
        <f t="shared" si="1516"/>
        <v/>
      </c>
      <c r="DH462" s="535" t="str">
        <f t="shared" si="1517"/>
        <v/>
      </c>
      <c r="DI462" s="535" t="str">
        <f t="shared" si="1518"/>
        <v/>
      </c>
      <c r="DJ462" s="535" t="str">
        <f t="shared" si="1519"/>
        <v/>
      </c>
      <c r="DK462" s="534" t="str">
        <f t="shared" si="1520"/>
        <v/>
      </c>
      <c r="DL462" s="534" t="str">
        <f t="shared" si="1521"/>
        <v/>
      </c>
      <c r="DM462" s="534" t="str">
        <f t="shared" si="1522"/>
        <v/>
      </c>
      <c r="DN462" s="534" t="str">
        <f t="shared" si="1523"/>
        <v/>
      </c>
      <c r="DO462" s="534" t="str">
        <f t="shared" si="1524"/>
        <v/>
      </c>
      <c r="DP462" s="533" t="str">
        <f t="shared" si="1525"/>
        <v/>
      </c>
      <c r="DQ462" s="532" t="str">
        <f t="shared" si="1526"/>
        <v/>
      </c>
      <c r="DR462" s="753">
        <f t="shared" si="1527"/>
        <v>1</v>
      </c>
      <c r="DS462" s="111">
        <f t="shared" si="1528"/>
        <v>0</v>
      </c>
      <c r="DT462" s="111">
        <f t="shared" si="1529"/>
        <v>4</v>
      </c>
      <c r="DU462" s="111">
        <f t="shared" si="1530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535">3630*4.1868</f>
        <v>15198.083999999999</v>
      </c>
      <c r="C463" s="858">
        <f t="shared" si="1535"/>
        <v>15198.083999999999</v>
      </c>
      <c r="D463" s="858">
        <f t="shared" si="1535"/>
        <v>15198.083999999999</v>
      </c>
      <c r="E463" s="858">
        <f t="shared" si="1535"/>
        <v>15198.083999999999</v>
      </c>
      <c r="F463" s="858">
        <f t="shared" si="1535"/>
        <v>15198.083999999999</v>
      </c>
      <c r="G463" s="858">
        <f t="shared" si="1535"/>
        <v>15198.083999999999</v>
      </c>
      <c r="H463" s="858">
        <f t="shared" si="1535"/>
        <v>15198.083999999999</v>
      </c>
      <c r="I463" s="858">
        <f t="shared" si="1535"/>
        <v>15198.083999999999</v>
      </c>
      <c r="J463" s="858">
        <f t="shared" si="1535"/>
        <v>15198.083999999999</v>
      </c>
      <c r="K463" s="858">
        <f t="shared" si="1535"/>
        <v>15198.083999999999</v>
      </c>
      <c r="L463" s="858">
        <f t="shared" si="1535"/>
        <v>15198.083999999999</v>
      </c>
      <c r="M463" s="858">
        <f t="shared" si="1535"/>
        <v>15198.083999999999</v>
      </c>
      <c r="N463" s="858">
        <f t="shared" si="1535"/>
        <v>15198.083999999999</v>
      </c>
      <c r="O463" s="858">
        <f t="shared" si="1535"/>
        <v>15198.083999999999</v>
      </c>
      <c r="P463" s="858">
        <f t="shared" si="1535"/>
        <v>15198.083999999999</v>
      </c>
      <c r="Q463" s="858">
        <f t="shared" si="1535"/>
        <v>15198.083999999999</v>
      </c>
      <c r="R463" s="858">
        <f t="shared" si="1535"/>
        <v>15198.083999999999</v>
      </c>
      <c r="S463" s="858">
        <f t="shared" si="1535"/>
        <v>15198.083999999999</v>
      </c>
      <c r="T463" s="851"/>
      <c r="U463" s="858">
        <f t="shared" ref="U463:AL463" si="1536">3630*4.1868</f>
        <v>15198.083999999999</v>
      </c>
      <c r="V463" s="858">
        <f t="shared" si="1536"/>
        <v>15198.083999999999</v>
      </c>
      <c r="W463" s="858">
        <f t="shared" si="1536"/>
        <v>15198.083999999999</v>
      </c>
      <c r="X463" s="858">
        <f t="shared" si="1536"/>
        <v>15198.083999999999</v>
      </c>
      <c r="Y463" s="858">
        <f t="shared" si="1536"/>
        <v>15198.083999999999</v>
      </c>
      <c r="Z463" s="858">
        <f t="shared" si="1536"/>
        <v>15198.083999999999</v>
      </c>
      <c r="AA463" s="858">
        <f t="shared" si="1536"/>
        <v>15198.083999999999</v>
      </c>
      <c r="AB463" s="858">
        <f t="shared" si="1536"/>
        <v>15198.083999999999</v>
      </c>
      <c r="AC463" s="858">
        <f t="shared" si="1536"/>
        <v>15198.083999999999</v>
      </c>
      <c r="AD463" s="858">
        <f t="shared" si="1536"/>
        <v>15198.083999999999</v>
      </c>
      <c r="AE463" s="858">
        <f t="shared" si="1536"/>
        <v>15198.083999999999</v>
      </c>
      <c r="AF463" s="858">
        <f t="shared" si="1536"/>
        <v>15198.083999999999</v>
      </c>
      <c r="AG463" s="858">
        <f t="shared" si="1536"/>
        <v>15198.083999999999</v>
      </c>
      <c r="AH463" s="858">
        <f t="shared" si="1536"/>
        <v>15198.083999999999</v>
      </c>
      <c r="AI463" s="858">
        <f t="shared" si="1536"/>
        <v>15198.083999999999</v>
      </c>
      <c r="AJ463" s="858">
        <f t="shared" si="1536"/>
        <v>15198.083999999999</v>
      </c>
      <c r="AK463" s="858">
        <f t="shared" si="1536"/>
        <v>15198.083999999999</v>
      </c>
      <c r="AL463" s="858">
        <f t="shared" si="1536"/>
        <v>15198.083999999999</v>
      </c>
      <c r="AM463" s="851"/>
      <c r="AN463" s="858">
        <f t="shared" ref="AN463:BE463" si="1537">3630*4.1868</f>
        <v>15198.083999999999</v>
      </c>
      <c r="AO463" s="858">
        <f t="shared" si="1537"/>
        <v>15198.083999999999</v>
      </c>
      <c r="AP463" s="858">
        <f t="shared" si="1537"/>
        <v>15198.083999999999</v>
      </c>
      <c r="AQ463" s="858">
        <f t="shared" si="1537"/>
        <v>15198.083999999999</v>
      </c>
      <c r="AR463" s="858">
        <f t="shared" si="1537"/>
        <v>15198.083999999999</v>
      </c>
      <c r="AS463" s="858">
        <f t="shared" si="1537"/>
        <v>15198.083999999999</v>
      </c>
      <c r="AT463" s="858">
        <f t="shared" si="1537"/>
        <v>15198.083999999999</v>
      </c>
      <c r="AU463" s="858">
        <f t="shared" si="1537"/>
        <v>15198.083999999999</v>
      </c>
      <c r="AV463" s="858">
        <f t="shared" si="1537"/>
        <v>15198.083999999999</v>
      </c>
      <c r="AW463" s="858">
        <f t="shared" si="1537"/>
        <v>15198.083999999999</v>
      </c>
      <c r="AX463" s="858">
        <f t="shared" si="1537"/>
        <v>15198.083999999999</v>
      </c>
      <c r="AY463" s="858">
        <f t="shared" si="1537"/>
        <v>15198.083999999999</v>
      </c>
      <c r="AZ463" s="858">
        <f t="shared" si="1537"/>
        <v>15198.083999999999</v>
      </c>
      <c r="BA463" s="858">
        <f t="shared" si="1537"/>
        <v>15198.083999999999</v>
      </c>
      <c r="BB463" s="858">
        <f t="shared" si="1537"/>
        <v>15198.083999999999</v>
      </c>
      <c r="BC463" s="858">
        <f t="shared" si="1537"/>
        <v>15198.083999999999</v>
      </c>
      <c r="BD463" s="858">
        <f t="shared" si="1537"/>
        <v>15198.083999999999</v>
      </c>
      <c r="BE463" s="858">
        <f t="shared" si="1537"/>
        <v>15198.083999999999</v>
      </c>
      <c r="BF463" s="851"/>
      <c r="BG463" s="858">
        <f t="shared" ref="BG463:BX463" si="1538">3630*4.1868</f>
        <v>15198.083999999999</v>
      </c>
      <c r="BH463" s="858">
        <f t="shared" si="1538"/>
        <v>15198.083999999999</v>
      </c>
      <c r="BI463" s="858">
        <f t="shared" si="1538"/>
        <v>15198.083999999999</v>
      </c>
      <c r="BJ463" s="858">
        <f t="shared" si="1538"/>
        <v>15198.083999999999</v>
      </c>
      <c r="BK463" s="858">
        <f t="shared" si="1538"/>
        <v>15198.083999999999</v>
      </c>
      <c r="BL463" s="858">
        <f t="shared" si="1538"/>
        <v>15198.083999999999</v>
      </c>
      <c r="BM463" s="858">
        <f t="shared" si="1538"/>
        <v>15198.083999999999</v>
      </c>
      <c r="BN463" s="858">
        <f t="shared" si="1538"/>
        <v>15198.083999999999</v>
      </c>
      <c r="BO463" s="858">
        <f t="shared" si="1538"/>
        <v>15198.083999999999</v>
      </c>
      <c r="BP463" s="858">
        <f t="shared" si="1538"/>
        <v>15198.083999999999</v>
      </c>
      <c r="BQ463" s="858">
        <f t="shared" si="1538"/>
        <v>15198.083999999999</v>
      </c>
      <c r="BR463" s="858">
        <f t="shared" si="1538"/>
        <v>15198.083999999999</v>
      </c>
      <c r="BS463" s="858">
        <f t="shared" si="1538"/>
        <v>15198.083999999999</v>
      </c>
      <c r="BT463" s="858">
        <f t="shared" si="1538"/>
        <v>15198.083999999999</v>
      </c>
      <c r="BU463" s="858">
        <f t="shared" si="1538"/>
        <v>15198.083999999999</v>
      </c>
      <c r="BV463" s="858">
        <f t="shared" si="1538"/>
        <v>15198.083999999999</v>
      </c>
      <c r="BW463" s="858">
        <f t="shared" si="1538"/>
        <v>15198.083999999999</v>
      </c>
      <c r="BX463" s="858">
        <f t="shared" si="1538"/>
        <v>15198.083999999999</v>
      </c>
      <c r="BY463" s="851"/>
      <c r="BZ463" s="858">
        <f>3630*4.1868</f>
        <v>15198.083999999999</v>
      </c>
      <c r="CA463" s="858">
        <f>3630*4.1868</f>
        <v>15198.083999999999</v>
      </c>
      <c r="CB463" s="858">
        <f>3630*4.1868</f>
        <v>15198.083999999999</v>
      </c>
      <c r="CC463" s="858">
        <f>3630*4.1868</f>
        <v>15198.083999999999</v>
      </c>
      <c r="CD463" s="698">
        <f t="shared" si="1391"/>
        <v>15198.083999999999</v>
      </c>
      <c r="CE463" s="698">
        <f t="shared" si="1392"/>
        <v>15198.083999999999</v>
      </c>
      <c r="CF463" s="698">
        <f t="shared" si="1393"/>
        <v>15198.083999999999</v>
      </c>
      <c r="CG463" s="787">
        <f t="shared" si="1394"/>
        <v>15198.083999999999</v>
      </c>
      <c r="CH463" s="1370">
        <f t="shared" si="1491"/>
        <v>15198.083999999999</v>
      </c>
      <c r="CI463" s="1371">
        <f t="shared" si="1492"/>
        <v>15198.083999999999</v>
      </c>
      <c r="CJ463" s="1372">
        <f t="shared" si="1493"/>
        <v>15198.083999999999</v>
      </c>
      <c r="CK463" s="1372">
        <f t="shared" si="1494"/>
        <v>15198.083999999999</v>
      </c>
      <c r="CL463" s="1372">
        <f t="shared" si="1495"/>
        <v>15198.083999999999</v>
      </c>
      <c r="CM463" s="1372">
        <f t="shared" si="1496"/>
        <v>15198.083999999999</v>
      </c>
      <c r="CN463" s="1372">
        <f t="shared" si="1497"/>
        <v>15198.083999999999</v>
      </c>
      <c r="CO463" s="1373">
        <f t="shared" si="1498"/>
        <v>15198.083999999999</v>
      </c>
      <c r="CP463" s="1373">
        <f t="shared" si="1499"/>
        <v>15198.083999999999</v>
      </c>
      <c r="CQ463" s="1373">
        <f t="shared" si="1500"/>
        <v>15198.083999999999</v>
      </c>
      <c r="CR463" s="1373">
        <f t="shared" si="1501"/>
        <v>15198.083999999999</v>
      </c>
      <c r="CS463" s="1372">
        <f t="shared" si="1502"/>
        <v>15198.083999999999</v>
      </c>
      <c r="CT463" s="1372">
        <f t="shared" si="1503"/>
        <v>15198.083999999999</v>
      </c>
      <c r="CU463" s="1372">
        <f t="shared" si="1504"/>
        <v>15198.083999999999</v>
      </c>
      <c r="CV463" s="1372">
        <f t="shared" si="1505"/>
        <v>15198.083999999999</v>
      </c>
      <c r="CW463" s="1372">
        <f t="shared" si="1506"/>
        <v>15198.083999999999</v>
      </c>
      <c r="CX463" s="1371">
        <f t="shared" si="1507"/>
        <v>15198.083999999999</v>
      </c>
      <c r="CY463" s="1374">
        <f t="shared" si="1508"/>
        <v>15198.083999999999</v>
      </c>
      <c r="CZ463" s="532">
        <f t="shared" si="1509"/>
        <v>15198.083999999999</v>
      </c>
      <c r="DA463" s="533">
        <f t="shared" si="1510"/>
        <v>15198.083999999999</v>
      </c>
      <c r="DB463" s="534">
        <f t="shared" si="1511"/>
        <v>15198.083999999999</v>
      </c>
      <c r="DC463" s="534">
        <f t="shared" si="1512"/>
        <v>15198.083999999999</v>
      </c>
      <c r="DD463" s="534">
        <f t="shared" si="1513"/>
        <v>15198.083999999999</v>
      </c>
      <c r="DE463" s="534">
        <f t="shared" si="1514"/>
        <v>15198.083999999999</v>
      </c>
      <c r="DF463" s="534">
        <f t="shared" si="1515"/>
        <v>15198.083999999999</v>
      </c>
      <c r="DG463" s="535">
        <f t="shared" si="1516"/>
        <v>15198.083999999999</v>
      </c>
      <c r="DH463" s="535">
        <f t="shared" si="1517"/>
        <v>15198.083999999999</v>
      </c>
      <c r="DI463" s="535">
        <f t="shared" si="1518"/>
        <v>15198.083999999999</v>
      </c>
      <c r="DJ463" s="535">
        <f t="shared" si="1519"/>
        <v>15198.083999999999</v>
      </c>
      <c r="DK463" s="534">
        <f t="shared" si="1520"/>
        <v>15198.083999999999</v>
      </c>
      <c r="DL463" s="534">
        <f t="shared" si="1521"/>
        <v>15198.083999999999</v>
      </c>
      <c r="DM463" s="534">
        <f t="shared" si="1522"/>
        <v>15198.083999999999</v>
      </c>
      <c r="DN463" s="534">
        <f t="shared" si="1523"/>
        <v>15198.083999999999</v>
      </c>
      <c r="DO463" s="534">
        <f t="shared" si="1524"/>
        <v>15198.083999999999</v>
      </c>
      <c r="DP463" s="533">
        <f t="shared" si="1525"/>
        <v>15198.083999999999</v>
      </c>
      <c r="DQ463" s="532">
        <f t="shared" si="1526"/>
        <v>15198.083999999999</v>
      </c>
      <c r="DR463" s="753">
        <f t="shared" si="1527"/>
        <v>18</v>
      </c>
      <c r="DS463" s="111">
        <f t="shared" si="1528"/>
        <v>18</v>
      </c>
      <c r="DT463" s="111">
        <f t="shared" si="1529"/>
        <v>18</v>
      </c>
      <c r="DU463" s="111">
        <f t="shared" si="1530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539">IF(B462="","",B462*B463/B$46/365/$G$1)</f>
        <v/>
      </c>
      <c r="C464" s="733" t="str">
        <f t="shared" si="1539"/>
        <v/>
      </c>
      <c r="D464" s="733" t="str">
        <f t="shared" si="1539"/>
        <v/>
      </c>
      <c r="E464" s="733" t="str">
        <f t="shared" si="1539"/>
        <v/>
      </c>
      <c r="F464" s="733" t="str">
        <f t="shared" si="1539"/>
        <v/>
      </c>
      <c r="G464" s="733" t="str">
        <f t="shared" si="1539"/>
        <v/>
      </c>
      <c r="H464" s="733" t="str">
        <f t="shared" si="1539"/>
        <v/>
      </c>
      <c r="I464" s="733" t="str">
        <f t="shared" si="1539"/>
        <v/>
      </c>
      <c r="J464" s="733" t="str">
        <f t="shared" si="1539"/>
        <v/>
      </c>
      <c r="K464" s="733" t="str">
        <f t="shared" si="1539"/>
        <v/>
      </c>
      <c r="L464" s="733" t="str">
        <f t="shared" si="1539"/>
        <v/>
      </c>
      <c r="M464" s="733" t="str">
        <f t="shared" si="1539"/>
        <v/>
      </c>
      <c r="N464" s="733" t="str">
        <f t="shared" si="1539"/>
        <v/>
      </c>
      <c r="O464" s="733" t="str">
        <f t="shared" si="1539"/>
        <v/>
      </c>
      <c r="P464" s="733" t="str">
        <f t="shared" si="1539"/>
        <v/>
      </c>
      <c r="Q464" s="733" t="str">
        <f t="shared" si="1539"/>
        <v/>
      </c>
      <c r="R464" s="733" t="str">
        <f t="shared" si="1539"/>
        <v/>
      </c>
      <c r="S464" s="733">
        <f t="shared" si="1539"/>
        <v>6.3088767123287662E-2</v>
      </c>
      <c r="T464" s="752"/>
      <c r="U464" s="733" t="str">
        <f t="shared" ref="U464:AL464" si="1540">IF(U462="","",U462*U463/U$46/365/$G$1)</f>
        <v/>
      </c>
      <c r="V464" s="733" t="str">
        <f t="shared" si="1540"/>
        <v/>
      </c>
      <c r="W464" s="733" t="str">
        <f t="shared" si="1540"/>
        <v/>
      </c>
      <c r="X464" s="733" t="str">
        <f t="shared" si="1540"/>
        <v/>
      </c>
      <c r="Y464" s="733" t="str">
        <f t="shared" si="1540"/>
        <v/>
      </c>
      <c r="Z464" s="733" t="str">
        <f t="shared" si="1540"/>
        <v/>
      </c>
      <c r="AA464" s="733" t="str">
        <f t="shared" si="1540"/>
        <v/>
      </c>
      <c r="AB464" s="733" t="str">
        <f t="shared" si="1540"/>
        <v/>
      </c>
      <c r="AC464" s="733" t="str">
        <f t="shared" si="1540"/>
        <v/>
      </c>
      <c r="AD464" s="733" t="str">
        <f t="shared" si="1540"/>
        <v/>
      </c>
      <c r="AE464" s="733" t="str">
        <f t="shared" si="1540"/>
        <v/>
      </c>
      <c r="AF464" s="733" t="str">
        <f t="shared" si="1540"/>
        <v/>
      </c>
      <c r="AG464" s="733" t="str">
        <f t="shared" si="1540"/>
        <v/>
      </c>
      <c r="AH464" s="733" t="str">
        <f t="shared" si="1540"/>
        <v/>
      </c>
      <c r="AI464" s="733" t="str">
        <f t="shared" si="1540"/>
        <v/>
      </c>
      <c r="AJ464" s="733" t="str">
        <f t="shared" si="1540"/>
        <v/>
      </c>
      <c r="AK464" s="733" t="str">
        <f t="shared" si="1540"/>
        <v/>
      </c>
      <c r="AL464" s="733" t="str">
        <f t="shared" si="1540"/>
        <v/>
      </c>
      <c r="AM464" s="752"/>
      <c r="AN464" s="733">
        <f t="shared" ref="AN464:BE464" si="1541">IF(AN462="","",AN462*AN463/AN$46/365/$G$1)</f>
        <v>5.6779890410958891E-2</v>
      </c>
      <c r="AO464" s="733">
        <f t="shared" si="1541"/>
        <v>4.731657534246575E-2</v>
      </c>
      <c r="AP464" s="733">
        <f t="shared" si="1541"/>
        <v>9.46331506849315E-2</v>
      </c>
      <c r="AQ464" s="733" t="str">
        <f t="shared" si="1541"/>
        <v/>
      </c>
      <c r="AR464" s="733" t="str">
        <f t="shared" si="1541"/>
        <v/>
      </c>
      <c r="AS464" s="733">
        <f t="shared" si="1541"/>
        <v>5.6779890410958891E-2</v>
      </c>
      <c r="AT464" s="733" t="str">
        <f t="shared" si="1541"/>
        <v/>
      </c>
      <c r="AU464" s="733" t="str">
        <f t="shared" si="1541"/>
        <v/>
      </c>
      <c r="AV464" s="733" t="str">
        <f t="shared" si="1541"/>
        <v/>
      </c>
      <c r="AW464" s="733" t="str">
        <f t="shared" si="1541"/>
        <v/>
      </c>
      <c r="AX464" s="733" t="str">
        <f t="shared" si="1541"/>
        <v/>
      </c>
      <c r="AY464" s="733" t="str">
        <f t="shared" si="1541"/>
        <v/>
      </c>
      <c r="AZ464" s="733" t="str">
        <f t="shared" si="1541"/>
        <v/>
      </c>
      <c r="BA464" s="733" t="str">
        <f t="shared" si="1541"/>
        <v/>
      </c>
      <c r="BB464" s="733" t="str">
        <f t="shared" si="1541"/>
        <v/>
      </c>
      <c r="BC464" s="733" t="str">
        <f t="shared" si="1541"/>
        <v/>
      </c>
      <c r="BD464" s="733" t="str">
        <f t="shared" si="1541"/>
        <v/>
      </c>
      <c r="BE464" s="733" t="str">
        <f t="shared" si="1541"/>
        <v/>
      </c>
      <c r="BF464" s="752"/>
      <c r="BG464" s="733">
        <f t="shared" ref="BG464:BX464" si="1542">IF(BG462="","",BG462*BG463/BG$46/365/$G$1)</f>
        <v>8.111412915851271E-2</v>
      </c>
      <c r="BH464" s="733" t="str">
        <f t="shared" si="1542"/>
        <v/>
      </c>
      <c r="BI464" s="733" t="str">
        <f t="shared" si="1542"/>
        <v/>
      </c>
      <c r="BJ464" s="733" t="str">
        <f t="shared" si="1542"/>
        <v/>
      </c>
      <c r="BK464" s="733" t="str">
        <f t="shared" si="1542"/>
        <v/>
      </c>
      <c r="BL464" s="733" t="str">
        <f t="shared" si="1542"/>
        <v/>
      </c>
      <c r="BM464" s="733" t="str">
        <f t="shared" si="1542"/>
        <v/>
      </c>
      <c r="BN464" s="733" t="str">
        <f t="shared" si="1542"/>
        <v/>
      </c>
      <c r="BO464" s="733">
        <f t="shared" si="1542"/>
        <v>8.111412915851271E-2</v>
      </c>
      <c r="BP464" s="733" t="str">
        <f t="shared" si="1542"/>
        <v/>
      </c>
      <c r="BQ464" s="733" t="str">
        <f t="shared" si="1542"/>
        <v/>
      </c>
      <c r="BR464" s="733" t="str">
        <f t="shared" si="1542"/>
        <v/>
      </c>
      <c r="BS464" s="733" t="str">
        <f t="shared" si="1542"/>
        <v/>
      </c>
      <c r="BT464" s="733" t="str">
        <f t="shared" si="1542"/>
        <v/>
      </c>
      <c r="BU464" s="733" t="str">
        <f t="shared" si="1542"/>
        <v/>
      </c>
      <c r="BV464" s="733" t="str">
        <f t="shared" si="1542"/>
        <v/>
      </c>
      <c r="BW464" s="733" t="str">
        <f t="shared" si="1542"/>
        <v/>
      </c>
      <c r="BX464" s="733" t="str">
        <f t="shared" si="1542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391"/>
        <v/>
      </c>
      <c r="CE464" s="723" t="str">
        <f t="shared" si="1392"/>
        <v/>
      </c>
      <c r="CF464" s="723">
        <f t="shared" si="1393"/>
        <v>5.6779890410958878E-2</v>
      </c>
      <c r="CG464" s="790" t="str">
        <f t="shared" si="1394"/>
        <v/>
      </c>
      <c r="CH464" s="1375" t="str">
        <f t="shared" si="1491"/>
        <v/>
      </c>
      <c r="CI464" s="1376" t="str">
        <f t="shared" si="1492"/>
        <v/>
      </c>
      <c r="CJ464" s="1377" t="str">
        <f t="shared" si="1493"/>
        <v/>
      </c>
      <c r="CK464" s="1377" t="str">
        <f t="shared" si="1494"/>
        <v/>
      </c>
      <c r="CL464" s="1377" t="str">
        <f t="shared" si="1495"/>
        <v/>
      </c>
      <c r="CM464" s="1377" t="str">
        <f t="shared" si="1496"/>
        <v/>
      </c>
      <c r="CN464" s="1377" t="str">
        <f t="shared" si="1497"/>
        <v/>
      </c>
      <c r="CO464" s="1378" t="str">
        <f t="shared" si="1498"/>
        <v/>
      </c>
      <c r="CP464" s="1378" t="str">
        <f t="shared" si="1499"/>
        <v/>
      </c>
      <c r="CQ464" s="1378">
        <f t="shared" si="1500"/>
        <v>6.3088767123287662E-2</v>
      </c>
      <c r="CR464" s="1378" t="str">
        <f t="shared" si="1501"/>
        <v/>
      </c>
      <c r="CS464" s="1377" t="str">
        <f t="shared" si="1502"/>
        <v/>
      </c>
      <c r="CT464" s="1377" t="str">
        <f t="shared" si="1503"/>
        <v/>
      </c>
      <c r="CU464" s="1377" t="str">
        <f t="shared" si="1504"/>
        <v/>
      </c>
      <c r="CV464" s="1377" t="str">
        <f t="shared" si="1505"/>
        <v/>
      </c>
      <c r="CW464" s="1377" t="str">
        <f t="shared" si="1506"/>
        <v/>
      </c>
      <c r="CX464" s="1376" t="str">
        <f t="shared" si="1507"/>
        <v/>
      </c>
      <c r="CY464" s="1379" t="str">
        <f t="shared" si="1508"/>
        <v/>
      </c>
      <c r="CZ464" s="638" t="str">
        <f t="shared" si="1509"/>
        <v/>
      </c>
      <c r="DA464" s="639" t="str">
        <f t="shared" si="1510"/>
        <v/>
      </c>
      <c r="DB464" s="640" t="str">
        <f t="shared" si="1511"/>
        <v/>
      </c>
      <c r="DC464" s="640" t="str">
        <f t="shared" si="1512"/>
        <v/>
      </c>
      <c r="DD464" s="640" t="str">
        <f t="shared" si="1513"/>
        <v/>
      </c>
      <c r="DE464" s="640" t="str">
        <f t="shared" si="1514"/>
        <v/>
      </c>
      <c r="DF464" s="640" t="str">
        <f t="shared" si="1515"/>
        <v/>
      </c>
      <c r="DG464" s="641" t="str">
        <f t="shared" si="1516"/>
        <v/>
      </c>
      <c r="DH464" s="641" t="str">
        <f t="shared" si="1517"/>
        <v/>
      </c>
      <c r="DI464" s="641" t="str">
        <f t="shared" si="1518"/>
        <v/>
      </c>
      <c r="DJ464" s="641" t="str">
        <f t="shared" si="1519"/>
        <v/>
      </c>
      <c r="DK464" s="640" t="str">
        <f t="shared" si="1520"/>
        <v/>
      </c>
      <c r="DL464" s="640" t="str">
        <f t="shared" si="1521"/>
        <v/>
      </c>
      <c r="DM464" s="640" t="str">
        <f t="shared" si="1522"/>
        <v/>
      </c>
      <c r="DN464" s="640" t="str">
        <f t="shared" si="1523"/>
        <v/>
      </c>
      <c r="DO464" s="640" t="str">
        <f t="shared" si="1524"/>
        <v/>
      </c>
      <c r="DP464" s="639" t="str">
        <f t="shared" si="1525"/>
        <v/>
      </c>
      <c r="DQ464" s="638" t="str">
        <f t="shared" si="1526"/>
        <v/>
      </c>
      <c r="DR464" s="753">
        <f t="shared" si="1527"/>
        <v>1</v>
      </c>
      <c r="DS464" s="111">
        <f t="shared" si="1528"/>
        <v>0</v>
      </c>
      <c r="DT464" s="111">
        <f t="shared" si="1529"/>
        <v>4</v>
      </c>
      <c r="DU464" s="111">
        <f t="shared" si="1530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391"/>
        <v/>
      </c>
      <c r="CE465" s="698" t="str">
        <f t="shared" si="1392"/>
        <v/>
      </c>
      <c r="CF465" s="698" t="str">
        <f t="shared" si="1393"/>
        <v/>
      </c>
      <c r="CG465" s="787" t="str">
        <f t="shared" si="1394"/>
        <v/>
      </c>
      <c r="CH465" s="1370" t="str">
        <f t="shared" si="1491"/>
        <v/>
      </c>
      <c r="CI465" s="1371" t="str">
        <f t="shared" si="1492"/>
        <v/>
      </c>
      <c r="CJ465" s="1372" t="str">
        <f t="shared" si="1493"/>
        <v/>
      </c>
      <c r="CK465" s="1372" t="str">
        <f t="shared" si="1494"/>
        <v/>
      </c>
      <c r="CL465" s="1372" t="str">
        <f t="shared" si="1495"/>
        <v/>
      </c>
      <c r="CM465" s="1372" t="str">
        <f t="shared" si="1496"/>
        <v/>
      </c>
      <c r="CN465" s="1372" t="str">
        <f t="shared" si="1497"/>
        <v/>
      </c>
      <c r="CO465" s="1373" t="str">
        <f t="shared" si="1498"/>
        <v/>
      </c>
      <c r="CP465" s="1373" t="str">
        <f t="shared" si="1499"/>
        <v/>
      </c>
      <c r="CQ465" s="1373">
        <f t="shared" si="1500"/>
        <v>165</v>
      </c>
      <c r="CR465" s="1373" t="str">
        <f t="shared" si="1501"/>
        <v/>
      </c>
      <c r="CS465" s="1372" t="str">
        <f t="shared" si="1502"/>
        <v/>
      </c>
      <c r="CT465" s="1372" t="str">
        <f t="shared" si="1503"/>
        <v/>
      </c>
      <c r="CU465" s="1372" t="str">
        <f t="shared" si="1504"/>
        <v/>
      </c>
      <c r="CV465" s="1372" t="str">
        <f t="shared" si="1505"/>
        <v/>
      </c>
      <c r="CW465" s="1372" t="str">
        <f t="shared" si="1506"/>
        <v/>
      </c>
      <c r="CX465" s="1371" t="str">
        <f t="shared" si="1507"/>
        <v/>
      </c>
      <c r="CY465" s="1374" t="str">
        <f t="shared" si="1508"/>
        <v/>
      </c>
      <c r="CZ465" s="532" t="str">
        <f t="shared" si="1509"/>
        <v/>
      </c>
      <c r="DA465" s="533" t="str">
        <f t="shared" si="1510"/>
        <v/>
      </c>
      <c r="DB465" s="534" t="str">
        <f t="shared" si="1511"/>
        <v/>
      </c>
      <c r="DC465" s="534" t="str">
        <f t="shared" si="1512"/>
        <v/>
      </c>
      <c r="DD465" s="534" t="str">
        <f t="shared" si="1513"/>
        <v/>
      </c>
      <c r="DE465" s="534" t="str">
        <f t="shared" si="1514"/>
        <v/>
      </c>
      <c r="DF465" s="534" t="str">
        <f t="shared" si="1515"/>
        <v/>
      </c>
      <c r="DG465" s="535" t="str">
        <f t="shared" si="1516"/>
        <v/>
      </c>
      <c r="DH465" s="535" t="str">
        <f t="shared" si="1517"/>
        <v/>
      </c>
      <c r="DI465" s="535" t="str">
        <f t="shared" si="1518"/>
        <v/>
      </c>
      <c r="DJ465" s="535" t="str">
        <f t="shared" si="1519"/>
        <v/>
      </c>
      <c r="DK465" s="534" t="str">
        <f t="shared" si="1520"/>
        <v/>
      </c>
      <c r="DL465" s="534" t="str">
        <f t="shared" si="1521"/>
        <v/>
      </c>
      <c r="DM465" s="534" t="str">
        <f t="shared" si="1522"/>
        <v/>
      </c>
      <c r="DN465" s="534" t="str">
        <f t="shared" si="1523"/>
        <v/>
      </c>
      <c r="DO465" s="534" t="str">
        <f t="shared" si="1524"/>
        <v/>
      </c>
      <c r="DP465" s="533" t="str">
        <f t="shared" si="1525"/>
        <v/>
      </c>
      <c r="DQ465" s="532" t="str">
        <f t="shared" si="1526"/>
        <v/>
      </c>
      <c r="DR465" s="753">
        <f t="shared" si="1527"/>
        <v>1</v>
      </c>
      <c r="DS465" s="111">
        <f t="shared" si="1528"/>
        <v>0</v>
      </c>
      <c r="DT465" s="111">
        <f t="shared" si="1529"/>
        <v>2</v>
      </c>
      <c r="DU465" s="111">
        <f t="shared" si="1530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543">IF(B465="","",B460*B465*B461)</f>
        <v/>
      </c>
      <c r="C466" s="730" t="str">
        <f t="shared" si="1543"/>
        <v/>
      </c>
      <c r="D466" s="730" t="str">
        <f t="shared" si="1543"/>
        <v/>
      </c>
      <c r="E466" s="730" t="str">
        <f t="shared" si="1543"/>
        <v/>
      </c>
      <c r="F466" s="730" t="str">
        <f t="shared" si="1543"/>
        <v/>
      </c>
      <c r="G466" s="730" t="str">
        <f t="shared" si="1543"/>
        <v/>
      </c>
      <c r="H466" s="730" t="str">
        <f t="shared" si="1543"/>
        <v/>
      </c>
      <c r="I466" s="730" t="str">
        <f t="shared" si="1543"/>
        <v/>
      </c>
      <c r="J466" s="730" t="str">
        <f t="shared" si="1543"/>
        <v/>
      </c>
      <c r="K466" s="730" t="str">
        <f t="shared" si="1543"/>
        <v/>
      </c>
      <c r="L466" s="730" t="str">
        <f t="shared" si="1543"/>
        <v/>
      </c>
      <c r="M466" s="730" t="str">
        <f t="shared" si="1543"/>
        <v/>
      </c>
      <c r="N466" s="730" t="str">
        <f t="shared" si="1543"/>
        <v/>
      </c>
      <c r="O466" s="730" t="str">
        <f t="shared" si="1543"/>
        <v/>
      </c>
      <c r="P466" s="730" t="str">
        <f t="shared" si="1543"/>
        <v/>
      </c>
      <c r="Q466" s="730" t="str">
        <f t="shared" si="1543"/>
        <v/>
      </c>
      <c r="R466" s="730" t="str">
        <f t="shared" si="1543"/>
        <v/>
      </c>
      <c r="S466" s="730">
        <f t="shared" si="1543"/>
        <v>1980</v>
      </c>
      <c r="T466" s="762"/>
      <c r="U466" s="730" t="str">
        <f t="shared" ref="U466:AL466" si="1544">IF(U465="","",U460*U465*U461)</f>
        <v/>
      </c>
      <c r="V466" s="730" t="str">
        <f t="shared" si="1544"/>
        <v/>
      </c>
      <c r="W466" s="730" t="str">
        <f t="shared" si="1544"/>
        <v/>
      </c>
      <c r="X466" s="730" t="str">
        <f t="shared" si="1544"/>
        <v/>
      </c>
      <c r="Y466" s="730" t="str">
        <f t="shared" si="1544"/>
        <v/>
      </c>
      <c r="Z466" s="730" t="str">
        <f t="shared" si="1544"/>
        <v/>
      </c>
      <c r="AA466" s="730" t="str">
        <f t="shared" si="1544"/>
        <v/>
      </c>
      <c r="AB466" s="730" t="str">
        <f t="shared" si="1544"/>
        <v/>
      </c>
      <c r="AC466" s="730" t="str">
        <f t="shared" si="1544"/>
        <v/>
      </c>
      <c r="AD466" s="730" t="str">
        <f t="shared" si="1544"/>
        <v/>
      </c>
      <c r="AE466" s="730" t="str">
        <f t="shared" si="1544"/>
        <v/>
      </c>
      <c r="AF466" s="730" t="str">
        <f t="shared" si="1544"/>
        <v/>
      </c>
      <c r="AG466" s="730" t="str">
        <f t="shared" si="1544"/>
        <v/>
      </c>
      <c r="AH466" s="730" t="str">
        <f t="shared" si="1544"/>
        <v/>
      </c>
      <c r="AI466" s="730" t="str">
        <f t="shared" si="1544"/>
        <v/>
      </c>
      <c r="AJ466" s="730" t="str">
        <f t="shared" si="1544"/>
        <v/>
      </c>
      <c r="AK466" s="730" t="str">
        <f t="shared" si="1544"/>
        <v/>
      </c>
      <c r="AL466" s="730" t="str">
        <f t="shared" si="1544"/>
        <v/>
      </c>
      <c r="AM466" s="762"/>
      <c r="AN466" s="730" t="str">
        <f t="shared" ref="AN466:BE466" si="1545">IF(AN465="","",AN460*AN465*AN461)</f>
        <v/>
      </c>
      <c r="AO466" s="730">
        <f t="shared" si="1545"/>
        <v>420</v>
      </c>
      <c r="AP466" s="730" t="str">
        <f t="shared" si="1545"/>
        <v/>
      </c>
      <c r="AQ466" s="730" t="str">
        <f t="shared" si="1545"/>
        <v/>
      </c>
      <c r="AR466" s="730" t="str">
        <f t="shared" si="1545"/>
        <v/>
      </c>
      <c r="AS466" s="730">
        <f t="shared" si="1545"/>
        <v>456</v>
      </c>
      <c r="AT466" s="730" t="str">
        <f t="shared" si="1545"/>
        <v/>
      </c>
      <c r="AU466" s="730" t="str">
        <f t="shared" si="1545"/>
        <v/>
      </c>
      <c r="AV466" s="730" t="str">
        <f t="shared" si="1545"/>
        <v/>
      </c>
      <c r="AW466" s="730" t="str">
        <f t="shared" si="1545"/>
        <v/>
      </c>
      <c r="AX466" s="730" t="str">
        <f t="shared" si="1545"/>
        <v/>
      </c>
      <c r="AY466" s="730" t="str">
        <f t="shared" si="1545"/>
        <v/>
      </c>
      <c r="AZ466" s="730" t="str">
        <f t="shared" si="1545"/>
        <v/>
      </c>
      <c r="BA466" s="730" t="str">
        <f t="shared" si="1545"/>
        <v/>
      </c>
      <c r="BB466" s="730" t="str">
        <f t="shared" si="1545"/>
        <v/>
      </c>
      <c r="BC466" s="730" t="str">
        <f t="shared" si="1545"/>
        <v/>
      </c>
      <c r="BD466" s="730" t="str">
        <f t="shared" si="1545"/>
        <v/>
      </c>
      <c r="BE466" s="730" t="str">
        <f t="shared" si="1545"/>
        <v/>
      </c>
      <c r="BF466" s="762"/>
      <c r="BG466" s="730">
        <f t="shared" ref="BG466:BX466" si="1546">IF(BG465="","",BG460*BG465*BG461)</f>
        <v>144</v>
      </c>
      <c r="BH466" s="730" t="str">
        <f t="shared" si="1546"/>
        <v/>
      </c>
      <c r="BI466" s="730" t="str">
        <f t="shared" si="1546"/>
        <v/>
      </c>
      <c r="BJ466" s="730" t="str">
        <f t="shared" si="1546"/>
        <v/>
      </c>
      <c r="BK466" s="730" t="str">
        <f t="shared" si="1546"/>
        <v/>
      </c>
      <c r="BL466" s="730" t="str">
        <f t="shared" si="1546"/>
        <v/>
      </c>
      <c r="BM466" s="730" t="str">
        <f t="shared" si="1546"/>
        <v/>
      </c>
      <c r="BN466" s="730" t="str">
        <f t="shared" si="1546"/>
        <v/>
      </c>
      <c r="BO466" s="730">
        <f t="shared" si="1546"/>
        <v>1320</v>
      </c>
      <c r="BP466" s="730" t="str">
        <f t="shared" si="1546"/>
        <v/>
      </c>
      <c r="BQ466" s="730" t="str">
        <f t="shared" si="1546"/>
        <v/>
      </c>
      <c r="BR466" s="730" t="str">
        <f t="shared" si="1546"/>
        <v/>
      </c>
      <c r="BS466" s="730" t="str">
        <f t="shared" si="1546"/>
        <v/>
      </c>
      <c r="BT466" s="730" t="str">
        <f t="shared" si="1546"/>
        <v/>
      </c>
      <c r="BU466" s="730" t="str">
        <f t="shared" si="1546"/>
        <v/>
      </c>
      <c r="BV466" s="730" t="str">
        <f t="shared" si="1546"/>
        <v/>
      </c>
      <c r="BW466" s="730" t="str">
        <f t="shared" si="1546"/>
        <v/>
      </c>
      <c r="BX466" s="730" t="str">
        <f t="shared" si="1546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391"/>
        <v/>
      </c>
      <c r="CE466" s="698" t="str">
        <f t="shared" si="1392"/>
        <v/>
      </c>
      <c r="CF466" s="698" t="str">
        <f t="shared" si="1393"/>
        <v/>
      </c>
      <c r="CG466" s="787" t="str">
        <f t="shared" si="1394"/>
        <v/>
      </c>
      <c r="CH466" s="1370" t="str">
        <f t="shared" si="1491"/>
        <v/>
      </c>
      <c r="CI466" s="1371" t="str">
        <f t="shared" si="1492"/>
        <v/>
      </c>
      <c r="CJ466" s="1372" t="str">
        <f t="shared" si="1493"/>
        <v/>
      </c>
      <c r="CK466" s="1372" t="str">
        <f t="shared" si="1494"/>
        <v/>
      </c>
      <c r="CL466" s="1372" t="str">
        <f t="shared" si="1495"/>
        <v/>
      </c>
      <c r="CM466" s="1372" t="str">
        <f t="shared" si="1496"/>
        <v/>
      </c>
      <c r="CN466" s="1372" t="str">
        <f t="shared" si="1497"/>
        <v/>
      </c>
      <c r="CO466" s="1373" t="str">
        <f t="shared" si="1498"/>
        <v/>
      </c>
      <c r="CP466" s="1373" t="str">
        <f t="shared" si="1499"/>
        <v/>
      </c>
      <c r="CQ466" s="1373">
        <f t="shared" si="1500"/>
        <v>1980</v>
      </c>
      <c r="CR466" s="1373" t="str">
        <f t="shared" si="1501"/>
        <v/>
      </c>
      <c r="CS466" s="1372" t="str">
        <f t="shared" si="1502"/>
        <v/>
      </c>
      <c r="CT466" s="1372" t="str">
        <f t="shared" si="1503"/>
        <v/>
      </c>
      <c r="CU466" s="1372" t="str">
        <f t="shared" si="1504"/>
        <v/>
      </c>
      <c r="CV466" s="1372" t="str">
        <f t="shared" si="1505"/>
        <v/>
      </c>
      <c r="CW466" s="1372" t="str">
        <f t="shared" si="1506"/>
        <v/>
      </c>
      <c r="CX466" s="1371" t="str">
        <f t="shared" si="1507"/>
        <v/>
      </c>
      <c r="CY466" s="1374" t="str">
        <f t="shared" si="1508"/>
        <v/>
      </c>
      <c r="CZ466" s="532" t="str">
        <f t="shared" si="1509"/>
        <v/>
      </c>
      <c r="DA466" s="533" t="str">
        <f t="shared" si="1510"/>
        <v/>
      </c>
      <c r="DB466" s="534" t="str">
        <f t="shared" si="1511"/>
        <v/>
      </c>
      <c r="DC466" s="534" t="str">
        <f t="shared" si="1512"/>
        <v/>
      </c>
      <c r="DD466" s="534" t="str">
        <f t="shared" si="1513"/>
        <v/>
      </c>
      <c r="DE466" s="534" t="str">
        <f t="shared" si="1514"/>
        <v/>
      </c>
      <c r="DF466" s="534" t="str">
        <f t="shared" si="1515"/>
        <v/>
      </c>
      <c r="DG466" s="535" t="str">
        <f t="shared" si="1516"/>
        <v/>
      </c>
      <c r="DH466" s="535" t="str">
        <f t="shared" si="1517"/>
        <v/>
      </c>
      <c r="DI466" s="535" t="str">
        <f t="shared" si="1518"/>
        <v/>
      </c>
      <c r="DJ466" s="535" t="str">
        <f t="shared" si="1519"/>
        <v/>
      </c>
      <c r="DK466" s="534" t="str">
        <f t="shared" si="1520"/>
        <v/>
      </c>
      <c r="DL466" s="534" t="str">
        <f t="shared" si="1521"/>
        <v/>
      </c>
      <c r="DM466" s="534" t="str">
        <f t="shared" si="1522"/>
        <v/>
      </c>
      <c r="DN466" s="534" t="str">
        <f t="shared" si="1523"/>
        <v/>
      </c>
      <c r="DO466" s="534" t="str">
        <f t="shared" si="1524"/>
        <v/>
      </c>
      <c r="DP466" s="533" t="str">
        <f t="shared" si="1525"/>
        <v/>
      </c>
      <c r="DQ466" s="532" t="str">
        <f t="shared" si="1526"/>
        <v/>
      </c>
      <c r="DR466" s="753">
        <f t="shared" si="1527"/>
        <v>1</v>
      </c>
      <c r="DS466" s="111">
        <f t="shared" si="1528"/>
        <v>0</v>
      </c>
      <c r="DT466" s="111">
        <f t="shared" si="1529"/>
        <v>2</v>
      </c>
      <c r="DU466" s="111">
        <f t="shared" si="1530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434" t="s">
        <v>813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391"/>
        <v/>
      </c>
      <c r="CE467" s="690" t="str">
        <f t="shared" si="1392"/>
        <v/>
      </c>
      <c r="CF467" s="690" t="str">
        <f t="shared" si="1393"/>
        <v/>
      </c>
      <c r="CG467" s="786" t="str">
        <f t="shared" si="1394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356" t="str">
        <f t="shared" si="1391"/>
        <v/>
      </c>
      <c r="CE468" s="1356" t="str">
        <f t="shared" si="1392"/>
        <v/>
      </c>
      <c r="CF468" s="1356">
        <f t="shared" si="1393"/>
        <v>9</v>
      </c>
      <c r="CG468" s="1357">
        <f t="shared" si="1394"/>
        <v>10</v>
      </c>
      <c r="CH468" s="1402" t="str">
        <f t="shared" ref="CH468:CH475" si="1547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403" t="str">
        <f t="shared" ref="CI468:CI475" si="1548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404" t="str">
        <f t="shared" ref="CJ468:CJ475" si="1549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404" t="str">
        <f t="shared" ref="CK468:CK475" si="1550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404" t="str">
        <f t="shared" ref="CL468:CL475" si="1551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404" t="str">
        <f t="shared" ref="CM468:CM475" si="1552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404" t="str">
        <f t="shared" ref="CN468:CN475" si="1553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405" t="str">
        <f t="shared" ref="CO468:CO475" si="1554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405" t="str">
        <f t="shared" ref="CP468:CP475" si="1555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405" t="str">
        <f t="shared" ref="CQ468:CQ475" si="1556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405" t="str">
        <f t="shared" ref="CR468:CR475" si="1557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404" t="str">
        <f t="shared" ref="CS468:CS475" si="1558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404" t="str">
        <f t="shared" ref="CT468:CT475" si="1559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404" t="str">
        <f t="shared" ref="CU468:CU475" si="1560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404" t="str">
        <f t="shared" ref="CV468:CV475" si="1561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404" t="str">
        <f t="shared" ref="CW468:CW475" si="1562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403" t="str">
        <f t="shared" ref="CX468:CX475" si="1563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406" t="str">
        <f t="shared" ref="CY468:CY475" si="1564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352" t="str">
        <f t="shared" ref="CZ468:CZ475" si="1565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353" t="str">
        <f t="shared" ref="DA468:DA475" si="1566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354" t="str">
        <f t="shared" ref="DB468:DB475" si="1567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354" t="str">
        <f t="shared" ref="DC468:DC475" si="1568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354" t="str">
        <f t="shared" ref="DD468:DD475" si="1569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354" t="str">
        <f t="shared" ref="DE468:DE475" si="1570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354" t="str">
        <f t="shared" ref="DF468:DF475" si="1571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355" t="str">
        <f t="shared" ref="DG468:DG475" si="1572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355" t="str">
        <f t="shared" ref="DH468:DH475" si="1573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355">
        <f t="shared" ref="DI468:DI475" si="1574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355" t="str">
        <f t="shared" ref="DJ468:DJ475" si="1575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354" t="str">
        <f t="shared" ref="DK468:DK475" si="1576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354" t="str">
        <f t="shared" ref="DL468:DL475" si="1577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354" t="str">
        <f t="shared" ref="DM468:DM475" si="1578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354" t="str">
        <f t="shared" ref="DN468:DN475" si="1579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354" t="str">
        <f t="shared" ref="DO468:DO475" si="1580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353" t="str">
        <f t="shared" ref="DP468:DP475" si="1581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352" t="str">
        <f t="shared" ref="DQ468:DQ475" si="1582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583">COUNT(B468:S468)</f>
        <v>0</v>
      </c>
      <c r="DS468" s="111">
        <f t="shared" ref="DS468:DS475" si="1584">COUNT(U468:AL468)</f>
        <v>1</v>
      </c>
      <c r="DT468" s="111">
        <f t="shared" ref="DT468:DT475" si="1585">COUNT(AN468:BE468)</f>
        <v>7</v>
      </c>
      <c r="DU468" s="111">
        <f t="shared" ref="DU468:DU475" si="1586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391"/>
        <v/>
      </c>
      <c r="CE469" s="698" t="str">
        <f t="shared" si="1392"/>
        <v/>
      </c>
      <c r="CF469" s="698">
        <f t="shared" si="1393"/>
        <v>1</v>
      </c>
      <c r="CG469" s="787">
        <f t="shared" si="1394"/>
        <v>1</v>
      </c>
      <c r="CH469" s="1370" t="str">
        <f t="shared" si="1547"/>
        <v/>
      </c>
      <c r="CI469" s="1371" t="str">
        <f t="shared" si="1548"/>
        <v/>
      </c>
      <c r="CJ469" s="1372" t="str">
        <f t="shared" si="1549"/>
        <v/>
      </c>
      <c r="CK469" s="1372" t="str">
        <f t="shared" si="1550"/>
        <v/>
      </c>
      <c r="CL469" s="1372" t="str">
        <f t="shared" si="1551"/>
        <v/>
      </c>
      <c r="CM469" s="1372" t="str">
        <f t="shared" si="1552"/>
        <v/>
      </c>
      <c r="CN469" s="1372" t="str">
        <f t="shared" si="1553"/>
        <v/>
      </c>
      <c r="CO469" s="1373" t="str">
        <f t="shared" si="1554"/>
        <v/>
      </c>
      <c r="CP469" s="1373" t="str">
        <f t="shared" si="1555"/>
        <v/>
      </c>
      <c r="CQ469" s="1373" t="str">
        <f t="shared" si="1556"/>
        <v/>
      </c>
      <c r="CR469" s="1373" t="str">
        <f t="shared" si="1557"/>
        <v/>
      </c>
      <c r="CS469" s="1372" t="str">
        <f t="shared" si="1558"/>
        <v/>
      </c>
      <c r="CT469" s="1372" t="str">
        <f t="shared" si="1559"/>
        <v/>
      </c>
      <c r="CU469" s="1372" t="str">
        <f t="shared" si="1560"/>
        <v/>
      </c>
      <c r="CV469" s="1372" t="str">
        <f t="shared" si="1561"/>
        <v/>
      </c>
      <c r="CW469" s="1372" t="str">
        <f t="shared" si="1562"/>
        <v/>
      </c>
      <c r="CX469" s="1371" t="str">
        <f t="shared" si="1563"/>
        <v/>
      </c>
      <c r="CY469" s="1374" t="str">
        <f t="shared" si="1564"/>
        <v/>
      </c>
      <c r="CZ469" s="532" t="str">
        <f t="shared" si="1565"/>
        <v/>
      </c>
      <c r="DA469" s="533" t="str">
        <f t="shared" si="1566"/>
        <v/>
      </c>
      <c r="DB469" s="534" t="str">
        <f t="shared" si="1567"/>
        <v/>
      </c>
      <c r="DC469" s="534" t="str">
        <f t="shared" si="1568"/>
        <v/>
      </c>
      <c r="DD469" s="534" t="str">
        <f t="shared" si="1569"/>
        <v/>
      </c>
      <c r="DE469" s="534" t="str">
        <f t="shared" si="1570"/>
        <v/>
      </c>
      <c r="DF469" s="534" t="str">
        <f t="shared" si="1571"/>
        <v/>
      </c>
      <c r="DG469" s="535" t="str">
        <f t="shared" si="1572"/>
        <v/>
      </c>
      <c r="DH469" s="535" t="str">
        <f t="shared" si="1573"/>
        <v/>
      </c>
      <c r="DI469" s="535">
        <f t="shared" si="1574"/>
        <v>1</v>
      </c>
      <c r="DJ469" s="535" t="str">
        <f t="shared" si="1575"/>
        <v/>
      </c>
      <c r="DK469" s="534" t="str">
        <f t="shared" si="1576"/>
        <v/>
      </c>
      <c r="DL469" s="534" t="str">
        <f t="shared" si="1577"/>
        <v/>
      </c>
      <c r="DM469" s="534" t="str">
        <f t="shared" si="1578"/>
        <v/>
      </c>
      <c r="DN469" s="534" t="str">
        <f t="shared" si="1579"/>
        <v/>
      </c>
      <c r="DO469" s="534" t="str">
        <f t="shared" si="1580"/>
        <v/>
      </c>
      <c r="DP469" s="533" t="str">
        <f t="shared" si="1581"/>
        <v/>
      </c>
      <c r="DQ469" s="532" t="str">
        <f t="shared" si="1582"/>
        <v/>
      </c>
      <c r="DR469" s="753">
        <f t="shared" si="1583"/>
        <v>0</v>
      </c>
      <c r="DS469" s="111">
        <f t="shared" si="1584"/>
        <v>1</v>
      </c>
      <c r="DT469" s="111">
        <f t="shared" si="1585"/>
        <v>7</v>
      </c>
      <c r="DU469" s="111">
        <f t="shared" si="1586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391"/>
        <v/>
      </c>
      <c r="CE470" s="698" t="str">
        <f t="shared" si="1392"/>
        <v/>
      </c>
      <c r="CF470" s="698">
        <f t="shared" si="1393"/>
        <v>12</v>
      </c>
      <c r="CG470" s="787">
        <f t="shared" si="1394"/>
        <v>11</v>
      </c>
      <c r="CH470" s="1370" t="str">
        <f t="shared" si="1547"/>
        <v/>
      </c>
      <c r="CI470" s="1371" t="str">
        <f t="shared" si="1548"/>
        <v/>
      </c>
      <c r="CJ470" s="1372" t="str">
        <f t="shared" si="1549"/>
        <v/>
      </c>
      <c r="CK470" s="1372" t="str">
        <f t="shared" si="1550"/>
        <v/>
      </c>
      <c r="CL470" s="1372" t="str">
        <f t="shared" si="1551"/>
        <v/>
      </c>
      <c r="CM470" s="1372" t="str">
        <f t="shared" si="1552"/>
        <v/>
      </c>
      <c r="CN470" s="1372" t="str">
        <f t="shared" si="1553"/>
        <v/>
      </c>
      <c r="CO470" s="1373" t="str">
        <f t="shared" si="1554"/>
        <v/>
      </c>
      <c r="CP470" s="1373" t="str">
        <f t="shared" si="1555"/>
        <v/>
      </c>
      <c r="CQ470" s="1373" t="str">
        <f t="shared" si="1556"/>
        <v/>
      </c>
      <c r="CR470" s="1373" t="str">
        <f t="shared" si="1557"/>
        <v/>
      </c>
      <c r="CS470" s="1372" t="str">
        <f t="shared" si="1558"/>
        <v/>
      </c>
      <c r="CT470" s="1372" t="str">
        <f t="shared" si="1559"/>
        <v/>
      </c>
      <c r="CU470" s="1372" t="str">
        <f t="shared" si="1560"/>
        <v/>
      </c>
      <c r="CV470" s="1372" t="str">
        <f t="shared" si="1561"/>
        <v/>
      </c>
      <c r="CW470" s="1372" t="str">
        <f t="shared" si="1562"/>
        <v/>
      </c>
      <c r="CX470" s="1371" t="str">
        <f t="shared" si="1563"/>
        <v/>
      </c>
      <c r="CY470" s="1374" t="str">
        <f t="shared" si="1564"/>
        <v/>
      </c>
      <c r="CZ470" s="532" t="str">
        <f t="shared" si="1565"/>
        <v/>
      </c>
      <c r="DA470" s="533" t="str">
        <f t="shared" si="1566"/>
        <v/>
      </c>
      <c r="DB470" s="534" t="str">
        <f t="shared" si="1567"/>
        <v/>
      </c>
      <c r="DC470" s="534" t="str">
        <f t="shared" si="1568"/>
        <v/>
      </c>
      <c r="DD470" s="534" t="str">
        <f t="shared" si="1569"/>
        <v/>
      </c>
      <c r="DE470" s="534" t="str">
        <f t="shared" si="1570"/>
        <v/>
      </c>
      <c r="DF470" s="534" t="str">
        <f t="shared" si="1571"/>
        <v/>
      </c>
      <c r="DG470" s="535" t="str">
        <f t="shared" si="1572"/>
        <v/>
      </c>
      <c r="DH470" s="535" t="str">
        <f t="shared" si="1573"/>
        <v/>
      </c>
      <c r="DI470" s="535">
        <f t="shared" si="1574"/>
        <v>12</v>
      </c>
      <c r="DJ470" s="535" t="str">
        <f t="shared" si="1575"/>
        <v/>
      </c>
      <c r="DK470" s="534" t="str">
        <f t="shared" si="1576"/>
        <v/>
      </c>
      <c r="DL470" s="534" t="str">
        <f t="shared" si="1577"/>
        <v/>
      </c>
      <c r="DM470" s="534" t="str">
        <f t="shared" si="1578"/>
        <v/>
      </c>
      <c r="DN470" s="534" t="str">
        <f t="shared" si="1579"/>
        <v/>
      </c>
      <c r="DO470" s="534" t="str">
        <f t="shared" si="1580"/>
        <v/>
      </c>
      <c r="DP470" s="533" t="str">
        <f t="shared" si="1581"/>
        <v/>
      </c>
      <c r="DQ470" s="532" t="str">
        <f t="shared" si="1582"/>
        <v/>
      </c>
      <c r="DR470" s="753">
        <f t="shared" si="1583"/>
        <v>0</v>
      </c>
      <c r="DS470" s="111">
        <f t="shared" si="1584"/>
        <v>1</v>
      </c>
      <c r="DT470" s="111">
        <f t="shared" si="1585"/>
        <v>7</v>
      </c>
      <c r="DU470" s="111">
        <f t="shared" si="1586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32" t="str">
        <f t="shared" ref="B471:S471" si="1587">IF(B469="","",B468*B469*B470)</f>
        <v/>
      </c>
      <c r="C471" s="541" t="str">
        <f t="shared" si="1587"/>
        <v/>
      </c>
      <c r="D471" s="1032" t="str">
        <f t="shared" si="1587"/>
        <v/>
      </c>
      <c r="E471" s="541" t="str">
        <f t="shared" si="1587"/>
        <v/>
      </c>
      <c r="F471" s="1032" t="str">
        <f t="shared" si="1587"/>
        <v/>
      </c>
      <c r="G471" s="541" t="str">
        <f t="shared" si="1587"/>
        <v/>
      </c>
      <c r="H471" s="1032" t="str">
        <f t="shared" si="1587"/>
        <v/>
      </c>
      <c r="I471" s="541" t="str">
        <f t="shared" si="1587"/>
        <v/>
      </c>
      <c r="J471" s="1032" t="str">
        <f t="shared" si="1587"/>
        <v/>
      </c>
      <c r="K471" s="541" t="str">
        <f t="shared" si="1587"/>
        <v/>
      </c>
      <c r="L471" s="1032" t="str">
        <f t="shared" si="1587"/>
        <v/>
      </c>
      <c r="M471" s="541" t="str">
        <f t="shared" si="1587"/>
        <v/>
      </c>
      <c r="N471" s="1032" t="str">
        <f t="shared" si="1587"/>
        <v/>
      </c>
      <c r="O471" s="541" t="str">
        <f t="shared" si="1587"/>
        <v/>
      </c>
      <c r="P471" s="1032" t="str">
        <f t="shared" si="1587"/>
        <v/>
      </c>
      <c r="Q471" s="541" t="str">
        <f t="shared" si="1587"/>
        <v/>
      </c>
      <c r="R471" s="541" t="str">
        <f t="shared" si="1587"/>
        <v/>
      </c>
      <c r="S471" s="1032" t="str">
        <f t="shared" si="1587"/>
        <v/>
      </c>
      <c r="T471" s="762"/>
      <c r="U471" s="541" t="str">
        <f t="shared" ref="U471:AL471" si="1588">IF(U469="","",U468*U469*U470)</f>
        <v/>
      </c>
      <c r="V471" s="1032" t="str">
        <f t="shared" si="1588"/>
        <v/>
      </c>
      <c r="W471" s="541" t="str">
        <f t="shared" si="1588"/>
        <v/>
      </c>
      <c r="X471" s="1032" t="str">
        <f t="shared" si="1588"/>
        <v/>
      </c>
      <c r="Y471" s="541" t="str">
        <f t="shared" si="1588"/>
        <v/>
      </c>
      <c r="Z471" s="1032" t="str">
        <f t="shared" si="1588"/>
        <v/>
      </c>
      <c r="AA471" s="541" t="str">
        <f t="shared" si="1588"/>
        <v/>
      </c>
      <c r="AB471" s="1032" t="str">
        <f t="shared" si="1588"/>
        <v/>
      </c>
      <c r="AC471" s="541" t="str">
        <f t="shared" si="1588"/>
        <v/>
      </c>
      <c r="AD471" s="1032" t="str">
        <f t="shared" si="1588"/>
        <v/>
      </c>
      <c r="AE471" s="541" t="str">
        <f t="shared" si="1588"/>
        <v/>
      </c>
      <c r="AF471" s="1032" t="str">
        <f t="shared" si="1588"/>
        <v/>
      </c>
      <c r="AG471" s="541">
        <f t="shared" si="1588"/>
        <v>120</v>
      </c>
      <c r="AH471" s="1032" t="str">
        <f t="shared" si="1588"/>
        <v/>
      </c>
      <c r="AI471" s="541" t="str">
        <f t="shared" si="1588"/>
        <v/>
      </c>
      <c r="AJ471" s="1032" t="str">
        <f t="shared" si="1588"/>
        <v/>
      </c>
      <c r="AK471" s="1032" t="str">
        <f t="shared" si="1588"/>
        <v/>
      </c>
      <c r="AL471" s="541" t="str">
        <f t="shared" si="1588"/>
        <v/>
      </c>
      <c r="AM471" s="762"/>
      <c r="AN471" s="541" t="str">
        <f t="shared" ref="AN471:BE471" si="1589">IF(AN469="","",AN468*AN469*AN470)</f>
        <v/>
      </c>
      <c r="AO471" s="1032">
        <f t="shared" si="1589"/>
        <v>60</v>
      </c>
      <c r="AP471" s="541" t="str">
        <f t="shared" si="1589"/>
        <v/>
      </c>
      <c r="AQ471" s="1032">
        <f t="shared" si="1589"/>
        <v>60</v>
      </c>
      <c r="AR471" s="541">
        <f t="shared" si="1589"/>
        <v>120</v>
      </c>
      <c r="AS471" s="1032" t="str">
        <f t="shared" si="1589"/>
        <v/>
      </c>
      <c r="AT471" s="541" t="str">
        <f t="shared" si="1589"/>
        <v/>
      </c>
      <c r="AU471" s="1032">
        <f t="shared" si="1589"/>
        <v>120</v>
      </c>
      <c r="AV471" s="541">
        <f t="shared" si="1589"/>
        <v>120</v>
      </c>
      <c r="AW471" s="1032" t="str">
        <f t="shared" si="1589"/>
        <v/>
      </c>
      <c r="AX471" s="541">
        <f t="shared" si="1589"/>
        <v>120</v>
      </c>
      <c r="AY471" s="1032">
        <f t="shared" si="1589"/>
        <v>120</v>
      </c>
      <c r="AZ471" s="541" t="str">
        <f t="shared" si="1589"/>
        <v/>
      </c>
      <c r="BA471" s="1032" t="str">
        <f t="shared" si="1589"/>
        <v/>
      </c>
      <c r="BB471" s="541" t="str">
        <f t="shared" si="1589"/>
        <v/>
      </c>
      <c r="BC471" s="1032" t="str">
        <f t="shared" si="1589"/>
        <v/>
      </c>
      <c r="BD471" s="1032" t="str">
        <f t="shared" si="1589"/>
        <v/>
      </c>
      <c r="BE471" s="541" t="str">
        <f t="shared" si="1589"/>
        <v/>
      </c>
      <c r="BF471" s="762"/>
      <c r="BG471" s="541" t="str">
        <f t="shared" ref="BG471:BX471" si="1590">IF(BG469="","",BG468*BG469*BG470)</f>
        <v/>
      </c>
      <c r="BH471" s="541" t="str">
        <f t="shared" si="1590"/>
        <v/>
      </c>
      <c r="BI471" s="1032" t="str">
        <f t="shared" si="1590"/>
        <v/>
      </c>
      <c r="BJ471" s="541">
        <f t="shared" si="1590"/>
        <v>120</v>
      </c>
      <c r="BK471" s="1032" t="str">
        <f t="shared" si="1590"/>
        <v/>
      </c>
      <c r="BL471" s="541" t="str">
        <f t="shared" si="1590"/>
        <v/>
      </c>
      <c r="BM471" s="1032">
        <f t="shared" si="1590"/>
        <v>120</v>
      </c>
      <c r="BN471" s="541">
        <f t="shared" si="1590"/>
        <v>60</v>
      </c>
      <c r="BO471" s="1032">
        <f t="shared" si="1590"/>
        <v>80</v>
      </c>
      <c r="BP471" s="541" t="str">
        <f t="shared" si="1590"/>
        <v/>
      </c>
      <c r="BQ471" s="1032">
        <f t="shared" si="1590"/>
        <v>120</v>
      </c>
      <c r="BR471" s="541" t="str">
        <f t="shared" si="1590"/>
        <v/>
      </c>
      <c r="BS471" s="1032" t="str">
        <f t="shared" si="1590"/>
        <v/>
      </c>
      <c r="BT471" s="541">
        <f t="shared" si="1590"/>
        <v>120</v>
      </c>
      <c r="BU471" s="1032" t="str">
        <f t="shared" si="1590"/>
        <v/>
      </c>
      <c r="BV471" s="541" t="str">
        <f t="shared" si="1590"/>
        <v/>
      </c>
      <c r="BW471" s="541" t="str">
        <f t="shared" si="1590"/>
        <v/>
      </c>
      <c r="BX471" s="1032" t="str">
        <f t="shared" si="1590"/>
        <v/>
      </c>
      <c r="BY471" s="762"/>
      <c r="BZ471" s="541" t="str">
        <f>IF(BZ469="","",BZ468*BZ469*BZ470)</f>
        <v/>
      </c>
      <c r="CA471" s="1032" t="str">
        <f>IF(CA469="","",CA468*CA469*CA470)</f>
        <v/>
      </c>
      <c r="CB471" s="541">
        <f>IF(CB469="","",CB468*CB469*CB470)</f>
        <v>60</v>
      </c>
      <c r="CC471" s="1032">
        <f>IF(CC469="","",CC468*CC469*CC470)</f>
        <v>60</v>
      </c>
      <c r="CD471" s="698" t="str">
        <f t="shared" si="1391"/>
        <v/>
      </c>
      <c r="CE471" s="698" t="str">
        <f t="shared" si="1392"/>
        <v/>
      </c>
      <c r="CF471" s="698">
        <f t="shared" si="1393"/>
        <v>108</v>
      </c>
      <c r="CG471" s="787">
        <f t="shared" si="1394"/>
        <v>110</v>
      </c>
      <c r="CH471" s="1370" t="str">
        <f t="shared" si="1547"/>
        <v/>
      </c>
      <c r="CI471" s="1371" t="str">
        <f t="shared" si="1548"/>
        <v/>
      </c>
      <c r="CJ471" s="1372" t="str">
        <f t="shared" si="1549"/>
        <v/>
      </c>
      <c r="CK471" s="1372" t="str">
        <f t="shared" si="1550"/>
        <v/>
      </c>
      <c r="CL471" s="1372" t="str">
        <f t="shared" si="1551"/>
        <v/>
      </c>
      <c r="CM471" s="1372" t="str">
        <f t="shared" si="1552"/>
        <v/>
      </c>
      <c r="CN471" s="1372" t="str">
        <f t="shared" si="1553"/>
        <v/>
      </c>
      <c r="CO471" s="1373" t="str">
        <f t="shared" si="1554"/>
        <v/>
      </c>
      <c r="CP471" s="1373" t="str">
        <f t="shared" si="1555"/>
        <v/>
      </c>
      <c r="CQ471" s="1373" t="str">
        <f t="shared" si="1556"/>
        <v/>
      </c>
      <c r="CR471" s="1373" t="str">
        <f t="shared" si="1557"/>
        <v/>
      </c>
      <c r="CS471" s="1372" t="str">
        <f t="shared" si="1558"/>
        <v/>
      </c>
      <c r="CT471" s="1372" t="str">
        <f t="shared" si="1559"/>
        <v/>
      </c>
      <c r="CU471" s="1372" t="str">
        <f t="shared" si="1560"/>
        <v/>
      </c>
      <c r="CV471" s="1372" t="str">
        <f t="shared" si="1561"/>
        <v/>
      </c>
      <c r="CW471" s="1372" t="str">
        <f t="shared" si="1562"/>
        <v/>
      </c>
      <c r="CX471" s="1371" t="str">
        <f t="shared" si="1563"/>
        <v/>
      </c>
      <c r="CY471" s="1374" t="str">
        <f t="shared" si="1564"/>
        <v/>
      </c>
      <c r="CZ471" s="532" t="str">
        <f t="shared" si="1565"/>
        <v/>
      </c>
      <c r="DA471" s="533" t="str">
        <f t="shared" si="1566"/>
        <v/>
      </c>
      <c r="DB471" s="534" t="str">
        <f t="shared" si="1567"/>
        <v/>
      </c>
      <c r="DC471" s="534" t="str">
        <f t="shared" si="1568"/>
        <v/>
      </c>
      <c r="DD471" s="534" t="str">
        <f t="shared" si="1569"/>
        <v/>
      </c>
      <c r="DE471" s="534" t="str">
        <f t="shared" si="1570"/>
        <v/>
      </c>
      <c r="DF471" s="534" t="str">
        <f t="shared" si="1571"/>
        <v/>
      </c>
      <c r="DG471" s="535" t="str">
        <f t="shared" si="1572"/>
        <v/>
      </c>
      <c r="DH471" s="535" t="str">
        <f t="shared" si="1573"/>
        <v/>
      </c>
      <c r="DI471" s="535">
        <f t="shared" si="1574"/>
        <v>120</v>
      </c>
      <c r="DJ471" s="535" t="str">
        <f t="shared" si="1575"/>
        <v/>
      </c>
      <c r="DK471" s="534" t="str">
        <f t="shared" si="1576"/>
        <v/>
      </c>
      <c r="DL471" s="534" t="str">
        <f t="shared" si="1577"/>
        <v/>
      </c>
      <c r="DM471" s="534" t="str">
        <f t="shared" si="1578"/>
        <v/>
      </c>
      <c r="DN471" s="534" t="str">
        <f t="shared" si="1579"/>
        <v/>
      </c>
      <c r="DO471" s="534" t="str">
        <f t="shared" si="1580"/>
        <v/>
      </c>
      <c r="DP471" s="533" t="str">
        <f t="shared" si="1581"/>
        <v/>
      </c>
      <c r="DQ471" s="532" t="str">
        <f t="shared" si="1582"/>
        <v/>
      </c>
      <c r="DR471" s="753">
        <f t="shared" si="1583"/>
        <v>0</v>
      </c>
      <c r="DS471" s="111">
        <f t="shared" si="1584"/>
        <v>1</v>
      </c>
      <c r="DT471" s="111">
        <f t="shared" si="1585"/>
        <v>7</v>
      </c>
      <c r="DU471" s="111">
        <f t="shared" si="1586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33">
        <f t="shared" ref="B472:S472" si="1591">3540*4.1868</f>
        <v>14821.271999999999</v>
      </c>
      <c r="C472" s="571">
        <f t="shared" si="1591"/>
        <v>14821.271999999999</v>
      </c>
      <c r="D472" s="571">
        <f t="shared" si="1591"/>
        <v>14821.271999999999</v>
      </c>
      <c r="E472" s="571">
        <f t="shared" si="1591"/>
        <v>14821.271999999999</v>
      </c>
      <c r="F472" s="571">
        <f t="shared" si="1591"/>
        <v>14821.271999999999</v>
      </c>
      <c r="G472" s="571">
        <f t="shared" si="1591"/>
        <v>14821.271999999999</v>
      </c>
      <c r="H472" s="571">
        <f t="shared" si="1591"/>
        <v>14821.271999999999</v>
      </c>
      <c r="I472" s="571">
        <f t="shared" si="1591"/>
        <v>14821.271999999999</v>
      </c>
      <c r="J472" s="571">
        <f t="shared" si="1591"/>
        <v>14821.271999999999</v>
      </c>
      <c r="K472" s="571">
        <f t="shared" si="1591"/>
        <v>14821.271999999999</v>
      </c>
      <c r="L472" s="571">
        <f t="shared" si="1591"/>
        <v>14821.271999999999</v>
      </c>
      <c r="M472" s="571">
        <f t="shared" si="1591"/>
        <v>14821.271999999999</v>
      </c>
      <c r="N472" s="571">
        <f t="shared" si="1591"/>
        <v>14821.271999999999</v>
      </c>
      <c r="O472" s="571">
        <f t="shared" si="1591"/>
        <v>14821.271999999999</v>
      </c>
      <c r="P472" s="571">
        <f t="shared" si="1591"/>
        <v>14821.271999999999</v>
      </c>
      <c r="Q472" s="571">
        <f t="shared" si="1591"/>
        <v>14821.271999999999</v>
      </c>
      <c r="R472" s="571">
        <f t="shared" si="1591"/>
        <v>14821.271999999999</v>
      </c>
      <c r="S472" s="571">
        <f t="shared" si="1591"/>
        <v>14821.271999999999</v>
      </c>
      <c r="T472" s="851"/>
      <c r="U472" s="1033">
        <f t="shared" ref="U472:AL472" si="1592">3540*4.1868</f>
        <v>14821.271999999999</v>
      </c>
      <c r="V472" s="571">
        <f t="shared" si="1592"/>
        <v>14821.271999999999</v>
      </c>
      <c r="W472" s="571">
        <f t="shared" si="1592"/>
        <v>14821.271999999999</v>
      </c>
      <c r="X472" s="571">
        <f t="shared" si="1592"/>
        <v>14821.271999999999</v>
      </c>
      <c r="Y472" s="571">
        <f t="shared" si="1592"/>
        <v>14821.271999999999</v>
      </c>
      <c r="Z472" s="571">
        <f t="shared" si="1592"/>
        <v>14821.271999999999</v>
      </c>
      <c r="AA472" s="571">
        <f t="shared" si="1592"/>
        <v>14821.271999999999</v>
      </c>
      <c r="AB472" s="571">
        <f t="shared" si="1592"/>
        <v>14821.271999999999</v>
      </c>
      <c r="AC472" s="571">
        <f t="shared" si="1592"/>
        <v>14821.271999999999</v>
      </c>
      <c r="AD472" s="571">
        <f t="shared" si="1592"/>
        <v>14821.271999999999</v>
      </c>
      <c r="AE472" s="571">
        <f t="shared" si="1592"/>
        <v>14821.271999999999</v>
      </c>
      <c r="AF472" s="571">
        <f t="shared" si="1592"/>
        <v>14821.271999999999</v>
      </c>
      <c r="AG472" s="571">
        <f t="shared" si="1592"/>
        <v>14821.271999999999</v>
      </c>
      <c r="AH472" s="571">
        <f t="shared" si="1592"/>
        <v>14821.271999999999</v>
      </c>
      <c r="AI472" s="571">
        <f t="shared" si="1592"/>
        <v>14821.271999999999</v>
      </c>
      <c r="AJ472" s="571">
        <f t="shared" si="1592"/>
        <v>14821.271999999999</v>
      </c>
      <c r="AK472" s="571">
        <f t="shared" si="1592"/>
        <v>14821.271999999999</v>
      </c>
      <c r="AL472" s="571">
        <f t="shared" si="1592"/>
        <v>14821.271999999999</v>
      </c>
      <c r="AM472" s="851"/>
      <c r="AN472" s="1033">
        <f t="shared" ref="AN472:BE472" si="1593">3540*4.1868</f>
        <v>14821.271999999999</v>
      </c>
      <c r="AO472" s="571">
        <f t="shared" si="1593"/>
        <v>14821.271999999999</v>
      </c>
      <c r="AP472" s="571">
        <f t="shared" si="1593"/>
        <v>14821.271999999999</v>
      </c>
      <c r="AQ472" s="571">
        <f t="shared" si="1593"/>
        <v>14821.271999999999</v>
      </c>
      <c r="AR472" s="571">
        <f t="shared" si="1593"/>
        <v>14821.271999999999</v>
      </c>
      <c r="AS472" s="571">
        <f t="shared" si="1593"/>
        <v>14821.271999999999</v>
      </c>
      <c r="AT472" s="571">
        <f t="shared" si="1593"/>
        <v>14821.271999999999</v>
      </c>
      <c r="AU472" s="571">
        <f t="shared" si="1593"/>
        <v>14821.271999999999</v>
      </c>
      <c r="AV472" s="571">
        <f t="shared" si="1593"/>
        <v>14821.271999999999</v>
      </c>
      <c r="AW472" s="571">
        <f t="shared" si="1593"/>
        <v>14821.271999999999</v>
      </c>
      <c r="AX472" s="571">
        <f t="shared" si="1593"/>
        <v>14821.271999999999</v>
      </c>
      <c r="AY472" s="571">
        <f t="shared" si="1593"/>
        <v>14821.271999999999</v>
      </c>
      <c r="AZ472" s="571">
        <f t="shared" si="1593"/>
        <v>14821.271999999999</v>
      </c>
      <c r="BA472" s="571">
        <f t="shared" si="1593"/>
        <v>14821.271999999999</v>
      </c>
      <c r="BB472" s="571">
        <f t="shared" si="1593"/>
        <v>14821.271999999999</v>
      </c>
      <c r="BC472" s="571">
        <f t="shared" si="1593"/>
        <v>14821.271999999999</v>
      </c>
      <c r="BD472" s="571">
        <f t="shared" si="1593"/>
        <v>14821.271999999999</v>
      </c>
      <c r="BE472" s="571">
        <f t="shared" si="1593"/>
        <v>14821.271999999999</v>
      </c>
      <c r="BF472" s="851"/>
      <c r="BG472" s="1033">
        <f t="shared" ref="BG472:BX472" si="1594">3540*4.1868</f>
        <v>14821.271999999999</v>
      </c>
      <c r="BH472" s="571">
        <f t="shared" si="1594"/>
        <v>14821.271999999999</v>
      </c>
      <c r="BI472" s="571">
        <f t="shared" si="1594"/>
        <v>14821.271999999999</v>
      </c>
      <c r="BJ472" s="571">
        <f t="shared" si="1594"/>
        <v>14821.271999999999</v>
      </c>
      <c r="BK472" s="571">
        <f t="shared" si="1594"/>
        <v>14821.271999999999</v>
      </c>
      <c r="BL472" s="571">
        <f t="shared" si="1594"/>
        <v>14821.271999999999</v>
      </c>
      <c r="BM472" s="571">
        <f t="shared" si="1594"/>
        <v>14821.271999999999</v>
      </c>
      <c r="BN472" s="571">
        <f t="shared" si="1594"/>
        <v>14821.271999999999</v>
      </c>
      <c r="BO472" s="571">
        <f t="shared" si="1594"/>
        <v>14821.271999999999</v>
      </c>
      <c r="BP472" s="571">
        <f t="shared" si="1594"/>
        <v>14821.271999999999</v>
      </c>
      <c r="BQ472" s="571">
        <f t="shared" si="1594"/>
        <v>14821.271999999999</v>
      </c>
      <c r="BR472" s="571">
        <f t="shared" si="1594"/>
        <v>14821.271999999999</v>
      </c>
      <c r="BS472" s="571">
        <f t="shared" si="1594"/>
        <v>14821.271999999999</v>
      </c>
      <c r="BT472" s="571">
        <f t="shared" si="1594"/>
        <v>14821.271999999999</v>
      </c>
      <c r="BU472" s="571">
        <f t="shared" si="1594"/>
        <v>14821.271999999999</v>
      </c>
      <c r="BV472" s="571">
        <f t="shared" si="1594"/>
        <v>14821.271999999999</v>
      </c>
      <c r="BW472" s="571">
        <f t="shared" si="1594"/>
        <v>14821.271999999999</v>
      </c>
      <c r="BX472" s="571">
        <f t="shared" si="1594"/>
        <v>14821.271999999999</v>
      </c>
      <c r="BY472" s="851"/>
      <c r="BZ472" s="1033">
        <f>3540*4.1868</f>
        <v>14821.271999999999</v>
      </c>
      <c r="CA472" s="571">
        <f>3540*4.1868</f>
        <v>14821.271999999999</v>
      </c>
      <c r="CB472" s="571">
        <f>3540*4.1868</f>
        <v>14821.271999999999</v>
      </c>
      <c r="CC472" s="571">
        <f>3540*4.1868</f>
        <v>14821.271999999999</v>
      </c>
      <c r="CD472" s="698">
        <f t="shared" si="1391"/>
        <v>14821.272000000001</v>
      </c>
      <c r="CE472" s="698">
        <f t="shared" si="1392"/>
        <v>14821.272000000001</v>
      </c>
      <c r="CF472" s="698">
        <f t="shared" si="1393"/>
        <v>14821.272000000001</v>
      </c>
      <c r="CG472" s="787">
        <f t="shared" si="1394"/>
        <v>14821.272000000001</v>
      </c>
      <c r="CH472" s="1370">
        <f t="shared" si="1547"/>
        <v>14821.271999999999</v>
      </c>
      <c r="CI472" s="1371">
        <f t="shared" si="1548"/>
        <v>14821.271999999999</v>
      </c>
      <c r="CJ472" s="1372">
        <f t="shared" si="1549"/>
        <v>14821.271999999999</v>
      </c>
      <c r="CK472" s="1372">
        <f t="shared" si="1550"/>
        <v>14821.271999999999</v>
      </c>
      <c r="CL472" s="1372">
        <f t="shared" si="1551"/>
        <v>14821.271999999999</v>
      </c>
      <c r="CM472" s="1372">
        <f t="shared" si="1552"/>
        <v>14821.271999999999</v>
      </c>
      <c r="CN472" s="1372">
        <f t="shared" si="1553"/>
        <v>14821.271999999999</v>
      </c>
      <c r="CO472" s="1373">
        <f t="shared" si="1554"/>
        <v>14821.271999999999</v>
      </c>
      <c r="CP472" s="1373">
        <f t="shared" si="1555"/>
        <v>14821.271999999999</v>
      </c>
      <c r="CQ472" s="1373">
        <f t="shared" si="1556"/>
        <v>14821.271999999999</v>
      </c>
      <c r="CR472" s="1373">
        <f t="shared" si="1557"/>
        <v>14821.271999999999</v>
      </c>
      <c r="CS472" s="1372">
        <f t="shared" si="1558"/>
        <v>14821.271999999999</v>
      </c>
      <c r="CT472" s="1372">
        <f t="shared" si="1559"/>
        <v>14821.271999999999</v>
      </c>
      <c r="CU472" s="1372">
        <f t="shared" si="1560"/>
        <v>14821.271999999999</v>
      </c>
      <c r="CV472" s="1372">
        <f t="shared" si="1561"/>
        <v>14821.271999999999</v>
      </c>
      <c r="CW472" s="1372">
        <f t="shared" si="1562"/>
        <v>14821.271999999999</v>
      </c>
      <c r="CX472" s="1371">
        <f t="shared" si="1563"/>
        <v>14821.271999999999</v>
      </c>
      <c r="CY472" s="1374">
        <f t="shared" si="1564"/>
        <v>14821.271999999999</v>
      </c>
      <c r="CZ472" s="532">
        <f t="shared" si="1565"/>
        <v>14821.271999999999</v>
      </c>
      <c r="DA472" s="533">
        <f t="shared" si="1566"/>
        <v>14821.271999999999</v>
      </c>
      <c r="DB472" s="534">
        <f t="shared" si="1567"/>
        <v>14821.271999999999</v>
      </c>
      <c r="DC472" s="534">
        <f t="shared" si="1568"/>
        <v>14821.271999999999</v>
      </c>
      <c r="DD472" s="534">
        <f t="shared" si="1569"/>
        <v>14821.271999999999</v>
      </c>
      <c r="DE472" s="534">
        <f t="shared" si="1570"/>
        <v>14821.271999999999</v>
      </c>
      <c r="DF472" s="534">
        <f t="shared" si="1571"/>
        <v>14821.271999999999</v>
      </c>
      <c r="DG472" s="535">
        <f t="shared" si="1572"/>
        <v>14821.271999999999</v>
      </c>
      <c r="DH472" s="535">
        <f t="shared" si="1573"/>
        <v>14821.271999999999</v>
      </c>
      <c r="DI472" s="535">
        <f t="shared" si="1574"/>
        <v>14821.271999999999</v>
      </c>
      <c r="DJ472" s="535">
        <f t="shared" si="1575"/>
        <v>14821.271999999999</v>
      </c>
      <c r="DK472" s="534">
        <f t="shared" si="1576"/>
        <v>14821.271999999999</v>
      </c>
      <c r="DL472" s="534">
        <f t="shared" si="1577"/>
        <v>14821.271999999999</v>
      </c>
      <c r="DM472" s="534">
        <f t="shared" si="1578"/>
        <v>14821.271999999999</v>
      </c>
      <c r="DN472" s="534">
        <f t="shared" si="1579"/>
        <v>14821.271999999999</v>
      </c>
      <c r="DO472" s="534">
        <f t="shared" si="1580"/>
        <v>14821.271999999999</v>
      </c>
      <c r="DP472" s="533">
        <f t="shared" si="1581"/>
        <v>14821.271999999999</v>
      </c>
      <c r="DQ472" s="532">
        <f t="shared" si="1582"/>
        <v>14821.271999999999</v>
      </c>
      <c r="DR472" s="753">
        <f t="shared" si="1583"/>
        <v>18</v>
      </c>
      <c r="DS472" s="111">
        <f t="shared" si="1584"/>
        <v>18</v>
      </c>
      <c r="DT472" s="111">
        <f t="shared" si="1585"/>
        <v>18</v>
      </c>
      <c r="DU472" s="111">
        <f t="shared" si="1586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39" t="str">
        <f>IF(B471="","",B471*B472/B$46/365/$G$1)</f>
        <v/>
      </c>
      <c r="C473" s="1039" t="str">
        <f t="shared" ref="C473:U473" si="1595">IF(C471="","",C471*C472/C$46/365/$G$1)</f>
        <v/>
      </c>
      <c r="D473" s="1039" t="str">
        <f t="shared" si="1595"/>
        <v/>
      </c>
      <c r="E473" s="1039" t="str">
        <f t="shared" si="1595"/>
        <v/>
      </c>
      <c r="F473" s="1039" t="str">
        <f t="shared" si="1595"/>
        <v/>
      </c>
      <c r="G473" s="1039" t="str">
        <f t="shared" si="1595"/>
        <v/>
      </c>
      <c r="H473" s="1039" t="str">
        <f t="shared" si="1595"/>
        <v/>
      </c>
      <c r="I473" s="1039" t="str">
        <f t="shared" si="1595"/>
        <v/>
      </c>
      <c r="J473" s="1039" t="str">
        <f t="shared" si="1595"/>
        <v/>
      </c>
      <c r="K473" s="1039" t="str">
        <f t="shared" si="1595"/>
        <v/>
      </c>
      <c r="L473" s="1039" t="str">
        <f t="shared" si="1595"/>
        <v/>
      </c>
      <c r="M473" s="1039" t="str">
        <f t="shared" si="1595"/>
        <v/>
      </c>
      <c r="N473" s="1039" t="str">
        <f t="shared" si="1595"/>
        <v/>
      </c>
      <c r="O473" s="1039" t="str">
        <f t="shared" si="1595"/>
        <v/>
      </c>
      <c r="P473" s="1039" t="str">
        <f t="shared" si="1595"/>
        <v/>
      </c>
      <c r="Q473" s="1039" t="str">
        <f t="shared" si="1595"/>
        <v/>
      </c>
      <c r="R473" s="1039" t="str">
        <f t="shared" si="1595"/>
        <v/>
      </c>
      <c r="S473" s="1039" t="str">
        <f t="shared" si="1595"/>
        <v/>
      </c>
      <c r="T473" s="752"/>
      <c r="U473" s="1039" t="str">
        <f t="shared" si="1595"/>
        <v/>
      </c>
      <c r="V473" s="1039" t="str">
        <f t="shared" ref="V473:AL473" si="1596">IF(V471="","",V471*V472/V$46/365/$G$1)</f>
        <v/>
      </c>
      <c r="W473" s="1039" t="str">
        <f t="shared" si="1596"/>
        <v/>
      </c>
      <c r="X473" s="1039" t="str">
        <f t="shared" si="1596"/>
        <v/>
      </c>
      <c r="Y473" s="1039" t="str">
        <f t="shared" si="1596"/>
        <v/>
      </c>
      <c r="Z473" s="1039" t="str">
        <f t="shared" si="1596"/>
        <v/>
      </c>
      <c r="AA473" s="1039" t="str">
        <f t="shared" si="1596"/>
        <v/>
      </c>
      <c r="AB473" s="1039" t="str">
        <f t="shared" si="1596"/>
        <v/>
      </c>
      <c r="AC473" s="1039" t="str">
        <f t="shared" si="1596"/>
        <v/>
      </c>
      <c r="AD473" s="1039" t="str">
        <f t="shared" si="1596"/>
        <v/>
      </c>
      <c r="AE473" s="1039" t="str">
        <f t="shared" si="1596"/>
        <v/>
      </c>
      <c r="AF473" s="1039" t="str">
        <f t="shared" si="1596"/>
        <v/>
      </c>
      <c r="AG473" s="1039">
        <f t="shared" si="1596"/>
        <v>5.5372124533001242E-2</v>
      </c>
      <c r="AH473" s="1039" t="str">
        <f t="shared" si="1596"/>
        <v/>
      </c>
      <c r="AI473" s="1039" t="str">
        <f t="shared" si="1596"/>
        <v/>
      </c>
      <c r="AJ473" s="1039" t="str">
        <f t="shared" si="1596"/>
        <v/>
      </c>
      <c r="AK473" s="1039" t="str">
        <f t="shared" si="1596"/>
        <v/>
      </c>
      <c r="AL473" s="1039" t="str">
        <f t="shared" si="1596"/>
        <v/>
      </c>
      <c r="AM473" s="752"/>
      <c r="AN473" s="1039" t="str">
        <f t="shared" ref="AN473:BE473" si="1597">IF(AN471="","",AN471*AN472/AN$46/365/$G$1)</f>
        <v/>
      </c>
      <c r="AO473" s="1039">
        <f t="shared" si="1597"/>
        <v>4.6143437110834372E-2</v>
      </c>
      <c r="AP473" s="1039" t="str">
        <f t="shared" si="1597"/>
        <v/>
      </c>
      <c r="AQ473" s="1039">
        <f t="shared" si="1597"/>
        <v>4.6143437110834372E-2</v>
      </c>
      <c r="AR473" s="1039">
        <f t="shared" si="1597"/>
        <v>7.9103035047144624E-2</v>
      </c>
      <c r="AS473" s="1039" t="str">
        <f t="shared" si="1597"/>
        <v/>
      </c>
      <c r="AT473" s="1039" t="str">
        <f t="shared" si="1597"/>
        <v/>
      </c>
      <c r="AU473" s="1039">
        <f t="shared" si="1597"/>
        <v>9.2286874221668744E-2</v>
      </c>
      <c r="AV473" s="1039">
        <f t="shared" si="1597"/>
        <v>7.9103035047144624E-2</v>
      </c>
      <c r="AW473" s="1039" t="str">
        <f t="shared" si="1597"/>
        <v/>
      </c>
      <c r="AX473" s="1039">
        <f t="shared" si="1597"/>
        <v>6.9215155666251554E-2</v>
      </c>
      <c r="AY473" s="1039">
        <f t="shared" si="1597"/>
        <v>9.2286874221668744E-2</v>
      </c>
      <c r="AZ473" s="1039" t="str">
        <f t="shared" si="1597"/>
        <v/>
      </c>
      <c r="BA473" s="1039" t="str">
        <f t="shared" si="1597"/>
        <v/>
      </c>
      <c r="BB473" s="1039" t="str">
        <f t="shared" si="1597"/>
        <v/>
      </c>
      <c r="BC473" s="1039" t="str">
        <f t="shared" si="1597"/>
        <v/>
      </c>
      <c r="BD473" s="1039" t="str">
        <f t="shared" si="1597"/>
        <v/>
      </c>
      <c r="BE473" s="1039" t="str">
        <f t="shared" si="1597"/>
        <v/>
      </c>
      <c r="BF473" s="752"/>
      <c r="BG473" s="1039" t="str">
        <f t="shared" ref="BG473:BX473" si="1598">IF(BG471="","",BG471*BG472/BG$46/365/$G$1)</f>
        <v/>
      </c>
      <c r="BH473" s="1039" t="str">
        <f t="shared" si="1598"/>
        <v/>
      </c>
      <c r="BI473" s="1039" t="str">
        <f t="shared" si="1598"/>
        <v/>
      </c>
      <c r="BJ473" s="1039">
        <f t="shared" si="1598"/>
        <v>0.11074424906600248</v>
      </c>
      <c r="BK473" s="1039" t="str">
        <f t="shared" si="1598"/>
        <v/>
      </c>
      <c r="BL473" s="1039" t="str">
        <f t="shared" si="1598"/>
        <v/>
      </c>
      <c r="BM473" s="1039">
        <f t="shared" si="1598"/>
        <v>7.9103035047144624E-2</v>
      </c>
      <c r="BN473" s="1039">
        <f t="shared" si="1598"/>
        <v>5.5372124533001242E-2</v>
      </c>
      <c r="BO473" s="1039">
        <f t="shared" si="1598"/>
        <v>5.2735356698096425E-2</v>
      </c>
      <c r="BP473" s="1039" t="str">
        <f t="shared" si="1598"/>
        <v/>
      </c>
      <c r="BQ473" s="1039">
        <f t="shared" si="1598"/>
        <v>7.9103035047144624E-2</v>
      </c>
      <c r="BR473" s="1039" t="str">
        <f t="shared" si="1598"/>
        <v/>
      </c>
      <c r="BS473" s="1039" t="str">
        <f t="shared" si="1598"/>
        <v/>
      </c>
      <c r="BT473" s="1039">
        <f t="shared" si="1598"/>
        <v>9.2286874221668744E-2</v>
      </c>
      <c r="BU473" s="1039" t="str">
        <f t="shared" si="1598"/>
        <v/>
      </c>
      <c r="BV473" s="1039" t="str">
        <f t="shared" si="1598"/>
        <v/>
      </c>
      <c r="BW473" s="1039" t="str">
        <f t="shared" si="1598"/>
        <v/>
      </c>
      <c r="BX473" s="1039" t="str">
        <f t="shared" si="1598"/>
        <v/>
      </c>
      <c r="BY473" s="752"/>
      <c r="BZ473" s="1039" t="str">
        <f>IF(BZ471="","",BZ471*BZ472/BZ$46/365/$G$1)</f>
        <v/>
      </c>
      <c r="CA473" s="1039" t="str">
        <f>IF(CA471="","",CA471*CA472/CA$46/365/$G$1)</f>
        <v/>
      </c>
      <c r="CB473" s="1039">
        <f>IF(CB471="","",CB471*CB472/CB$46/365/$G$1)</f>
        <v>4.6143437110834372E-2</v>
      </c>
      <c r="CC473" s="1039">
        <f>IF(CC471="","",CC471*CC472/CC$46/365/$G$1)</f>
        <v>5.5372124533001242E-2</v>
      </c>
      <c r="CD473" s="698" t="str">
        <f t="shared" si="1391"/>
        <v/>
      </c>
      <c r="CE473" s="723" t="str">
        <f t="shared" si="1392"/>
        <v/>
      </c>
      <c r="CF473" s="723">
        <f t="shared" si="1393"/>
        <v>7.3170307418608777E-2</v>
      </c>
      <c r="CG473" s="790">
        <f t="shared" si="1394"/>
        <v>7.6466267212239813E-2</v>
      </c>
      <c r="CH473" s="1375" t="str">
        <f t="shared" si="1547"/>
        <v/>
      </c>
      <c r="CI473" s="1376" t="str">
        <f t="shared" si="1548"/>
        <v/>
      </c>
      <c r="CJ473" s="1377" t="str">
        <f t="shared" si="1549"/>
        <v/>
      </c>
      <c r="CK473" s="1377" t="str">
        <f t="shared" si="1550"/>
        <v/>
      </c>
      <c r="CL473" s="1377" t="str">
        <f t="shared" si="1551"/>
        <v/>
      </c>
      <c r="CM473" s="1377" t="str">
        <f t="shared" si="1552"/>
        <v/>
      </c>
      <c r="CN473" s="1377" t="str">
        <f t="shared" si="1553"/>
        <v/>
      </c>
      <c r="CO473" s="1378" t="str">
        <f t="shared" si="1554"/>
        <v/>
      </c>
      <c r="CP473" s="1378" t="str">
        <f t="shared" si="1555"/>
        <v/>
      </c>
      <c r="CQ473" s="1378" t="str">
        <f t="shared" si="1556"/>
        <v/>
      </c>
      <c r="CR473" s="1378" t="str">
        <f t="shared" si="1557"/>
        <v/>
      </c>
      <c r="CS473" s="1377" t="str">
        <f t="shared" si="1558"/>
        <v/>
      </c>
      <c r="CT473" s="1377" t="str">
        <f t="shared" si="1559"/>
        <v/>
      </c>
      <c r="CU473" s="1377" t="str">
        <f t="shared" si="1560"/>
        <v/>
      </c>
      <c r="CV473" s="1377" t="str">
        <f t="shared" si="1561"/>
        <v/>
      </c>
      <c r="CW473" s="1377" t="str">
        <f t="shared" si="1562"/>
        <v/>
      </c>
      <c r="CX473" s="1376" t="str">
        <f t="shared" si="1563"/>
        <v/>
      </c>
      <c r="CY473" s="1379" t="str">
        <f t="shared" si="1564"/>
        <v/>
      </c>
      <c r="CZ473" s="638" t="str">
        <f t="shared" si="1565"/>
        <v/>
      </c>
      <c r="DA473" s="639" t="str">
        <f t="shared" si="1566"/>
        <v/>
      </c>
      <c r="DB473" s="640" t="str">
        <f t="shared" si="1567"/>
        <v/>
      </c>
      <c r="DC473" s="640" t="str">
        <f t="shared" si="1568"/>
        <v/>
      </c>
      <c r="DD473" s="640" t="str">
        <f t="shared" si="1569"/>
        <v/>
      </c>
      <c r="DE473" s="640" t="str">
        <f t="shared" si="1570"/>
        <v/>
      </c>
      <c r="DF473" s="640" t="str">
        <f t="shared" si="1571"/>
        <v/>
      </c>
      <c r="DG473" s="641" t="str">
        <f t="shared" si="1572"/>
        <v/>
      </c>
      <c r="DH473" s="641" t="str">
        <f t="shared" si="1573"/>
        <v/>
      </c>
      <c r="DI473" s="641">
        <f t="shared" si="1574"/>
        <v>5.5372124533001242E-2</v>
      </c>
      <c r="DJ473" s="641" t="str">
        <f t="shared" si="1575"/>
        <v/>
      </c>
      <c r="DK473" s="640" t="str">
        <f t="shared" si="1576"/>
        <v/>
      </c>
      <c r="DL473" s="640" t="str">
        <f t="shared" si="1577"/>
        <v/>
      </c>
      <c r="DM473" s="640" t="str">
        <f t="shared" si="1578"/>
        <v/>
      </c>
      <c r="DN473" s="640" t="str">
        <f t="shared" si="1579"/>
        <v/>
      </c>
      <c r="DO473" s="640" t="str">
        <f t="shared" si="1580"/>
        <v/>
      </c>
      <c r="DP473" s="639" t="str">
        <f t="shared" si="1581"/>
        <v/>
      </c>
      <c r="DQ473" s="638" t="str">
        <f t="shared" si="1582"/>
        <v/>
      </c>
      <c r="DR473" s="753">
        <f t="shared" si="1583"/>
        <v>0</v>
      </c>
      <c r="DS473" s="111">
        <f t="shared" si="1584"/>
        <v>1</v>
      </c>
      <c r="DT473" s="111">
        <f t="shared" si="1585"/>
        <v>7</v>
      </c>
      <c r="DU473" s="111">
        <f t="shared" si="1586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391"/>
        <v/>
      </c>
      <c r="CE474" s="698" t="str">
        <f t="shared" si="1392"/>
        <v/>
      </c>
      <c r="CF474" s="698">
        <f t="shared" si="1393"/>
        <v>11.4</v>
      </c>
      <c r="CG474" s="787">
        <f t="shared" si="1394"/>
        <v>52.75</v>
      </c>
      <c r="CH474" s="1370" t="str">
        <f t="shared" si="1547"/>
        <v/>
      </c>
      <c r="CI474" s="1371" t="str">
        <f t="shared" si="1548"/>
        <v/>
      </c>
      <c r="CJ474" s="1372" t="str">
        <f t="shared" si="1549"/>
        <v/>
      </c>
      <c r="CK474" s="1372" t="str">
        <f t="shared" si="1550"/>
        <v/>
      </c>
      <c r="CL474" s="1372" t="str">
        <f t="shared" si="1551"/>
        <v/>
      </c>
      <c r="CM474" s="1372" t="str">
        <f t="shared" si="1552"/>
        <v/>
      </c>
      <c r="CN474" s="1372" t="str">
        <f t="shared" si="1553"/>
        <v/>
      </c>
      <c r="CO474" s="1373" t="str">
        <f t="shared" si="1554"/>
        <v/>
      </c>
      <c r="CP474" s="1373" t="str">
        <f t="shared" si="1555"/>
        <v/>
      </c>
      <c r="CQ474" s="1373" t="str">
        <f t="shared" si="1556"/>
        <v/>
      </c>
      <c r="CR474" s="1373" t="str">
        <f t="shared" si="1557"/>
        <v/>
      </c>
      <c r="CS474" s="1372" t="str">
        <f t="shared" si="1558"/>
        <v/>
      </c>
      <c r="CT474" s="1372" t="str">
        <f t="shared" si="1559"/>
        <v/>
      </c>
      <c r="CU474" s="1372" t="str">
        <f t="shared" si="1560"/>
        <v/>
      </c>
      <c r="CV474" s="1372" t="str">
        <f t="shared" si="1561"/>
        <v/>
      </c>
      <c r="CW474" s="1372" t="str">
        <f t="shared" si="1562"/>
        <v/>
      </c>
      <c r="CX474" s="1371" t="str">
        <f t="shared" si="1563"/>
        <v/>
      </c>
      <c r="CY474" s="1374" t="str">
        <f t="shared" si="1564"/>
        <v/>
      </c>
      <c r="CZ474" s="532" t="str">
        <f t="shared" si="1565"/>
        <v/>
      </c>
      <c r="DA474" s="533" t="str">
        <f t="shared" si="1566"/>
        <v/>
      </c>
      <c r="DB474" s="534" t="str">
        <f t="shared" si="1567"/>
        <v/>
      </c>
      <c r="DC474" s="534" t="str">
        <f t="shared" si="1568"/>
        <v/>
      </c>
      <c r="DD474" s="534" t="str">
        <f t="shared" si="1569"/>
        <v/>
      </c>
      <c r="DE474" s="534" t="str">
        <f t="shared" si="1570"/>
        <v/>
      </c>
      <c r="DF474" s="534" t="str">
        <f t="shared" si="1571"/>
        <v/>
      </c>
      <c r="DG474" s="535" t="str">
        <f t="shared" si="1572"/>
        <v/>
      </c>
      <c r="DH474" s="535" t="str">
        <f t="shared" si="1573"/>
        <v/>
      </c>
      <c r="DI474" s="535">
        <f t="shared" si="1574"/>
        <v>10</v>
      </c>
      <c r="DJ474" s="535" t="str">
        <f t="shared" si="1575"/>
        <v/>
      </c>
      <c r="DK474" s="534" t="str">
        <f t="shared" si="1576"/>
        <v/>
      </c>
      <c r="DL474" s="534" t="str">
        <f t="shared" si="1577"/>
        <v/>
      </c>
      <c r="DM474" s="534" t="str">
        <f t="shared" si="1578"/>
        <v/>
      </c>
      <c r="DN474" s="534" t="str">
        <f t="shared" si="1579"/>
        <v/>
      </c>
      <c r="DO474" s="534" t="str">
        <f t="shared" si="1580"/>
        <v/>
      </c>
      <c r="DP474" s="533" t="str">
        <f t="shared" si="1581"/>
        <v/>
      </c>
      <c r="DQ474" s="532" t="str">
        <f t="shared" si="1582"/>
        <v/>
      </c>
      <c r="DR474" s="753">
        <f t="shared" si="1583"/>
        <v>0</v>
      </c>
      <c r="DS474" s="111">
        <f t="shared" si="1584"/>
        <v>1</v>
      </c>
      <c r="DT474" s="111">
        <f t="shared" si="1585"/>
        <v>7</v>
      </c>
      <c r="DU474" s="111">
        <f t="shared" si="1586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32" t="str">
        <f t="shared" ref="B475:S475" si="1599">IF(B474="","",B471*B474)</f>
        <v/>
      </c>
      <c r="C475" s="541" t="str">
        <f t="shared" si="1599"/>
        <v/>
      </c>
      <c r="D475" s="1032" t="str">
        <f t="shared" si="1599"/>
        <v/>
      </c>
      <c r="E475" s="541" t="str">
        <f t="shared" si="1599"/>
        <v/>
      </c>
      <c r="F475" s="1032" t="str">
        <f t="shared" si="1599"/>
        <v/>
      </c>
      <c r="G475" s="541" t="str">
        <f t="shared" si="1599"/>
        <v/>
      </c>
      <c r="H475" s="1032" t="str">
        <f t="shared" si="1599"/>
        <v/>
      </c>
      <c r="I475" s="541" t="str">
        <f t="shared" si="1599"/>
        <v/>
      </c>
      <c r="J475" s="1032" t="str">
        <f t="shared" si="1599"/>
        <v/>
      </c>
      <c r="K475" s="1032" t="str">
        <f t="shared" si="1599"/>
        <v/>
      </c>
      <c r="L475" s="1032" t="str">
        <f t="shared" si="1599"/>
        <v/>
      </c>
      <c r="M475" s="1032" t="str">
        <f t="shared" si="1599"/>
        <v/>
      </c>
      <c r="N475" s="1032" t="str">
        <f t="shared" si="1599"/>
        <v/>
      </c>
      <c r="O475" s="1032" t="str">
        <f t="shared" si="1599"/>
        <v/>
      </c>
      <c r="P475" s="1032" t="str">
        <f t="shared" si="1599"/>
        <v/>
      </c>
      <c r="Q475" s="1032" t="str">
        <f t="shared" si="1599"/>
        <v/>
      </c>
      <c r="R475" s="1032" t="str">
        <f t="shared" si="1599"/>
        <v/>
      </c>
      <c r="S475" s="1032" t="str">
        <f t="shared" si="1599"/>
        <v/>
      </c>
      <c r="T475" s="762"/>
      <c r="U475" s="541" t="str">
        <f t="shared" ref="U475:AL475" si="1600">IF(U474="","",U471*U474)</f>
        <v/>
      </c>
      <c r="V475" s="1032" t="str">
        <f t="shared" si="1600"/>
        <v/>
      </c>
      <c r="W475" s="541" t="str">
        <f t="shared" si="1600"/>
        <v/>
      </c>
      <c r="X475" s="1032" t="str">
        <f t="shared" si="1600"/>
        <v/>
      </c>
      <c r="Y475" s="541" t="str">
        <f t="shared" si="1600"/>
        <v/>
      </c>
      <c r="Z475" s="1032" t="str">
        <f t="shared" si="1600"/>
        <v/>
      </c>
      <c r="AA475" s="541" t="str">
        <f t="shared" si="1600"/>
        <v/>
      </c>
      <c r="AB475" s="1032" t="str">
        <f t="shared" si="1600"/>
        <v/>
      </c>
      <c r="AC475" s="541" t="str">
        <f t="shared" si="1600"/>
        <v/>
      </c>
      <c r="AD475" s="1032" t="str">
        <f t="shared" si="1600"/>
        <v/>
      </c>
      <c r="AE475" s="541" t="str">
        <f t="shared" si="1600"/>
        <v/>
      </c>
      <c r="AF475" s="1032" t="str">
        <f t="shared" si="1600"/>
        <v/>
      </c>
      <c r="AG475" s="541">
        <f t="shared" si="1600"/>
        <v>1200</v>
      </c>
      <c r="AH475" s="1032" t="str">
        <f t="shared" si="1600"/>
        <v/>
      </c>
      <c r="AI475" s="541" t="str">
        <f t="shared" si="1600"/>
        <v/>
      </c>
      <c r="AJ475" s="1032" t="str">
        <f t="shared" si="1600"/>
        <v/>
      </c>
      <c r="AK475" s="1032" t="str">
        <f t="shared" si="1600"/>
        <v/>
      </c>
      <c r="AL475" s="541" t="str">
        <f t="shared" si="1600"/>
        <v/>
      </c>
      <c r="AM475" s="762"/>
      <c r="AN475" s="541" t="str">
        <f t="shared" ref="AN475:BE475" si="1601">IF(AN474="","",AN471*AN474)</f>
        <v/>
      </c>
      <c r="AO475" s="1032">
        <f t="shared" si="1601"/>
        <v>840</v>
      </c>
      <c r="AP475" s="541" t="str">
        <f t="shared" si="1601"/>
        <v/>
      </c>
      <c r="AQ475" s="1032">
        <f t="shared" si="1601"/>
        <v>840</v>
      </c>
      <c r="AR475" s="541">
        <f t="shared" si="1601"/>
        <v>1200</v>
      </c>
      <c r="AS475" s="1032" t="str">
        <f t="shared" si="1601"/>
        <v/>
      </c>
      <c r="AT475" s="541" t="str">
        <f t="shared" si="1601"/>
        <v/>
      </c>
      <c r="AU475" s="1032">
        <f t="shared" si="1601"/>
        <v>1440</v>
      </c>
      <c r="AV475" s="541">
        <f t="shared" si="1601"/>
        <v>1200</v>
      </c>
      <c r="AW475" s="1032" t="str">
        <f t="shared" si="1601"/>
        <v/>
      </c>
      <c r="AX475" s="541">
        <f t="shared" si="1601"/>
        <v>1140</v>
      </c>
      <c r="AY475" s="1032">
        <f t="shared" si="1601"/>
        <v>1320</v>
      </c>
      <c r="AZ475" s="541" t="str">
        <f t="shared" si="1601"/>
        <v/>
      </c>
      <c r="BA475" s="1032" t="str">
        <f t="shared" si="1601"/>
        <v/>
      </c>
      <c r="BB475" s="541" t="str">
        <f t="shared" si="1601"/>
        <v/>
      </c>
      <c r="BC475" s="1032" t="str">
        <f t="shared" si="1601"/>
        <v/>
      </c>
      <c r="BD475" s="1032" t="str">
        <f t="shared" si="1601"/>
        <v/>
      </c>
      <c r="BE475" s="541" t="str">
        <f t="shared" si="1601"/>
        <v/>
      </c>
      <c r="BF475" s="762"/>
      <c r="BG475" s="541" t="str">
        <f t="shared" ref="BG475:BX475" si="1602">IF(BG474="","",BG471*BG474)</f>
        <v/>
      </c>
      <c r="BH475" s="541" t="str">
        <f t="shared" si="1602"/>
        <v/>
      </c>
      <c r="BI475" s="1032" t="str">
        <f t="shared" si="1602"/>
        <v/>
      </c>
      <c r="BJ475" s="541">
        <f t="shared" si="1602"/>
        <v>1200</v>
      </c>
      <c r="BK475" s="1032" t="str">
        <f t="shared" si="1602"/>
        <v/>
      </c>
      <c r="BL475" s="541" t="str">
        <f t="shared" si="1602"/>
        <v/>
      </c>
      <c r="BM475" s="1032">
        <f t="shared" si="1602"/>
        <v>12000</v>
      </c>
      <c r="BN475" s="541">
        <f t="shared" si="1602"/>
        <v>5400</v>
      </c>
      <c r="BO475" s="1032">
        <f t="shared" si="1602"/>
        <v>9200</v>
      </c>
      <c r="BP475" s="541" t="str">
        <f t="shared" si="1602"/>
        <v/>
      </c>
      <c r="BQ475" s="1032">
        <f t="shared" si="1602"/>
        <v>1200</v>
      </c>
      <c r="BR475" s="541" t="str">
        <f t="shared" si="1602"/>
        <v/>
      </c>
      <c r="BS475" s="1032" t="str">
        <f t="shared" si="1602"/>
        <v/>
      </c>
      <c r="BT475" s="541">
        <f t="shared" si="1602"/>
        <v>1320</v>
      </c>
      <c r="BU475" s="1032" t="str">
        <f t="shared" si="1602"/>
        <v/>
      </c>
      <c r="BV475" s="541" t="str">
        <f t="shared" si="1602"/>
        <v/>
      </c>
      <c r="BW475" s="541" t="str">
        <f t="shared" si="1602"/>
        <v/>
      </c>
      <c r="BX475" s="1032" t="str">
        <f t="shared" si="1602"/>
        <v/>
      </c>
      <c r="BY475" s="762"/>
      <c r="BZ475" s="541" t="str">
        <f>IF(BZ474="","",BZ471*BZ474)</f>
        <v/>
      </c>
      <c r="CA475" s="1032" t="str">
        <f>IF(CA474="","",CA471*CA474)</f>
        <v/>
      </c>
      <c r="CB475" s="541">
        <f>IF(CB474="","",CB471*CB474)</f>
        <v>660</v>
      </c>
      <c r="CC475" s="1032">
        <f>IF(CC474="","",CC471*CC474)</f>
        <v>660</v>
      </c>
      <c r="CD475" s="698" t="str">
        <f t="shared" si="1391"/>
        <v/>
      </c>
      <c r="CE475" s="698" t="str">
        <f t="shared" si="1392"/>
        <v/>
      </c>
      <c r="CF475" s="698">
        <f t="shared" si="1393"/>
        <v>1140</v>
      </c>
      <c r="CG475" s="787">
        <f t="shared" si="1394"/>
        <v>4280</v>
      </c>
      <c r="CH475" s="1370" t="str">
        <f t="shared" si="1547"/>
        <v/>
      </c>
      <c r="CI475" s="1371" t="str">
        <f t="shared" si="1548"/>
        <v/>
      </c>
      <c r="CJ475" s="1372" t="str">
        <f t="shared" si="1549"/>
        <v/>
      </c>
      <c r="CK475" s="1372" t="str">
        <f t="shared" si="1550"/>
        <v/>
      </c>
      <c r="CL475" s="1372" t="str">
        <f t="shared" si="1551"/>
        <v/>
      </c>
      <c r="CM475" s="1372" t="str">
        <f t="shared" si="1552"/>
        <v/>
      </c>
      <c r="CN475" s="1372" t="str">
        <f t="shared" si="1553"/>
        <v/>
      </c>
      <c r="CO475" s="1373" t="str">
        <f t="shared" si="1554"/>
        <v/>
      </c>
      <c r="CP475" s="1373" t="str">
        <f t="shared" si="1555"/>
        <v/>
      </c>
      <c r="CQ475" s="1373" t="str">
        <f t="shared" si="1556"/>
        <v/>
      </c>
      <c r="CR475" s="1373" t="str">
        <f t="shared" si="1557"/>
        <v/>
      </c>
      <c r="CS475" s="1372" t="str">
        <f t="shared" si="1558"/>
        <v/>
      </c>
      <c r="CT475" s="1372" t="str">
        <f t="shared" si="1559"/>
        <v/>
      </c>
      <c r="CU475" s="1372" t="str">
        <f t="shared" si="1560"/>
        <v/>
      </c>
      <c r="CV475" s="1372" t="str">
        <f t="shared" si="1561"/>
        <v/>
      </c>
      <c r="CW475" s="1372" t="str">
        <f t="shared" si="1562"/>
        <v/>
      </c>
      <c r="CX475" s="1371" t="str">
        <f t="shared" si="1563"/>
        <v/>
      </c>
      <c r="CY475" s="1374" t="str">
        <f t="shared" si="1564"/>
        <v/>
      </c>
      <c r="CZ475" s="532" t="str">
        <f t="shared" si="1565"/>
        <v/>
      </c>
      <c r="DA475" s="533" t="str">
        <f t="shared" si="1566"/>
        <v/>
      </c>
      <c r="DB475" s="534" t="str">
        <f t="shared" si="1567"/>
        <v/>
      </c>
      <c r="DC475" s="534" t="str">
        <f t="shared" si="1568"/>
        <v/>
      </c>
      <c r="DD475" s="534" t="str">
        <f t="shared" si="1569"/>
        <v/>
      </c>
      <c r="DE475" s="534" t="str">
        <f t="shared" si="1570"/>
        <v/>
      </c>
      <c r="DF475" s="534" t="str">
        <f t="shared" si="1571"/>
        <v/>
      </c>
      <c r="DG475" s="535" t="str">
        <f t="shared" si="1572"/>
        <v/>
      </c>
      <c r="DH475" s="535" t="str">
        <f t="shared" si="1573"/>
        <v/>
      </c>
      <c r="DI475" s="535">
        <f t="shared" si="1574"/>
        <v>1200</v>
      </c>
      <c r="DJ475" s="535" t="str">
        <f t="shared" si="1575"/>
        <v/>
      </c>
      <c r="DK475" s="534" t="str">
        <f t="shared" si="1576"/>
        <v/>
      </c>
      <c r="DL475" s="534" t="str">
        <f t="shared" si="1577"/>
        <v/>
      </c>
      <c r="DM475" s="534" t="str">
        <f t="shared" si="1578"/>
        <v/>
      </c>
      <c r="DN475" s="534" t="str">
        <f t="shared" si="1579"/>
        <v/>
      </c>
      <c r="DO475" s="534" t="str">
        <f t="shared" si="1580"/>
        <v/>
      </c>
      <c r="DP475" s="533" t="str">
        <f t="shared" si="1581"/>
        <v/>
      </c>
      <c r="DQ475" s="532" t="str">
        <f t="shared" si="1582"/>
        <v/>
      </c>
      <c r="DR475" s="753">
        <f t="shared" si="1583"/>
        <v>0</v>
      </c>
      <c r="DS475" s="111">
        <f t="shared" si="1584"/>
        <v>1</v>
      </c>
      <c r="DT475" s="111">
        <f t="shared" si="1585"/>
        <v>7</v>
      </c>
      <c r="DU475" s="111">
        <f t="shared" si="1586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434" t="s">
        <v>814</v>
      </c>
      <c r="B476" s="306"/>
      <c r="C476" s="975" t="s">
        <v>369</v>
      </c>
      <c r="D476" s="306"/>
      <c r="E476" s="975"/>
      <c r="F476" s="306"/>
      <c r="G476" s="975" t="s">
        <v>369</v>
      </c>
      <c r="H476" s="777" t="s">
        <v>369</v>
      </c>
      <c r="I476" s="975" t="s">
        <v>369</v>
      </c>
      <c r="J476" s="777" t="s">
        <v>369</v>
      </c>
      <c r="K476" s="975"/>
      <c r="L476" s="777" t="s">
        <v>369</v>
      </c>
      <c r="M476" s="975"/>
      <c r="N476" s="306"/>
      <c r="O476" s="975"/>
      <c r="P476" s="306" t="s">
        <v>378</v>
      </c>
      <c r="Q476" s="975"/>
      <c r="R476" s="975" t="s">
        <v>378</v>
      </c>
      <c r="S476" s="306" t="s">
        <v>378</v>
      </c>
      <c r="T476" s="703"/>
      <c r="U476" s="975"/>
      <c r="V476" s="306" t="s">
        <v>369</v>
      </c>
      <c r="W476" s="975"/>
      <c r="X476" s="306"/>
      <c r="Y476" s="975"/>
      <c r="Z476" s="306" t="s">
        <v>369</v>
      </c>
      <c r="AA476" s="975" t="s">
        <v>369</v>
      </c>
      <c r="AB476" s="306"/>
      <c r="AC476" s="975"/>
      <c r="AD476" s="306"/>
      <c r="AE476" s="797" t="s">
        <v>369</v>
      </c>
      <c r="AF476" s="306"/>
      <c r="AG476" s="975"/>
      <c r="AH476" s="306"/>
      <c r="AI476" s="975"/>
      <c r="AJ476" s="306"/>
      <c r="AK476" s="306" t="s">
        <v>378</v>
      </c>
      <c r="AL476" s="975" t="s">
        <v>378</v>
      </c>
      <c r="AM476" s="703"/>
      <c r="AN476" s="975"/>
      <c r="AO476" s="306"/>
      <c r="AP476" s="975"/>
      <c r="AQ476" s="306"/>
      <c r="AR476" s="975"/>
      <c r="AS476" s="306"/>
      <c r="AT476" s="975" t="s">
        <v>369</v>
      </c>
      <c r="AU476" s="306"/>
      <c r="AV476" s="975"/>
      <c r="AW476" s="306"/>
      <c r="AX476" s="975" t="s">
        <v>369</v>
      </c>
      <c r="AY476" s="306"/>
      <c r="AZ476" s="975"/>
      <c r="BA476" s="306"/>
      <c r="BB476" s="975"/>
      <c r="BC476" s="306"/>
      <c r="BD476" s="306"/>
      <c r="BE476" s="975" t="s">
        <v>378</v>
      </c>
      <c r="BF476" s="703"/>
      <c r="BG476" s="975"/>
      <c r="BH476" s="975"/>
      <c r="BI476" s="306"/>
      <c r="BJ476" s="975"/>
      <c r="BK476" s="306"/>
      <c r="BL476" s="975" t="s">
        <v>369</v>
      </c>
      <c r="BM476" s="306"/>
      <c r="BN476" s="975"/>
      <c r="BO476" s="306" t="s">
        <v>369</v>
      </c>
      <c r="BP476" s="975"/>
      <c r="BQ476" s="306"/>
      <c r="BR476" s="975"/>
      <c r="BS476" s="306"/>
      <c r="BT476" s="975"/>
      <c r="BU476" s="306"/>
      <c r="BV476" s="975"/>
      <c r="BW476" s="975"/>
      <c r="BX476" s="306"/>
      <c r="BY476" s="703"/>
      <c r="BZ476" s="975" t="s">
        <v>369</v>
      </c>
      <c r="CA476" s="306" t="s">
        <v>369</v>
      </c>
      <c r="CB476" s="975" t="s">
        <v>369</v>
      </c>
      <c r="CC476" s="306" t="s">
        <v>369</v>
      </c>
      <c r="CD476" s="690" t="str">
        <f t="shared" si="1391"/>
        <v/>
      </c>
      <c r="CE476" s="690" t="str">
        <f t="shared" si="1392"/>
        <v/>
      </c>
      <c r="CF476" s="690" t="str">
        <f t="shared" si="1393"/>
        <v/>
      </c>
      <c r="CG476" s="786" t="str">
        <f t="shared" si="1394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391"/>
        <v>9.6666666666666661</v>
      </c>
      <c r="CE477" s="698">
        <f t="shared" si="1392"/>
        <v>10</v>
      </c>
      <c r="CF477" s="698">
        <f t="shared" si="1393"/>
        <v>10</v>
      </c>
      <c r="CG477" s="787" t="str">
        <f t="shared" si="1394"/>
        <v/>
      </c>
      <c r="CH477" s="1370" t="str">
        <f t="shared" ref="CH477:CH484" si="1603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371" t="str">
        <f t="shared" ref="CI477:CI484" si="1604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372" t="str">
        <f t="shared" ref="CJ477:CJ484" si="1605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372" t="str">
        <f t="shared" ref="CK477:CK484" si="1606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372">
        <f t="shared" ref="CL477:CL484" si="1607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372">
        <f t="shared" ref="CM477:CM484" si="1608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372">
        <f t="shared" ref="CN477:CN484" si="1609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373">
        <f t="shared" ref="CO477:CO484" si="1610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373">
        <f t="shared" ref="CP477:CP484" si="1611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373">
        <f t="shared" ref="CQ477:CQ484" si="1612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373">
        <f t="shared" ref="CR477:CR484" si="1613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372">
        <f t="shared" ref="CS477:CS484" si="1614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372">
        <f t="shared" ref="CT477:CT484" si="1615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372">
        <f t="shared" ref="CU477:CU484" si="1616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372">
        <f t="shared" ref="CV477:CV484" si="1617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372" t="str">
        <f t="shared" ref="CW477:CW484" si="1618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371" t="str">
        <f t="shared" ref="CX477:CX484" si="1619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374" t="str">
        <f t="shared" ref="CY477:CY484" si="1620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621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622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623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624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625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626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627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628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629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630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631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632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633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634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635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636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637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638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639">COUNT(B477:S477)</f>
        <v>11</v>
      </c>
      <c r="DS477" s="111">
        <f t="shared" ref="DS477:DS484" si="1640">COUNT(U477:AL477)</f>
        <v>7</v>
      </c>
      <c r="DT477" s="111">
        <f t="shared" ref="DT477:DT484" si="1641">COUNT(AN477:BE477)</f>
        <v>6</v>
      </c>
      <c r="DU477" s="111">
        <f t="shared" ref="DU477:DU484" si="1642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391"/>
        <v>1</v>
      </c>
      <c r="CE478" s="698">
        <f t="shared" si="1392"/>
        <v>1</v>
      </c>
      <c r="CF478" s="698">
        <f t="shared" si="1393"/>
        <v>1</v>
      </c>
      <c r="CG478" s="787" t="str">
        <f t="shared" si="1394"/>
        <v/>
      </c>
      <c r="CH478" s="1370" t="str">
        <f t="shared" si="1603"/>
        <v/>
      </c>
      <c r="CI478" s="1371" t="str">
        <f t="shared" si="1604"/>
        <v/>
      </c>
      <c r="CJ478" s="1372" t="str">
        <f t="shared" si="1605"/>
        <v/>
      </c>
      <c r="CK478" s="1372" t="str">
        <f t="shared" si="1606"/>
        <v/>
      </c>
      <c r="CL478" s="1372">
        <f t="shared" si="1607"/>
        <v>1</v>
      </c>
      <c r="CM478" s="1372">
        <f t="shared" si="1608"/>
        <v>1</v>
      </c>
      <c r="CN478" s="1372">
        <f t="shared" si="1609"/>
        <v>1</v>
      </c>
      <c r="CO478" s="1373">
        <f t="shared" si="1610"/>
        <v>1</v>
      </c>
      <c r="CP478" s="1373">
        <f t="shared" si="1611"/>
        <v>1</v>
      </c>
      <c r="CQ478" s="1373">
        <f t="shared" si="1612"/>
        <v>1</v>
      </c>
      <c r="CR478" s="1373">
        <f t="shared" si="1613"/>
        <v>1</v>
      </c>
      <c r="CS478" s="1372">
        <f t="shared" si="1614"/>
        <v>1</v>
      </c>
      <c r="CT478" s="1372">
        <f t="shared" si="1615"/>
        <v>1</v>
      </c>
      <c r="CU478" s="1372">
        <f t="shared" si="1616"/>
        <v>1</v>
      </c>
      <c r="CV478" s="1372">
        <f t="shared" si="1617"/>
        <v>2</v>
      </c>
      <c r="CW478" s="1372" t="str">
        <f t="shared" si="1618"/>
        <v/>
      </c>
      <c r="CX478" s="1371" t="str">
        <f t="shared" si="1619"/>
        <v/>
      </c>
      <c r="CY478" s="1374" t="str">
        <f t="shared" si="1620"/>
        <v/>
      </c>
      <c r="CZ478" s="532" t="str">
        <f t="shared" si="1621"/>
        <v/>
      </c>
      <c r="DA478" s="533" t="str">
        <f t="shared" si="1622"/>
        <v/>
      </c>
      <c r="DB478" s="534" t="str">
        <f t="shared" si="1623"/>
        <v/>
      </c>
      <c r="DC478" s="534" t="str">
        <f t="shared" si="1624"/>
        <v/>
      </c>
      <c r="DD478" s="534" t="str">
        <f t="shared" si="1625"/>
        <v/>
      </c>
      <c r="DE478" s="534" t="str">
        <f t="shared" si="1626"/>
        <v/>
      </c>
      <c r="DF478" s="534">
        <f t="shared" si="1627"/>
        <v>1</v>
      </c>
      <c r="DG478" s="535">
        <f t="shared" si="1628"/>
        <v>1</v>
      </c>
      <c r="DH478" s="535">
        <f t="shared" si="1629"/>
        <v>1</v>
      </c>
      <c r="DI478" s="535">
        <f t="shared" si="1630"/>
        <v>1</v>
      </c>
      <c r="DJ478" s="535">
        <f t="shared" si="1631"/>
        <v>1</v>
      </c>
      <c r="DK478" s="534">
        <f t="shared" si="1632"/>
        <v>1</v>
      </c>
      <c r="DL478" s="534">
        <f t="shared" si="1633"/>
        <v>2</v>
      </c>
      <c r="DM478" s="534" t="str">
        <f t="shared" si="1634"/>
        <v/>
      </c>
      <c r="DN478" s="534" t="str">
        <f t="shared" si="1635"/>
        <v/>
      </c>
      <c r="DO478" s="534" t="str">
        <f t="shared" si="1636"/>
        <v/>
      </c>
      <c r="DP478" s="533" t="str">
        <f t="shared" si="1637"/>
        <v/>
      </c>
      <c r="DQ478" s="532" t="str">
        <f t="shared" si="1638"/>
        <v/>
      </c>
      <c r="DR478" s="753">
        <f t="shared" si="1639"/>
        <v>11</v>
      </c>
      <c r="DS478" s="111">
        <f t="shared" si="1640"/>
        <v>7</v>
      </c>
      <c r="DT478" s="111">
        <f t="shared" si="1641"/>
        <v>6</v>
      </c>
      <c r="DU478" s="111">
        <f t="shared" si="1642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391"/>
        <v>12</v>
      </c>
      <c r="CE479" s="698">
        <f t="shared" si="1392"/>
        <v>12</v>
      </c>
      <c r="CF479" s="698">
        <f t="shared" si="1393"/>
        <v>12</v>
      </c>
      <c r="CG479" s="787" t="str">
        <f t="shared" si="1394"/>
        <v/>
      </c>
      <c r="CH479" s="1370" t="str">
        <f t="shared" si="1603"/>
        <v/>
      </c>
      <c r="CI479" s="1371" t="str">
        <f t="shared" si="1604"/>
        <v/>
      </c>
      <c r="CJ479" s="1372" t="str">
        <f t="shared" si="1605"/>
        <v/>
      </c>
      <c r="CK479" s="1372" t="str">
        <f t="shared" si="1606"/>
        <v/>
      </c>
      <c r="CL479" s="1372">
        <f t="shared" si="1607"/>
        <v>12</v>
      </c>
      <c r="CM479" s="1372">
        <f t="shared" si="1608"/>
        <v>12</v>
      </c>
      <c r="CN479" s="1372">
        <f t="shared" si="1609"/>
        <v>12</v>
      </c>
      <c r="CO479" s="1373">
        <f t="shared" si="1610"/>
        <v>12</v>
      </c>
      <c r="CP479" s="1373">
        <f t="shared" si="1611"/>
        <v>12</v>
      </c>
      <c r="CQ479" s="1373">
        <f t="shared" si="1612"/>
        <v>12</v>
      </c>
      <c r="CR479" s="1373">
        <f t="shared" si="1613"/>
        <v>12</v>
      </c>
      <c r="CS479" s="1372">
        <f t="shared" si="1614"/>
        <v>12</v>
      </c>
      <c r="CT479" s="1372">
        <f t="shared" si="1615"/>
        <v>12</v>
      </c>
      <c r="CU479" s="1372">
        <f t="shared" si="1616"/>
        <v>12</v>
      </c>
      <c r="CV479" s="1372">
        <f t="shared" si="1617"/>
        <v>12</v>
      </c>
      <c r="CW479" s="1372" t="str">
        <f t="shared" si="1618"/>
        <v/>
      </c>
      <c r="CX479" s="1371" t="str">
        <f t="shared" si="1619"/>
        <v/>
      </c>
      <c r="CY479" s="1374" t="str">
        <f t="shared" si="1620"/>
        <v/>
      </c>
      <c r="CZ479" s="532" t="str">
        <f t="shared" si="1621"/>
        <v/>
      </c>
      <c r="DA479" s="533" t="str">
        <f t="shared" si="1622"/>
        <v/>
      </c>
      <c r="DB479" s="534" t="str">
        <f t="shared" si="1623"/>
        <v/>
      </c>
      <c r="DC479" s="534" t="str">
        <f t="shared" si="1624"/>
        <v/>
      </c>
      <c r="DD479" s="534" t="str">
        <f t="shared" si="1625"/>
        <v/>
      </c>
      <c r="DE479" s="534" t="str">
        <f t="shared" si="1626"/>
        <v/>
      </c>
      <c r="DF479" s="534">
        <f t="shared" si="1627"/>
        <v>12</v>
      </c>
      <c r="DG479" s="535">
        <f t="shared" si="1628"/>
        <v>12</v>
      </c>
      <c r="DH479" s="535">
        <f t="shared" si="1629"/>
        <v>12</v>
      </c>
      <c r="DI479" s="535">
        <f t="shared" si="1630"/>
        <v>12</v>
      </c>
      <c r="DJ479" s="535">
        <f t="shared" si="1631"/>
        <v>12</v>
      </c>
      <c r="DK479" s="534">
        <f t="shared" si="1632"/>
        <v>12</v>
      </c>
      <c r="DL479" s="534">
        <f t="shared" si="1633"/>
        <v>12</v>
      </c>
      <c r="DM479" s="534" t="str">
        <f t="shared" si="1634"/>
        <v/>
      </c>
      <c r="DN479" s="534" t="str">
        <f t="shared" si="1635"/>
        <v/>
      </c>
      <c r="DO479" s="534" t="str">
        <f t="shared" si="1636"/>
        <v/>
      </c>
      <c r="DP479" s="533" t="str">
        <f t="shared" si="1637"/>
        <v/>
      </c>
      <c r="DQ479" s="532" t="str">
        <f t="shared" si="1638"/>
        <v/>
      </c>
      <c r="DR479" s="753">
        <f t="shared" si="1639"/>
        <v>11</v>
      </c>
      <c r="DS479" s="111">
        <f t="shared" si="1640"/>
        <v>7</v>
      </c>
      <c r="DT479" s="111">
        <f t="shared" si="1641"/>
        <v>6</v>
      </c>
      <c r="DU479" s="111">
        <f t="shared" si="1642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643">IF(B478="","",B477*B478*B479)</f>
        <v/>
      </c>
      <c r="C480" s="541">
        <f t="shared" si="1643"/>
        <v>120</v>
      </c>
      <c r="D480" s="541" t="str">
        <f t="shared" si="1643"/>
        <v/>
      </c>
      <c r="E480" s="541" t="str">
        <f t="shared" si="1643"/>
        <v/>
      </c>
      <c r="F480" s="541" t="str">
        <f t="shared" si="1643"/>
        <v/>
      </c>
      <c r="G480" s="541">
        <f t="shared" si="1643"/>
        <v>120</v>
      </c>
      <c r="H480" s="541">
        <f t="shared" si="1643"/>
        <v>120</v>
      </c>
      <c r="I480" s="541">
        <f t="shared" si="1643"/>
        <v>120</v>
      </c>
      <c r="J480" s="541">
        <f t="shared" si="1643"/>
        <v>120</v>
      </c>
      <c r="K480" s="541" t="str">
        <f t="shared" si="1643"/>
        <v/>
      </c>
      <c r="L480" s="541">
        <f t="shared" si="1643"/>
        <v>240</v>
      </c>
      <c r="M480" s="541" t="str">
        <f t="shared" si="1643"/>
        <v/>
      </c>
      <c r="N480" s="541">
        <f t="shared" si="1643"/>
        <v>120</v>
      </c>
      <c r="O480" s="541">
        <f t="shared" si="1643"/>
        <v>120</v>
      </c>
      <c r="P480" s="541">
        <f t="shared" si="1643"/>
        <v>84</v>
      </c>
      <c r="Q480" s="541" t="str">
        <f t="shared" si="1643"/>
        <v/>
      </c>
      <c r="R480" s="541">
        <f t="shared" si="1643"/>
        <v>36</v>
      </c>
      <c r="S480" s="541">
        <f t="shared" si="1643"/>
        <v>120</v>
      </c>
      <c r="T480" s="762"/>
      <c r="U480" s="541" t="str">
        <f t="shared" ref="U480:AL480" si="1644">IF(U478="","",U477*U478*U479)</f>
        <v/>
      </c>
      <c r="V480" s="541">
        <f t="shared" si="1644"/>
        <v>120</v>
      </c>
      <c r="W480" s="541" t="str">
        <f t="shared" si="1644"/>
        <v/>
      </c>
      <c r="X480" s="541" t="str">
        <f t="shared" si="1644"/>
        <v/>
      </c>
      <c r="Y480" s="541" t="str">
        <f t="shared" si="1644"/>
        <v/>
      </c>
      <c r="Z480" s="541">
        <f t="shared" si="1644"/>
        <v>120</v>
      </c>
      <c r="AA480" s="541">
        <f t="shared" si="1644"/>
        <v>120</v>
      </c>
      <c r="AB480" s="541" t="str">
        <f t="shared" si="1644"/>
        <v/>
      </c>
      <c r="AC480" s="541" t="str">
        <f t="shared" si="1644"/>
        <v/>
      </c>
      <c r="AD480" s="541" t="str">
        <f t="shared" si="1644"/>
        <v/>
      </c>
      <c r="AE480" s="541">
        <f t="shared" si="1644"/>
        <v>240</v>
      </c>
      <c r="AF480" s="541" t="str">
        <f t="shared" si="1644"/>
        <v/>
      </c>
      <c r="AG480" s="541" t="str">
        <f t="shared" si="1644"/>
        <v/>
      </c>
      <c r="AH480" s="541">
        <f t="shared" si="1644"/>
        <v>120</v>
      </c>
      <c r="AI480" s="541" t="str">
        <f t="shared" si="1644"/>
        <v/>
      </c>
      <c r="AJ480" s="541" t="str">
        <f t="shared" si="1644"/>
        <v/>
      </c>
      <c r="AK480" s="541">
        <f t="shared" si="1644"/>
        <v>120</v>
      </c>
      <c r="AL480" s="541">
        <f t="shared" si="1644"/>
        <v>120</v>
      </c>
      <c r="AM480" s="762"/>
      <c r="AN480" s="541" t="str">
        <f t="shared" ref="AN480:BE480" si="1645">IF(AN478="","",AN477*AN478*AN479)</f>
        <v/>
      </c>
      <c r="AO480" s="541" t="str">
        <f t="shared" si="1645"/>
        <v/>
      </c>
      <c r="AP480" s="541" t="str">
        <f t="shared" si="1645"/>
        <v/>
      </c>
      <c r="AQ480" s="541" t="str">
        <f t="shared" si="1645"/>
        <v/>
      </c>
      <c r="AR480" s="541" t="str">
        <f t="shared" si="1645"/>
        <v/>
      </c>
      <c r="AS480" s="541" t="str">
        <f t="shared" si="1645"/>
        <v/>
      </c>
      <c r="AT480" s="541">
        <f t="shared" si="1645"/>
        <v>84</v>
      </c>
      <c r="AU480" s="541" t="str">
        <f t="shared" si="1645"/>
        <v/>
      </c>
      <c r="AV480" s="541" t="str">
        <f t="shared" si="1645"/>
        <v/>
      </c>
      <c r="AW480" s="541" t="str">
        <f t="shared" si="1645"/>
        <v/>
      </c>
      <c r="AX480" s="541">
        <f t="shared" si="1645"/>
        <v>120</v>
      </c>
      <c r="AY480" s="541">
        <f t="shared" si="1645"/>
        <v>120</v>
      </c>
      <c r="AZ480" s="541">
        <f t="shared" si="1645"/>
        <v>120</v>
      </c>
      <c r="BA480" s="541">
        <f t="shared" si="1645"/>
        <v>120</v>
      </c>
      <c r="BB480" s="541" t="str">
        <f t="shared" si="1645"/>
        <v/>
      </c>
      <c r="BC480" s="541" t="str">
        <f t="shared" si="1645"/>
        <v/>
      </c>
      <c r="BD480" s="541" t="str">
        <f t="shared" si="1645"/>
        <v/>
      </c>
      <c r="BE480" s="541">
        <f t="shared" si="1645"/>
        <v>120</v>
      </c>
      <c r="BF480" s="762"/>
      <c r="BG480" s="541" t="str">
        <f t="shared" ref="BG480:BX480" si="1646">IF(BG478="","",BG477*BG478*BG479)</f>
        <v/>
      </c>
      <c r="BH480" s="541" t="str">
        <f t="shared" si="1646"/>
        <v/>
      </c>
      <c r="BI480" s="541" t="str">
        <f t="shared" si="1646"/>
        <v/>
      </c>
      <c r="BJ480" s="541" t="str">
        <f t="shared" si="1646"/>
        <v/>
      </c>
      <c r="BK480" s="541" t="str">
        <f t="shared" si="1646"/>
        <v/>
      </c>
      <c r="BL480" s="541">
        <f t="shared" si="1646"/>
        <v>84</v>
      </c>
      <c r="BM480" s="541" t="str">
        <f t="shared" si="1646"/>
        <v/>
      </c>
      <c r="BN480" s="541" t="str">
        <f t="shared" si="1646"/>
        <v/>
      </c>
      <c r="BO480" s="541">
        <f t="shared" si="1646"/>
        <v>120</v>
      </c>
      <c r="BP480" s="541" t="str">
        <f t="shared" si="1646"/>
        <v/>
      </c>
      <c r="BQ480" s="541" t="str">
        <f t="shared" si="1646"/>
        <v/>
      </c>
      <c r="BR480" s="541" t="str">
        <f t="shared" si="1646"/>
        <v/>
      </c>
      <c r="BS480" s="541" t="str">
        <f t="shared" si="1646"/>
        <v/>
      </c>
      <c r="BT480" s="541" t="str">
        <f t="shared" si="1646"/>
        <v/>
      </c>
      <c r="BU480" s="541" t="str">
        <f t="shared" si="1646"/>
        <v/>
      </c>
      <c r="BV480" s="541" t="str">
        <f t="shared" si="1646"/>
        <v/>
      </c>
      <c r="BW480" s="541" t="str">
        <f t="shared" si="1646"/>
        <v/>
      </c>
      <c r="BX480" s="541" t="str">
        <f t="shared" si="1646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391"/>
        <v>116</v>
      </c>
      <c r="CE480" s="698">
        <f t="shared" si="1392"/>
        <v>120</v>
      </c>
      <c r="CF480" s="698">
        <f t="shared" si="1393"/>
        <v>120</v>
      </c>
      <c r="CG480" s="787" t="str">
        <f t="shared" si="1394"/>
        <v/>
      </c>
      <c r="CH480" s="1370" t="str">
        <f t="shared" si="1603"/>
        <v/>
      </c>
      <c r="CI480" s="1371" t="str">
        <f t="shared" si="1604"/>
        <v/>
      </c>
      <c r="CJ480" s="1372" t="str">
        <f t="shared" si="1605"/>
        <v/>
      </c>
      <c r="CK480" s="1372" t="str">
        <f t="shared" si="1606"/>
        <v/>
      </c>
      <c r="CL480" s="1372">
        <f t="shared" si="1607"/>
        <v>36</v>
      </c>
      <c r="CM480" s="1372">
        <f t="shared" si="1608"/>
        <v>84</v>
      </c>
      <c r="CN480" s="1372">
        <f t="shared" si="1609"/>
        <v>120</v>
      </c>
      <c r="CO480" s="1373">
        <f t="shared" si="1610"/>
        <v>120</v>
      </c>
      <c r="CP480" s="1373">
        <f t="shared" si="1611"/>
        <v>120</v>
      </c>
      <c r="CQ480" s="1373">
        <f t="shared" si="1612"/>
        <v>120</v>
      </c>
      <c r="CR480" s="1373">
        <f t="shared" si="1613"/>
        <v>120</v>
      </c>
      <c r="CS480" s="1372">
        <f t="shared" si="1614"/>
        <v>120</v>
      </c>
      <c r="CT480" s="1372">
        <f t="shared" si="1615"/>
        <v>120</v>
      </c>
      <c r="CU480" s="1372">
        <f t="shared" si="1616"/>
        <v>120</v>
      </c>
      <c r="CV480" s="1372">
        <f t="shared" si="1617"/>
        <v>240</v>
      </c>
      <c r="CW480" s="1372" t="str">
        <f t="shared" si="1618"/>
        <v/>
      </c>
      <c r="CX480" s="1371" t="str">
        <f t="shared" si="1619"/>
        <v/>
      </c>
      <c r="CY480" s="1374" t="str">
        <f t="shared" si="1620"/>
        <v/>
      </c>
      <c r="CZ480" s="532" t="str">
        <f t="shared" si="1621"/>
        <v/>
      </c>
      <c r="DA480" s="533" t="str">
        <f t="shared" si="1622"/>
        <v/>
      </c>
      <c r="DB480" s="534" t="str">
        <f t="shared" si="1623"/>
        <v/>
      </c>
      <c r="DC480" s="534" t="str">
        <f t="shared" si="1624"/>
        <v/>
      </c>
      <c r="DD480" s="534" t="str">
        <f t="shared" si="1625"/>
        <v/>
      </c>
      <c r="DE480" s="534" t="str">
        <f t="shared" si="1626"/>
        <v/>
      </c>
      <c r="DF480" s="534">
        <f t="shared" si="1627"/>
        <v>120</v>
      </c>
      <c r="DG480" s="535">
        <f t="shared" si="1628"/>
        <v>120</v>
      </c>
      <c r="DH480" s="535">
        <f t="shared" si="1629"/>
        <v>120</v>
      </c>
      <c r="DI480" s="535">
        <f t="shared" si="1630"/>
        <v>120</v>
      </c>
      <c r="DJ480" s="535">
        <f t="shared" si="1631"/>
        <v>120</v>
      </c>
      <c r="DK480" s="534">
        <f t="shared" si="1632"/>
        <v>120</v>
      </c>
      <c r="DL480" s="534">
        <f t="shared" si="1633"/>
        <v>240</v>
      </c>
      <c r="DM480" s="534" t="str">
        <f t="shared" si="1634"/>
        <v/>
      </c>
      <c r="DN480" s="534" t="str">
        <f t="shared" si="1635"/>
        <v/>
      </c>
      <c r="DO480" s="534" t="str">
        <f t="shared" si="1636"/>
        <v/>
      </c>
      <c r="DP480" s="533" t="str">
        <f t="shared" si="1637"/>
        <v/>
      </c>
      <c r="DQ480" s="532" t="str">
        <f t="shared" si="1638"/>
        <v/>
      </c>
      <c r="DR480" s="753">
        <f t="shared" si="1639"/>
        <v>11</v>
      </c>
      <c r="DS480" s="111">
        <f t="shared" si="1640"/>
        <v>7</v>
      </c>
      <c r="DT480" s="111">
        <f t="shared" si="1641"/>
        <v>6</v>
      </c>
      <c r="DU480" s="111">
        <f t="shared" si="1642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v>3140</v>
      </c>
      <c r="C481" s="571">
        <v>3140</v>
      </c>
      <c r="D481" s="571">
        <v>3140</v>
      </c>
      <c r="E481" s="571">
        <v>3140</v>
      </c>
      <c r="F481" s="571">
        <v>3140</v>
      </c>
      <c r="G481" s="571">
        <v>3140</v>
      </c>
      <c r="H481" s="571">
        <v>3140</v>
      </c>
      <c r="I481" s="571">
        <v>3140</v>
      </c>
      <c r="J481" s="571">
        <v>3140</v>
      </c>
      <c r="K481" s="571">
        <v>3140</v>
      </c>
      <c r="L481" s="571">
        <v>3140</v>
      </c>
      <c r="M481" s="571">
        <v>3140</v>
      </c>
      <c r="N481" s="571">
        <v>3140</v>
      </c>
      <c r="O481" s="571">
        <v>3140</v>
      </c>
      <c r="P481" s="571">
        <v>3140</v>
      </c>
      <c r="Q481" s="571">
        <v>3140</v>
      </c>
      <c r="R481" s="571">
        <v>3140</v>
      </c>
      <c r="S481" s="571">
        <v>3140</v>
      </c>
      <c r="T481" s="851"/>
      <c r="U481" s="571">
        <v>3140</v>
      </c>
      <c r="V481" s="571">
        <v>3140</v>
      </c>
      <c r="W481" s="571">
        <v>3140</v>
      </c>
      <c r="X481" s="571">
        <v>3140</v>
      </c>
      <c r="Y481" s="571">
        <v>3140</v>
      </c>
      <c r="Z481" s="571">
        <v>3140</v>
      </c>
      <c r="AA481" s="571">
        <v>3140</v>
      </c>
      <c r="AB481" s="571">
        <v>3140</v>
      </c>
      <c r="AC481" s="571">
        <v>3140</v>
      </c>
      <c r="AD481" s="571">
        <v>3140</v>
      </c>
      <c r="AE481" s="571">
        <v>3140</v>
      </c>
      <c r="AF481" s="571">
        <v>3140</v>
      </c>
      <c r="AG481" s="571">
        <v>3140</v>
      </c>
      <c r="AH481" s="571">
        <v>3140</v>
      </c>
      <c r="AI481" s="571">
        <v>3140</v>
      </c>
      <c r="AJ481" s="571">
        <v>3140</v>
      </c>
      <c r="AK481" s="571">
        <v>3140</v>
      </c>
      <c r="AL481" s="571">
        <v>3140</v>
      </c>
      <c r="AM481" s="851"/>
      <c r="AN481" s="571">
        <v>3140</v>
      </c>
      <c r="AO481" s="571">
        <v>3140</v>
      </c>
      <c r="AP481" s="571">
        <v>3140</v>
      </c>
      <c r="AQ481" s="571">
        <v>3140</v>
      </c>
      <c r="AR481" s="571">
        <v>3140</v>
      </c>
      <c r="AS481" s="571">
        <v>3140</v>
      </c>
      <c r="AT481" s="571">
        <v>3140</v>
      </c>
      <c r="AU481" s="571">
        <v>3140</v>
      </c>
      <c r="AV481" s="571">
        <v>3140</v>
      </c>
      <c r="AW481" s="571">
        <v>3140</v>
      </c>
      <c r="AX481" s="571">
        <v>3140</v>
      </c>
      <c r="AY481" s="571">
        <v>3140</v>
      </c>
      <c r="AZ481" s="571">
        <v>3140</v>
      </c>
      <c r="BA481" s="571">
        <v>3140</v>
      </c>
      <c r="BB481" s="571">
        <v>3140</v>
      </c>
      <c r="BC481" s="571">
        <v>3140</v>
      </c>
      <c r="BD481" s="571">
        <v>3140</v>
      </c>
      <c r="BE481" s="571">
        <v>3140</v>
      </c>
      <c r="BF481" s="851"/>
      <c r="BG481" s="571">
        <v>3140</v>
      </c>
      <c r="BH481" s="571">
        <v>3140</v>
      </c>
      <c r="BI481" s="571">
        <v>3140</v>
      </c>
      <c r="BJ481" s="571">
        <v>3140</v>
      </c>
      <c r="BK481" s="571">
        <v>3140</v>
      </c>
      <c r="BL481" s="571">
        <v>3140</v>
      </c>
      <c r="BM481" s="571">
        <v>3140</v>
      </c>
      <c r="BN481" s="571">
        <v>3140</v>
      </c>
      <c r="BO481" s="571">
        <v>3140</v>
      </c>
      <c r="BP481" s="571">
        <v>3140</v>
      </c>
      <c r="BQ481" s="571">
        <v>3140</v>
      </c>
      <c r="BR481" s="571">
        <v>3140</v>
      </c>
      <c r="BS481" s="571">
        <v>3140</v>
      </c>
      <c r="BT481" s="571">
        <v>3140</v>
      </c>
      <c r="BU481" s="571">
        <v>3140</v>
      </c>
      <c r="BV481" s="571">
        <v>3140</v>
      </c>
      <c r="BW481" s="571">
        <v>3140</v>
      </c>
      <c r="BX481" s="571">
        <v>3140</v>
      </c>
      <c r="BY481" s="851"/>
      <c r="BZ481" s="571">
        <v>3140</v>
      </c>
      <c r="CA481" s="571">
        <v>3140</v>
      </c>
      <c r="CB481" s="571">
        <v>3140</v>
      </c>
      <c r="CC481" s="571">
        <v>3140</v>
      </c>
      <c r="CD481" s="698">
        <f t="shared" si="1391"/>
        <v>3140</v>
      </c>
      <c r="CE481" s="698">
        <f t="shared" si="1392"/>
        <v>3140</v>
      </c>
      <c r="CF481" s="698">
        <f t="shared" si="1393"/>
        <v>3140</v>
      </c>
      <c r="CG481" s="787">
        <f t="shared" si="1394"/>
        <v>3140</v>
      </c>
      <c r="CH481" s="1370">
        <f t="shared" si="1603"/>
        <v>3140</v>
      </c>
      <c r="CI481" s="1371">
        <f t="shared" si="1604"/>
        <v>3140</v>
      </c>
      <c r="CJ481" s="1372">
        <f t="shared" si="1605"/>
        <v>3140</v>
      </c>
      <c r="CK481" s="1372">
        <f t="shared" si="1606"/>
        <v>3140</v>
      </c>
      <c r="CL481" s="1372">
        <f t="shared" si="1607"/>
        <v>3140</v>
      </c>
      <c r="CM481" s="1372">
        <f t="shared" si="1608"/>
        <v>3140</v>
      </c>
      <c r="CN481" s="1372">
        <f t="shared" si="1609"/>
        <v>3140</v>
      </c>
      <c r="CO481" s="1373">
        <f t="shared" si="1610"/>
        <v>3140</v>
      </c>
      <c r="CP481" s="1373">
        <f t="shared" si="1611"/>
        <v>3140</v>
      </c>
      <c r="CQ481" s="1373">
        <f t="shared" si="1612"/>
        <v>3140</v>
      </c>
      <c r="CR481" s="1373">
        <f t="shared" si="1613"/>
        <v>3140</v>
      </c>
      <c r="CS481" s="1372">
        <f t="shared" si="1614"/>
        <v>3140</v>
      </c>
      <c r="CT481" s="1372">
        <f t="shared" si="1615"/>
        <v>3140</v>
      </c>
      <c r="CU481" s="1372">
        <f t="shared" si="1616"/>
        <v>3140</v>
      </c>
      <c r="CV481" s="1372">
        <f t="shared" si="1617"/>
        <v>3140</v>
      </c>
      <c r="CW481" s="1372">
        <f t="shared" si="1618"/>
        <v>3140</v>
      </c>
      <c r="CX481" s="1371">
        <f t="shared" si="1619"/>
        <v>3140</v>
      </c>
      <c r="CY481" s="1374">
        <f t="shared" si="1620"/>
        <v>3140</v>
      </c>
      <c r="CZ481" s="532">
        <f t="shared" si="1621"/>
        <v>3140</v>
      </c>
      <c r="DA481" s="533">
        <f t="shared" si="1622"/>
        <v>3140</v>
      </c>
      <c r="DB481" s="534">
        <f t="shared" si="1623"/>
        <v>3140</v>
      </c>
      <c r="DC481" s="534">
        <f t="shared" si="1624"/>
        <v>3140</v>
      </c>
      <c r="DD481" s="534">
        <f t="shared" si="1625"/>
        <v>3140</v>
      </c>
      <c r="DE481" s="534">
        <f t="shared" si="1626"/>
        <v>3140</v>
      </c>
      <c r="DF481" s="534">
        <f t="shared" si="1627"/>
        <v>3140</v>
      </c>
      <c r="DG481" s="535">
        <f t="shared" si="1628"/>
        <v>3140</v>
      </c>
      <c r="DH481" s="535">
        <f t="shared" si="1629"/>
        <v>3140</v>
      </c>
      <c r="DI481" s="535">
        <f t="shared" si="1630"/>
        <v>3140</v>
      </c>
      <c r="DJ481" s="535">
        <f t="shared" si="1631"/>
        <v>3140</v>
      </c>
      <c r="DK481" s="534">
        <f t="shared" si="1632"/>
        <v>3140</v>
      </c>
      <c r="DL481" s="534">
        <f t="shared" si="1633"/>
        <v>3140</v>
      </c>
      <c r="DM481" s="534">
        <f t="shared" si="1634"/>
        <v>3140</v>
      </c>
      <c r="DN481" s="534">
        <f t="shared" si="1635"/>
        <v>3140</v>
      </c>
      <c r="DO481" s="534">
        <f t="shared" si="1636"/>
        <v>3140</v>
      </c>
      <c r="DP481" s="533">
        <f t="shared" si="1637"/>
        <v>3140</v>
      </c>
      <c r="DQ481" s="532">
        <f t="shared" si="1638"/>
        <v>3140</v>
      </c>
      <c r="DR481" s="753">
        <f t="shared" si="1639"/>
        <v>18</v>
      </c>
      <c r="DS481" s="111">
        <f t="shared" si="1640"/>
        <v>18</v>
      </c>
      <c r="DT481" s="111">
        <f t="shared" si="1641"/>
        <v>18</v>
      </c>
      <c r="DU481" s="111">
        <f t="shared" si="1642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3" t="str">
        <f>IF(B480="","",B480*B481/B$46/365/$G$1)</f>
        <v/>
      </c>
      <c r="C482" s="863">
        <f t="shared" ref="C482:U482" si="1647">IF(C480="","",C480*C481/C$46/365/$G$1)</f>
        <v>1.4663760896637609E-2</v>
      </c>
      <c r="D482" s="863" t="str">
        <f t="shared" si="1647"/>
        <v/>
      </c>
      <c r="E482" s="863" t="str">
        <f t="shared" si="1647"/>
        <v/>
      </c>
      <c r="F482" s="863" t="str">
        <f t="shared" si="1647"/>
        <v/>
      </c>
      <c r="G482" s="863">
        <f t="shared" si="1647"/>
        <v>1.4663760896637609E-2</v>
      </c>
      <c r="H482" s="863">
        <f t="shared" si="1647"/>
        <v>1.4663760896637609E-2</v>
      </c>
      <c r="I482" s="863">
        <f t="shared" si="1647"/>
        <v>2.9327521793275219E-2</v>
      </c>
      <c r="J482" s="863">
        <f t="shared" si="1647"/>
        <v>1.6758583881871552E-2</v>
      </c>
      <c r="K482" s="863" t="str">
        <f t="shared" si="1647"/>
        <v/>
      </c>
      <c r="L482" s="863">
        <f t="shared" si="1647"/>
        <v>1.4663760896637609E-2</v>
      </c>
      <c r="M482" s="863" t="str">
        <f t="shared" si="1647"/>
        <v/>
      </c>
      <c r="N482" s="863">
        <f t="shared" si="1647"/>
        <v>1.6758583881871552E-2</v>
      </c>
      <c r="O482" s="863">
        <f t="shared" si="1647"/>
        <v>1.6758583881871552E-2</v>
      </c>
      <c r="P482" s="863">
        <f t="shared" si="1647"/>
        <v>1.1731008717310086E-2</v>
      </c>
      <c r="Q482" s="863" t="str">
        <f t="shared" si="1647"/>
        <v/>
      </c>
      <c r="R482" s="863">
        <f t="shared" si="1647"/>
        <v>5.0275751645614663E-3</v>
      </c>
      <c r="S482" s="863">
        <f t="shared" si="1647"/>
        <v>1.3034454130344542E-2</v>
      </c>
      <c r="T482" s="752"/>
      <c r="U482" s="863" t="str">
        <f t="shared" si="1647"/>
        <v/>
      </c>
      <c r="V482" s="863">
        <f t="shared" ref="V482:AL482" si="1648">IF(V480="","",V480*V481/V$46/365/$G$1)</f>
        <v>1.4663760896637609E-2</v>
      </c>
      <c r="W482" s="863" t="str">
        <f t="shared" si="1648"/>
        <v/>
      </c>
      <c r="X482" s="863" t="str">
        <f t="shared" si="1648"/>
        <v/>
      </c>
      <c r="Y482" s="863" t="str">
        <f t="shared" si="1648"/>
        <v/>
      </c>
      <c r="Z482" s="863">
        <f t="shared" si="1648"/>
        <v>1.1731008717310086E-2</v>
      </c>
      <c r="AA482" s="863">
        <f t="shared" si="1648"/>
        <v>1.4663760896637609E-2</v>
      </c>
      <c r="AB482" s="863" t="str">
        <f t="shared" si="1648"/>
        <v/>
      </c>
      <c r="AC482" s="863" t="str">
        <f t="shared" si="1648"/>
        <v/>
      </c>
      <c r="AD482" s="863" t="str">
        <f t="shared" si="1648"/>
        <v/>
      </c>
      <c r="AE482" s="863">
        <f t="shared" si="1648"/>
        <v>2.9327521793275219E-2</v>
      </c>
      <c r="AF482" s="863" t="str">
        <f t="shared" si="1648"/>
        <v/>
      </c>
      <c r="AG482" s="863" t="str">
        <f t="shared" si="1648"/>
        <v/>
      </c>
      <c r="AH482" s="863">
        <f t="shared" si="1648"/>
        <v>1.4663760896637609E-2</v>
      </c>
      <c r="AI482" s="863" t="str">
        <f t="shared" si="1648"/>
        <v/>
      </c>
      <c r="AJ482" s="863" t="str">
        <f t="shared" si="1648"/>
        <v/>
      </c>
      <c r="AK482" s="863">
        <f t="shared" si="1648"/>
        <v>1.1731008717310086E-2</v>
      </c>
      <c r="AL482" s="863">
        <f t="shared" si="1648"/>
        <v>1.3034454130344542E-2</v>
      </c>
      <c r="AM482" s="752"/>
      <c r="AN482" s="863" t="str">
        <f t="shared" ref="AN482:BE482" si="1649">IF(AN480="","",AN480*AN481/AN$46/365/$G$1)</f>
        <v/>
      </c>
      <c r="AO482" s="863" t="str">
        <f t="shared" si="1649"/>
        <v/>
      </c>
      <c r="AP482" s="863" t="str">
        <f t="shared" si="1649"/>
        <v/>
      </c>
      <c r="AQ482" s="863" t="str">
        <f t="shared" si="1649"/>
        <v/>
      </c>
      <c r="AR482" s="863" t="str">
        <f t="shared" si="1649"/>
        <v/>
      </c>
      <c r="AS482" s="863" t="str">
        <f t="shared" si="1649"/>
        <v/>
      </c>
      <c r="AT482" s="863">
        <f t="shared" si="1649"/>
        <v>1.1731008717310086E-2</v>
      </c>
      <c r="AU482" s="863" t="str">
        <f t="shared" si="1649"/>
        <v/>
      </c>
      <c r="AV482" s="863" t="str">
        <f t="shared" si="1649"/>
        <v/>
      </c>
      <c r="AW482" s="863" t="str">
        <f t="shared" si="1649"/>
        <v/>
      </c>
      <c r="AX482" s="863">
        <f t="shared" si="1649"/>
        <v>1.4663760896637609E-2</v>
      </c>
      <c r="AY482" s="863">
        <f t="shared" si="1649"/>
        <v>1.9551681195516812E-2</v>
      </c>
      <c r="AZ482" s="863">
        <f t="shared" si="1649"/>
        <v>2.3462017434620171E-2</v>
      </c>
      <c r="BA482" s="863">
        <f t="shared" si="1649"/>
        <v>1.6758583881871552E-2</v>
      </c>
      <c r="BB482" s="863" t="str">
        <f t="shared" si="1649"/>
        <v/>
      </c>
      <c r="BC482" s="863" t="str">
        <f t="shared" si="1649"/>
        <v/>
      </c>
      <c r="BD482" s="863" t="str">
        <f t="shared" si="1649"/>
        <v/>
      </c>
      <c r="BE482" s="863">
        <f t="shared" si="1649"/>
        <v>1.6758583881871552E-2</v>
      </c>
      <c r="BF482" s="752"/>
      <c r="BG482" s="863" t="str">
        <f t="shared" ref="BG482:BX482" si="1650">IF(BG480="","",BG480*BG481/BG$46/365/$G$1)</f>
        <v/>
      </c>
      <c r="BH482" s="863" t="str">
        <f t="shared" si="1650"/>
        <v/>
      </c>
      <c r="BI482" s="863" t="str">
        <f t="shared" si="1650"/>
        <v/>
      </c>
      <c r="BJ482" s="863" t="str">
        <f t="shared" si="1650"/>
        <v/>
      </c>
      <c r="BK482" s="863" t="str">
        <f t="shared" si="1650"/>
        <v/>
      </c>
      <c r="BL482" s="863">
        <f t="shared" si="1650"/>
        <v>1.3686176836861769E-2</v>
      </c>
      <c r="BM482" s="863" t="str">
        <f t="shared" si="1650"/>
        <v/>
      </c>
      <c r="BN482" s="863" t="str">
        <f t="shared" si="1650"/>
        <v/>
      </c>
      <c r="BO482" s="863">
        <f t="shared" si="1650"/>
        <v>1.6758583881871552E-2</v>
      </c>
      <c r="BP482" s="863" t="str">
        <f t="shared" si="1650"/>
        <v/>
      </c>
      <c r="BQ482" s="863" t="str">
        <f t="shared" si="1650"/>
        <v/>
      </c>
      <c r="BR482" s="863" t="str">
        <f t="shared" si="1650"/>
        <v/>
      </c>
      <c r="BS482" s="863" t="str">
        <f t="shared" si="1650"/>
        <v/>
      </c>
      <c r="BT482" s="863" t="str">
        <f t="shared" si="1650"/>
        <v/>
      </c>
      <c r="BU482" s="863" t="str">
        <f t="shared" si="1650"/>
        <v/>
      </c>
      <c r="BV482" s="863" t="str">
        <f t="shared" si="1650"/>
        <v/>
      </c>
      <c r="BW482" s="863" t="str">
        <f t="shared" si="1650"/>
        <v/>
      </c>
      <c r="BX482" s="863" t="str">
        <f t="shared" si="1650"/>
        <v/>
      </c>
      <c r="BY482" s="752"/>
      <c r="BZ482" s="863">
        <f>IF(BZ480="","",BZ480*BZ481/BZ$46/365/$G$1)</f>
        <v>1.9551681195516812E-2</v>
      </c>
      <c r="CA482" s="863">
        <f>IF(CA480="","",CA480*CA481/CA$46/365/$G$1)</f>
        <v>1.9551681195516812E-2</v>
      </c>
      <c r="CB482" s="863">
        <f>IF(CB480="","",CB480*CB481/CB$46/365/$G$1)</f>
        <v>1.3686176836861769E-2</v>
      </c>
      <c r="CC482" s="863">
        <f>IF(CC480="","",CC480*CC481/CC$46/365/$G$1)</f>
        <v>1.6423412204234121E-2</v>
      </c>
      <c r="CD482" s="698">
        <f t="shared" si="1391"/>
        <v>1.4855139786646635E-2</v>
      </c>
      <c r="CE482" s="723">
        <f t="shared" si="1392"/>
        <v>1.3751349107513491E-2</v>
      </c>
      <c r="CF482" s="723">
        <f t="shared" si="1393"/>
        <v>1.6933152463974383E-2</v>
      </c>
      <c r="CG482" s="790" t="str">
        <f t="shared" si="1394"/>
        <v/>
      </c>
      <c r="CH482" s="1375" t="str">
        <f t="shared" si="1603"/>
        <v/>
      </c>
      <c r="CI482" s="1376" t="str">
        <f t="shared" si="1604"/>
        <v/>
      </c>
      <c r="CJ482" s="1377" t="str">
        <f t="shared" si="1605"/>
        <v/>
      </c>
      <c r="CK482" s="1377" t="str">
        <f t="shared" si="1606"/>
        <v/>
      </c>
      <c r="CL482" s="1377">
        <f t="shared" si="1607"/>
        <v>5.0275751645614663E-3</v>
      </c>
      <c r="CM482" s="1377">
        <f t="shared" si="1608"/>
        <v>1.1731008717310086E-2</v>
      </c>
      <c r="CN482" s="1377">
        <f t="shared" si="1609"/>
        <v>1.3034454130344542E-2</v>
      </c>
      <c r="CO482" s="1378">
        <f t="shared" si="1610"/>
        <v>1.4663760896637609E-2</v>
      </c>
      <c r="CP482" s="1378">
        <f t="shared" si="1611"/>
        <v>1.4663760896637609E-2</v>
      </c>
      <c r="CQ482" s="1378">
        <f t="shared" si="1612"/>
        <v>1.4663760896637609E-2</v>
      </c>
      <c r="CR482" s="1378">
        <f t="shared" si="1613"/>
        <v>1.4663760896637609E-2</v>
      </c>
      <c r="CS482" s="1377">
        <f t="shared" si="1614"/>
        <v>1.6758583881871552E-2</v>
      </c>
      <c r="CT482" s="1377">
        <f t="shared" si="1615"/>
        <v>1.6758583881871552E-2</v>
      </c>
      <c r="CU482" s="1377">
        <f t="shared" si="1616"/>
        <v>1.6758583881871552E-2</v>
      </c>
      <c r="CV482" s="1377">
        <f t="shared" si="1617"/>
        <v>2.9327521793275219E-2</v>
      </c>
      <c r="CW482" s="1377" t="str">
        <f t="shared" si="1618"/>
        <v/>
      </c>
      <c r="CX482" s="1376" t="str">
        <f t="shared" si="1619"/>
        <v/>
      </c>
      <c r="CY482" s="1379" t="str">
        <f t="shared" si="1620"/>
        <v/>
      </c>
      <c r="CZ482" s="638" t="str">
        <f t="shared" si="1621"/>
        <v/>
      </c>
      <c r="DA482" s="639" t="str">
        <f t="shared" si="1622"/>
        <v/>
      </c>
      <c r="DB482" s="640" t="str">
        <f t="shared" si="1623"/>
        <v/>
      </c>
      <c r="DC482" s="640" t="str">
        <f t="shared" si="1624"/>
        <v/>
      </c>
      <c r="DD482" s="640" t="str">
        <f t="shared" si="1625"/>
        <v/>
      </c>
      <c r="DE482" s="640" t="str">
        <f t="shared" si="1626"/>
        <v/>
      </c>
      <c r="DF482" s="640">
        <f t="shared" si="1627"/>
        <v>1.1731008717310086E-2</v>
      </c>
      <c r="DG482" s="641">
        <f t="shared" si="1628"/>
        <v>1.1731008717310086E-2</v>
      </c>
      <c r="DH482" s="641">
        <f t="shared" si="1629"/>
        <v>1.3034454130344542E-2</v>
      </c>
      <c r="DI482" s="641">
        <f t="shared" si="1630"/>
        <v>1.4663760896637609E-2</v>
      </c>
      <c r="DJ482" s="641">
        <f t="shared" si="1631"/>
        <v>1.4663760896637609E-2</v>
      </c>
      <c r="DK482" s="640">
        <f t="shared" si="1632"/>
        <v>1.4663760896637609E-2</v>
      </c>
      <c r="DL482" s="640">
        <f t="shared" si="1633"/>
        <v>2.9327521793275219E-2</v>
      </c>
      <c r="DM482" s="640" t="str">
        <f t="shared" si="1634"/>
        <v/>
      </c>
      <c r="DN482" s="640" t="str">
        <f t="shared" si="1635"/>
        <v/>
      </c>
      <c r="DO482" s="640" t="str">
        <f t="shared" si="1636"/>
        <v/>
      </c>
      <c r="DP482" s="639" t="str">
        <f t="shared" si="1637"/>
        <v/>
      </c>
      <c r="DQ482" s="638" t="str">
        <f t="shared" si="1638"/>
        <v/>
      </c>
      <c r="DR482" s="753">
        <f t="shared" si="1639"/>
        <v>11</v>
      </c>
      <c r="DS482" s="111">
        <f t="shared" si="1640"/>
        <v>7</v>
      </c>
      <c r="DT482" s="111">
        <f t="shared" si="1641"/>
        <v>6</v>
      </c>
      <c r="DU482" s="111">
        <f t="shared" si="1642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391"/>
        <v>41.666666666666664</v>
      </c>
      <c r="CE483" s="698">
        <f t="shared" si="1392"/>
        <v>51</v>
      </c>
      <c r="CF483" s="698">
        <f t="shared" si="1393"/>
        <v>47.25</v>
      </c>
      <c r="CG483" s="787" t="str">
        <f t="shared" si="1394"/>
        <v/>
      </c>
      <c r="CH483" s="1370" t="str">
        <f t="shared" si="1603"/>
        <v/>
      </c>
      <c r="CI483" s="1371" t="str">
        <f t="shared" si="1604"/>
        <v/>
      </c>
      <c r="CJ483" s="1372" t="str">
        <f t="shared" si="1605"/>
        <v/>
      </c>
      <c r="CK483" s="1372" t="str">
        <f t="shared" si="1606"/>
        <v/>
      </c>
      <c r="CL483" s="1372">
        <f t="shared" si="1607"/>
        <v>21</v>
      </c>
      <c r="CM483" s="1372">
        <f t="shared" si="1608"/>
        <v>30</v>
      </c>
      <c r="CN483" s="1372">
        <f t="shared" si="1609"/>
        <v>30</v>
      </c>
      <c r="CO483" s="1373">
        <f t="shared" si="1610"/>
        <v>30</v>
      </c>
      <c r="CP483" s="1373">
        <f t="shared" si="1611"/>
        <v>40</v>
      </c>
      <c r="CQ483" s="1373">
        <f t="shared" si="1612"/>
        <v>40</v>
      </c>
      <c r="CR483" s="1373">
        <f t="shared" si="1613"/>
        <v>45</v>
      </c>
      <c r="CS483" s="1372">
        <f t="shared" si="1614"/>
        <v>50</v>
      </c>
      <c r="CT483" s="1372">
        <f t="shared" si="1615"/>
        <v>50</v>
      </c>
      <c r="CU483" s="1372">
        <f t="shared" si="1616"/>
        <v>60</v>
      </c>
      <c r="CV483" s="1372">
        <f t="shared" si="1617"/>
        <v>80</v>
      </c>
      <c r="CW483" s="1372" t="str">
        <f t="shared" si="1618"/>
        <v/>
      </c>
      <c r="CX483" s="1371" t="str">
        <f t="shared" si="1619"/>
        <v/>
      </c>
      <c r="CY483" s="1374" t="str">
        <f t="shared" si="1620"/>
        <v/>
      </c>
      <c r="CZ483" s="532" t="str">
        <f t="shared" si="1621"/>
        <v/>
      </c>
      <c r="DA483" s="533" t="str">
        <f t="shared" si="1622"/>
        <v/>
      </c>
      <c r="DB483" s="534" t="str">
        <f t="shared" si="1623"/>
        <v/>
      </c>
      <c r="DC483" s="534" t="str">
        <f t="shared" si="1624"/>
        <v/>
      </c>
      <c r="DD483" s="534" t="str">
        <f t="shared" si="1625"/>
        <v/>
      </c>
      <c r="DE483" s="534" t="str">
        <f t="shared" si="1626"/>
        <v/>
      </c>
      <c r="DF483" s="534">
        <f t="shared" si="1627"/>
        <v>40</v>
      </c>
      <c r="DG483" s="535">
        <f t="shared" si="1628"/>
        <v>45</v>
      </c>
      <c r="DH483" s="535">
        <f t="shared" si="1629"/>
        <v>50</v>
      </c>
      <c r="DI483" s="535">
        <f t="shared" si="1630"/>
        <v>50</v>
      </c>
      <c r="DJ483" s="535">
        <f t="shared" si="1631"/>
        <v>50</v>
      </c>
      <c r="DK483" s="534">
        <f t="shared" si="1632"/>
        <v>60</v>
      </c>
      <c r="DL483" s="534">
        <f t="shared" si="1633"/>
        <v>60</v>
      </c>
      <c r="DM483" s="534" t="str">
        <f t="shared" si="1634"/>
        <v/>
      </c>
      <c r="DN483" s="534" t="str">
        <f t="shared" si="1635"/>
        <v/>
      </c>
      <c r="DO483" s="534" t="str">
        <f t="shared" si="1636"/>
        <v/>
      </c>
      <c r="DP483" s="533" t="str">
        <f t="shared" si="1637"/>
        <v/>
      </c>
      <c r="DQ483" s="532" t="str">
        <f t="shared" si="1638"/>
        <v/>
      </c>
      <c r="DR483" s="753">
        <f t="shared" si="1639"/>
        <v>11</v>
      </c>
      <c r="DS483" s="111">
        <f t="shared" si="1640"/>
        <v>7</v>
      </c>
      <c r="DT483" s="111">
        <f t="shared" si="1641"/>
        <v>6</v>
      </c>
      <c r="DU483" s="111">
        <f t="shared" si="1642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651">IF(C483="","",C478*C479*C483)</f>
        <v>480</v>
      </c>
      <c r="D484" s="541" t="str">
        <f t="shared" ref="D484" si="1652">IF(D483="","",D478*D479*D483)</f>
        <v/>
      </c>
      <c r="E484" s="541" t="str">
        <f t="shared" ref="E484:F484" si="1653">IF(E483="","",E478*E479*E483)</f>
        <v/>
      </c>
      <c r="F484" s="541" t="str">
        <f t="shared" si="1653"/>
        <v/>
      </c>
      <c r="G484" s="541">
        <f t="shared" ref="G484" si="1654">IF(G483="","",G478*G479*G483)</f>
        <v>600</v>
      </c>
      <c r="H484" s="541">
        <f t="shared" ref="H484" si="1655">IF(H483="","",H478*H479*H483)</f>
        <v>360</v>
      </c>
      <c r="I484" s="541">
        <f t="shared" ref="I484:J484" si="1656">IF(I483="","",I478*I479*I483)</f>
        <v>480</v>
      </c>
      <c r="J484" s="541">
        <f t="shared" si="1656"/>
        <v>360</v>
      </c>
      <c r="K484" s="541" t="str">
        <f t="shared" ref="K484" si="1657">IF(K483="","",K478*K479*K483)</f>
        <v/>
      </c>
      <c r="L484" s="541">
        <f t="shared" ref="L484" si="1658">IF(L483="","",L478*L479*L483)</f>
        <v>720</v>
      </c>
      <c r="M484" s="541" t="str">
        <f t="shared" ref="M484:N484" si="1659">IF(M483="","",M478*M479*M483)</f>
        <v/>
      </c>
      <c r="N484" s="541">
        <f t="shared" si="1659"/>
        <v>720</v>
      </c>
      <c r="O484" s="541">
        <f t="shared" ref="O484" si="1660">IF(O483="","",O478*O479*O483)</f>
        <v>540</v>
      </c>
      <c r="P484" s="541">
        <f t="shared" ref="P484" si="1661">IF(P483="","",P478*P479*P483)</f>
        <v>600</v>
      </c>
      <c r="Q484" s="541" t="str">
        <f t="shared" ref="Q484:R484" si="1662">IF(Q483="","",Q478*Q479*Q483)</f>
        <v/>
      </c>
      <c r="R484" s="541">
        <f t="shared" si="1662"/>
        <v>252</v>
      </c>
      <c r="S484" s="541">
        <f t="shared" ref="S484" si="1663">IF(S483="","",S478*S479*S483)</f>
        <v>960</v>
      </c>
      <c r="T484" s="762"/>
      <c r="U484" s="541" t="str">
        <f>IF(U483="","",U478*U479*U483)</f>
        <v/>
      </c>
      <c r="V484" s="541">
        <f t="shared" ref="V484" si="1664">IF(V483="","",V478*V479*V483)</f>
        <v>480</v>
      </c>
      <c r="W484" s="541" t="str">
        <f t="shared" ref="W484" si="1665">IF(W483="","",W478*W479*W483)</f>
        <v/>
      </c>
      <c r="X484" s="541" t="str">
        <f t="shared" ref="X484" si="1666">IF(X483="","",X478*X479*X483)</f>
        <v/>
      </c>
      <c r="Y484" s="541" t="str">
        <f t="shared" ref="Y484" si="1667">IF(Y483="","",Y478*Y479*Y483)</f>
        <v/>
      </c>
      <c r="Z484" s="541">
        <f t="shared" ref="Z484" si="1668">IF(Z483="","",Z478*Z479*Z483)</f>
        <v>720</v>
      </c>
      <c r="AA484" s="541">
        <f t="shared" ref="AA484" si="1669">IF(AA483="","",AA478*AA479*AA483)</f>
        <v>600</v>
      </c>
      <c r="AB484" s="541" t="str">
        <f t="shared" ref="AB484" si="1670">IF(AB483="","",AB478*AB479*AB483)</f>
        <v/>
      </c>
      <c r="AC484" s="541" t="str">
        <f t="shared" ref="AC484" si="1671">IF(AC483="","",AC478*AC479*AC483)</f>
        <v/>
      </c>
      <c r="AD484" s="541" t="str">
        <f t="shared" ref="AD484" si="1672">IF(AD483="","",AD478*AD479*AD483)</f>
        <v/>
      </c>
      <c r="AE484" s="541">
        <f t="shared" ref="AE484" si="1673">IF(AE483="","",AE478*AE479*AE483)</f>
        <v>1440</v>
      </c>
      <c r="AF484" s="541" t="str">
        <f t="shared" ref="AF484" si="1674">IF(AF483="","",AF478*AF479*AF483)</f>
        <v/>
      </c>
      <c r="AG484" s="541" t="str">
        <f t="shared" ref="AG484" si="1675">IF(AG483="","",AG478*AG479*AG483)</f>
        <v/>
      </c>
      <c r="AH484" s="541">
        <f t="shared" ref="AH484" si="1676">IF(AH483="","",AH478*AH479*AH483)</f>
        <v>540</v>
      </c>
      <c r="AI484" s="541" t="str">
        <f t="shared" ref="AI484" si="1677">IF(AI483="","",AI478*AI479*AI483)</f>
        <v/>
      </c>
      <c r="AJ484" s="541" t="str">
        <f t="shared" ref="AJ484" si="1678">IF(AJ483="","",AJ478*AJ479*AJ483)</f>
        <v/>
      </c>
      <c r="AK484" s="541">
        <f t="shared" ref="AK484" si="1679">IF(AK483="","",AK478*AK479*AK483)</f>
        <v>600</v>
      </c>
      <c r="AL484" s="541">
        <f t="shared" ref="AL484" si="1680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681">IF(AO483="","",AO478*AO479*AO483)</f>
        <v/>
      </c>
      <c r="AP484" s="541" t="str">
        <f t="shared" ref="AP484" si="1682">IF(AP483="","",AP478*AP479*AP483)</f>
        <v/>
      </c>
      <c r="AQ484" s="541" t="str">
        <f t="shared" ref="AQ484" si="1683">IF(AQ483="","",AQ478*AQ479*AQ483)</f>
        <v/>
      </c>
      <c r="AR484" s="541" t="str">
        <f t="shared" ref="AR484" si="1684">IF(AR483="","",AR478*AR479*AR483)</f>
        <v/>
      </c>
      <c r="AS484" s="541" t="str">
        <f t="shared" ref="AS484" si="1685">IF(AS483="","",AS478*AS479*AS483)</f>
        <v/>
      </c>
      <c r="AT484" s="541">
        <f t="shared" ref="AT484" si="1686">IF(AT483="","",AT478*AT479*AT483)</f>
        <v>300</v>
      </c>
      <c r="AU484" s="541" t="str">
        <f t="shared" ref="AU484" si="1687">IF(AU483="","",AU478*AU479*AU483)</f>
        <v/>
      </c>
      <c r="AV484" s="541" t="str">
        <f t="shared" ref="AV484" si="1688">IF(AV483="","",AV478*AV479*AV483)</f>
        <v/>
      </c>
      <c r="AW484" s="541" t="str">
        <f t="shared" ref="AW484" si="1689">IF(AW483="","",AW478*AW479*AW483)</f>
        <v/>
      </c>
      <c r="AX484" s="541">
        <f t="shared" ref="AX484" si="1690">IF(AX483="","",AX478*AX479*AX483)</f>
        <v>600</v>
      </c>
      <c r="AY484" s="541">
        <f t="shared" ref="AY484" si="1691">IF(AY483="","",AY478*AY479*AY483)</f>
        <v>624</v>
      </c>
      <c r="AZ484" s="541">
        <f t="shared" ref="AZ484" si="1692">IF(AZ483="","",AZ478*AZ479*AZ483)</f>
        <v>420</v>
      </c>
      <c r="BA484" s="541">
        <f t="shared" ref="BA484" si="1693">IF(BA483="","",BA478*BA479*BA483)</f>
        <v>624</v>
      </c>
      <c r="BB484" s="541" t="str">
        <f t="shared" ref="BB484" si="1694">IF(BB483="","",BB478*BB479*BB483)</f>
        <v/>
      </c>
      <c r="BC484" s="541" t="str">
        <f t="shared" ref="BC484" si="1695">IF(BC483="","",BC478*BC479*BC483)</f>
        <v/>
      </c>
      <c r="BD484" s="541" t="str">
        <f t="shared" ref="BD484" si="1696">IF(BD483="","",BD478*BD479*BD483)</f>
        <v/>
      </c>
      <c r="BE484" s="541">
        <f t="shared" ref="BE484" si="1697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698">IF(BH483="","",BH478*BH479*BH483)</f>
        <v/>
      </c>
      <c r="BI484" s="541" t="str">
        <f t="shared" ref="BI484" si="1699">IF(BI483="","",BI478*BI479*BI483)</f>
        <v/>
      </c>
      <c r="BJ484" s="541" t="str">
        <f t="shared" ref="BJ484" si="1700">IF(BJ483="","",BJ478*BJ479*BJ483)</f>
        <v/>
      </c>
      <c r="BK484" s="541" t="str">
        <f t="shared" ref="BK484" si="1701">IF(BK483="","",BK478*BK479*BK483)</f>
        <v/>
      </c>
      <c r="BL484" s="541">
        <f t="shared" ref="BL484" si="1702">IF(BL483="","",BL478*BL479*BL483)</f>
        <v>660</v>
      </c>
      <c r="BM484" s="541" t="str">
        <f t="shared" ref="BM484" si="1703">IF(BM483="","",BM478*BM479*BM483)</f>
        <v/>
      </c>
      <c r="BN484" s="541" t="str">
        <f t="shared" ref="BN484" si="1704">IF(BN483="","",BN478*BN479*BN483)</f>
        <v/>
      </c>
      <c r="BO484" s="541">
        <f t="shared" ref="BO484" si="1705">IF(BO483="","",BO478*BO479*BO483)</f>
        <v>480</v>
      </c>
      <c r="BP484" s="541" t="str">
        <f t="shared" ref="BP484" si="1706">IF(BP483="","",BP478*BP479*BP483)</f>
        <v/>
      </c>
      <c r="BQ484" s="541" t="str">
        <f t="shared" ref="BQ484" si="1707">IF(BQ483="","",BQ478*BQ479*BQ483)</f>
        <v/>
      </c>
      <c r="BR484" s="541" t="str">
        <f t="shared" ref="BR484" si="1708">IF(BR483="","",BR478*BR479*BR483)</f>
        <v/>
      </c>
      <c r="BS484" s="541" t="str">
        <f t="shared" ref="BS484" si="1709">IF(BS483="","",BS478*BS479*BS483)</f>
        <v/>
      </c>
      <c r="BT484" s="541" t="str">
        <f t="shared" ref="BT484" si="1710">IF(BT483="","",BT478*BT479*BT483)</f>
        <v/>
      </c>
      <c r="BU484" s="541" t="str">
        <f t="shared" ref="BU484" si="1711">IF(BU483="","",BU478*BU479*BU483)</f>
        <v/>
      </c>
      <c r="BV484" s="541" t="str">
        <f t="shared" ref="BV484" si="1712">IF(BV483="","",BV478*BV479*BV483)</f>
        <v/>
      </c>
      <c r="BW484" s="541" t="str">
        <f t="shared" ref="BW484" si="1713">IF(BW483="","",BW478*BW479*BW483)</f>
        <v/>
      </c>
      <c r="BX484" s="541" t="str">
        <f t="shared" ref="BX484" si="1714">IF(BX483="","",BX478*BX479*BX483)</f>
        <v/>
      </c>
      <c r="BY484" s="762"/>
      <c r="BZ484" s="541">
        <f>IF(BZ483="","",BZ478*BZ479*BZ483)</f>
        <v>600</v>
      </c>
      <c r="CA484" s="541">
        <f t="shared" ref="CA484:CC484" si="1715">IF(CA483="","",CA478*CA479*CA483)</f>
        <v>600</v>
      </c>
      <c r="CB484" s="541">
        <f t="shared" si="1715"/>
        <v>420</v>
      </c>
      <c r="CC484" s="541">
        <f t="shared" si="1715"/>
        <v>420</v>
      </c>
      <c r="CD484" s="698">
        <f t="shared" si="1391"/>
        <v>540</v>
      </c>
      <c r="CE484" s="698">
        <f t="shared" si="1392"/>
        <v>612</v>
      </c>
      <c r="CF484" s="698">
        <f t="shared" si="1393"/>
        <v>567</v>
      </c>
      <c r="CG484" s="787" t="str">
        <f t="shared" si="1394"/>
        <v/>
      </c>
      <c r="CH484" s="1370" t="str">
        <f t="shared" si="1603"/>
        <v/>
      </c>
      <c r="CI484" s="1371" t="str">
        <f t="shared" si="1604"/>
        <v/>
      </c>
      <c r="CJ484" s="1372" t="str">
        <f t="shared" si="1605"/>
        <v/>
      </c>
      <c r="CK484" s="1372" t="str">
        <f t="shared" si="1606"/>
        <v/>
      </c>
      <c r="CL484" s="1372">
        <f t="shared" si="1607"/>
        <v>252</v>
      </c>
      <c r="CM484" s="1372">
        <f t="shared" si="1608"/>
        <v>360</v>
      </c>
      <c r="CN484" s="1372">
        <f t="shared" si="1609"/>
        <v>360</v>
      </c>
      <c r="CO484" s="1373">
        <f t="shared" si="1610"/>
        <v>480</v>
      </c>
      <c r="CP484" s="1373">
        <f t="shared" si="1611"/>
        <v>480</v>
      </c>
      <c r="CQ484" s="1373">
        <f t="shared" si="1612"/>
        <v>540</v>
      </c>
      <c r="CR484" s="1373">
        <f t="shared" si="1613"/>
        <v>600</v>
      </c>
      <c r="CS484" s="1372">
        <f t="shared" si="1614"/>
        <v>600</v>
      </c>
      <c r="CT484" s="1372">
        <f t="shared" si="1615"/>
        <v>720</v>
      </c>
      <c r="CU484" s="1372">
        <f t="shared" si="1616"/>
        <v>720</v>
      </c>
      <c r="CV484" s="1372">
        <f t="shared" si="1617"/>
        <v>960</v>
      </c>
      <c r="CW484" s="1372" t="str">
        <f t="shared" si="1618"/>
        <v/>
      </c>
      <c r="CX484" s="1371" t="str">
        <f t="shared" si="1619"/>
        <v/>
      </c>
      <c r="CY484" s="1374" t="str">
        <f t="shared" si="1620"/>
        <v/>
      </c>
      <c r="CZ484" s="532" t="str">
        <f t="shared" si="1621"/>
        <v/>
      </c>
      <c r="DA484" s="533" t="str">
        <f t="shared" si="1622"/>
        <v/>
      </c>
      <c r="DB484" s="534" t="str">
        <f t="shared" si="1623"/>
        <v/>
      </c>
      <c r="DC484" s="534" t="str">
        <f t="shared" si="1624"/>
        <v/>
      </c>
      <c r="DD484" s="534" t="str">
        <f t="shared" si="1625"/>
        <v/>
      </c>
      <c r="DE484" s="534" t="str">
        <f t="shared" si="1626"/>
        <v/>
      </c>
      <c r="DF484" s="534">
        <f t="shared" si="1627"/>
        <v>480</v>
      </c>
      <c r="DG484" s="535">
        <f t="shared" si="1628"/>
        <v>540</v>
      </c>
      <c r="DH484" s="535">
        <f t="shared" si="1629"/>
        <v>600</v>
      </c>
      <c r="DI484" s="535">
        <f t="shared" si="1630"/>
        <v>600</v>
      </c>
      <c r="DJ484" s="535">
        <f t="shared" si="1631"/>
        <v>600</v>
      </c>
      <c r="DK484" s="534">
        <f t="shared" si="1632"/>
        <v>720</v>
      </c>
      <c r="DL484" s="534">
        <f t="shared" si="1633"/>
        <v>1440</v>
      </c>
      <c r="DM484" s="534" t="str">
        <f t="shared" si="1634"/>
        <v/>
      </c>
      <c r="DN484" s="534" t="str">
        <f t="shared" si="1635"/>
        <v/>
      </c>
      <c r="DO484" s="534" t="str">
        <f t="shared" si="1636"/>
        <v/>
      </c>
      <c r="DP484" s="533" t="str">
        <f t="shared" si="1637"/>
        <v/>
      </c>
      <c r="DQ484" s="532" t="str">
        <f t="shared" si="1638"/>
        <v/>
      </c>
      <c r="DR484" s="753">
        <f t="shared" si="1639"/>
        <v>11</v>
      </c>
      <c r="DS484" s="111">
        <f t="shared" si="1640"/>
        <v>7</v>
      </c>
      <c r="DT484" s="111">
        <f t="shared" si="1641"/>
        <v>6</v>
      </c>
      <c r="DU484" s="111">
        <f t="shared" si="1642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434" t="s">
        <v>817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391"/>
        <v/>
      </c>
      <c r="CE485" s="690" t="str">
        <f t="shared" si="1392"/>
        <v/>
      </c>
      <c r="CF485" s="690" t="str">
        <f t="shared" si="1393"/>
        <v/>
      </c>
      <c r="CG485" s="786" t="str">
        <f t="shared" si="1394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356">
        <f t="shared" si="1391"/>
        <v>0.69999999999999984</v>
      </c>
      <c r="CE486" s="1356">
        <f t="shared" si="1392"/>
        <v>0.69999999999999984</v>
      </c>
      <c r="CF486" s="1356">
        <f t="shared" si="1393"/>
        <v>0.69999999999999984</v>
      </c>
      <c r="CG486" s="1357">
        <f t="shared" si="1394"/>
        <v>0.69999999999999984</v>
      </c>
      <c r="CH486" s="1402">
        <f t="shared" ref="CH486:CH493" si="1716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403">
        <f t="shared" ref="CI486:CI493" si="1717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404">
        <f t="shared" ref="CJ486:CJ493" si="1718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404">
        <f t="shared" ref="CK486:CK493" si="1719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404">
        <f t="shared" ref="CL486:CL493" si="1720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404">
        <f t="shared" ref="CM486:CM493" si="1721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404">
        <f t="shared" ref="CN486:CN493" si="1722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405">
        <f t="shared" ref="CO486:CO493" si="1723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405">
        <f t="shared" ref="CP486:CP493" si="1724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405">
        <f t="shared" ref="CQ486:CQ493" si="1725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405">
        <f t="shared" ref="CR486:CR493" si="1726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404">
        <f t="shared" ref="CS486:CS493" si="1727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404">
        <f t="shared" ref="CT486:CT493" si="1728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404">
        <f t="shared" ref="CU486:CU493" si="1729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404">
        <f t="shared" ref="CV486:CV493" si="1730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404">
        <f t="shared" ref="CW486:CW493" si="1731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403">
        <f t="shared" ref="CX486:CX493" si="1732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406">
        <f t="shared" ref="CY486:CY493" si="1733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352">
        <f t="shared" ref="CZ486:CZ493" si="1734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353">
        <f t="shared" ref="DA486:DA493" si="1735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354">
        <f t="shared" ref="DB486:DB493" si="1736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354">
        <f t="shared" ref="DC486:DC493" si="1737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354">
        <f t="shared" ref="DD486:DD493" si="1738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354">
        <f t="shared" ref="DE486:DE493" si="1739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354">
        <f t="shared" ref="DF486:DF493" si="1740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355">
        <f t="shared" ref="DG486:DG493" si="1741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355">
        <f t="shared" ref="DH486:DH493" si="1742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355">
        <f t="shared" ref="DI486:DI493" si="1743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355">
        <f t="shared" ref="DJ486:DJ493" si="1744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354">
        <f t="shared" ref="DK486:DK493" si="1745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354">
        <f t="shared" ref="DL486:DL493" si="1746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354">
        <f t="shared" ref="DM486:DM493" si="1747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354">
        <f t="shared" ref="DN486:DN493" si="1748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354">
        <f t="shared" ref="DO486:DO493" si="1749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353">
        <f t="shared" ref="DP486:DP493" si="1750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352">
        <f t="shared" ref="DQ486:DQ493" si="1751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752">COUNT(B486:S486)</f>
        <v>18</v>
      </c>
      <c r="DS486" s="111">
        <f t="shared" ref="DS486:DS493" si="1753">COUNT(U486:AL486)</f>
        <v>18</v>
      </c>
      <c r="DT486" s="111">
        <f t="shared" ref="DT486:DT493" si="1754">COUNT(AN486:BE486)</f>
        <v>18</v>
      </c>
      <c r="DU486" s="111">
        <f t="shared" ref="DU486:DU493" si="1755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391"/>
        <v/>
      </c>
      <c r="CE487" s="698" t="str">
        <f t="shared" si="1392"/>
        <v/>
      </c>
      <c r="CF487" s="698" t="str">
        <f t="shared" si="1393"/>
        <v/>
      </c>
      <c r="CG487" s="787" t="str">
        <f t="shared" si="1394"/>
        <v/>
      </c>
      <c r="CH487" s="1370" t="str">
        <f t="shared" si="1716"/>
        <v/>
      </c>
      <c r="CI487" s="1371" t="str">
        <f t="shared" si="1717"/>
        <v/>
      </c>
      <c r="CJ487" s="1372" t="str">
        <f t="shared" si="1718"/>
        <v/>
      </c>
      <c r="CK487" s="1372" t="str">
        <f t="shared" si="1719"/>
        <v/>
      </c>
      <c r="CL487" s="1372" t="str">
        <f t="shared" si="1720"/>
        <v/>
      </c>
      <c r="CM487" s="1372" t="str">
        <f t="shared" si="1721"/>
        <v/>
      </c>
      <c r="CN487" s="1372" t="str">
        <f t="shared" si="1722"/>
        <v/>
      </c>
      <c r="CO487" s="1373" t="str">
        <f t="shared" si="1723"/>
        <v/>
      </c>
      <c r="CP487" s="1373" t="str">
        <f t="shared" si="1724"/>
        <v/>
      </c>
      <c r="CQ487" s="1373" t="str">
        <f t="shared" si="1725"/>
        <v/>
      </c>
      <c r="CR487" s="1373" t="str">
        <f t="shared" si="1726"/>
        <v/>
      </c>
      <c r="CS487" s="1372" t="str">
        <f t="shared" si="1727"/>
        <v/>
      </c>
      <c r="CT487" s="1372" t="str">
        <f t="shared" si="1728"/>
        <v/>
      </c>
      <c r="CU487" s="1372" t="str">
        <f t="shared" si="1729"/>
        <v/>
      </c>
      <c r="CV487" s="1372" t="str">
        <f t="shared" si="1730"/>
        <v/>
      </c>
      <c r="CW487" s="1372" t="str">
        <f t="shared" si="1731"/>
        <v/>
      </c>
      <c r="CX487" s="1371" t="str">
        <f t="shared" si="1732"/>
        <v/>
      </c>
      <c r="CY487" s="1374" t="str">
        <f t="shared" si="1733"/>
        <v/>
      </c>
      <c r="CZ487" s="532" t="str">
        <f t="shared" si="1734"/>
        <v/>
      </c>
      <c r="DA487" s="533" t="str">
        <f t="shared" si="1735"/>
        <v/>
      </c>
      <c r="DB487" s="534" t="str">
        <f t="shared" si="1736"/>
        <v/>
      </c>
      <c r="DC487" s="534" t="str">
        <f t="shared" si="1737"/>
        <v/>
      </c>
      <c r="DD487" s="534" t="str">
        <f t="shared" si="1738"/>
        <v/>
      </c>
      <c r="DE487" s="534" t="str">
        <f t="shared" si="1739"/>
        <v/>
      </c>
      <c r="DF487" s="534" t="str">
        <f t="shared" si="1740"/>
        <v/>
      </c>
      <c r="DG487" s="535" t="str">
        <f t="shared" si="1741"/>
        <v/>
      </c>
      <c r="DH487" s="535" t="str">
        <f t="shared" si="1742"/>
        <v/>
      </c>
      <c r="DI487" s="535" t="str">
        <f t="shared" si="1743"/>
        <v/>
      </c>
      <c r="DJ487" s="535" t="str">
        <f t="shared" si="1744"/>
        <v/>
      </c>
      <c r="DK487" s="534" t="str">
        <f t="shared" si="1745"/>
        <v/>
      </c>
      <c r="DL487" s="534" t="str">
        <f t="shared" si="1746"/>
        <v/>
      </c>
      <c r="DM487" s="534" t="str">
        <f t="shared" si="1747"/>
        <v/>
      </c>
      <c r="DN487" s="534" t="str">
        <f t="shared" si="1748"/>
        <v/>
      </c>
      <c r="DO487" s="534" t="str">
        <f t="shared" si="1749"/>
        <v/>
      </c>
      <c r="DP487" s="533" t="str">
        <f t="shared" si="1750"/>
        <v/>
      </c>
      <c r="DQ487" s="532" t="str">
        <f t="shared" si="1751"/>
        <v/>
      </c>
      <c r="DR487" s="753">
        <f t="shared" si="1752"/>
        <v>0</v>
      </c>
      <c r="DS487" s="111">
        <f t="shared" si="1753"/>
        <v>0</v>
      </c>
      <c r="DT487" s="111">
        <f t="shared" si="1754"/>
        <v>0</v>
      </c>
      <c r="DU487" s="111">
        <f t="shared" si="1755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391"/>
        <v/>
      </c>
      <c r="CE488" s="698" t="str">
        <f t="shared" si="1392"/>
        <v/>
      </c>
      <c r="CF488" s="698" t="str">
        <f t="shared" si="1393"/>
        <v/>
      </c>
      <c r="CG488" s="787" t="str">
        <f t="shared" si="1394"/>
        <v/>
      </c>
      <c r="CH488" s="1370" t="str">
        <f t="shared" si="1716"/>
        <v/>
      </c>
      <c r="CI488" s="1371" t="str">
        <f t="shared" si="1717"/>
        <v/>
      </c>
      <c r="CJ488" s="1372" t="str">
        <f t="shared" si="1718"/>
        <v/>
      </c>
      <c r="CK488" s="1372" t="str">
        <f t="shared" si="1719"/>
        <v/>
      </c>
      <c r="CL488" s="1372" t="str">
        <f t="shared" si="1720"/>
        <v/>
      </c>
      <c r="CM488" s="1372" t="str">
        <f t="shared" si="1721"/>
        <v/>
      </c>
      <c r="CN488" s="1372" t="str">
        <f t="shared" si="1722"/>
        <v/>
      </c>
      <c r="CO488" s="1373" t="str">
        <f t="shared" si="1723"/>
        <v/>
      </c>
      <c r="CP488" s="1373" t="str">
        <f t="shared" si="1724"/>
        <v/>
      </c>
      <c r="CQ488" s="1373" t="str">
        <f t="shared" si="1725"/>
        <v/>
      </c>
      <c r="CR488" s="1373" t="str">
        <f t="shared" si="1726"/>
        <v/>
      </c>
      <c r="CS488" s="1372" t="str">
        <f t="shared" si="1727"/>
        <v/>
      </c>
      <c r="CT488" s="1372" t="str">
        <f t="shared" si="1728"/>
        <v/>
      </c>
      <c r="CU488" s="1372" t="str">
        <f t="shared" si="1729"/>
        <v/>
      </c>
      <c r="CV488" s="1372" t="str">
        <f t="shared" si="1730"/>
        <v/>
      </c>
      <c r="CW488" s="1372" t="str">
        <f t="shared" si="1731"/>
        <v/>
      </c>
      <c r="CX488" s="1371" t="str">
        <f t="shared" si="1732"/>
        <v/>
      </c>
      <c r="CY488" s="1374" t="str">
        <f t="shared" si="1733"/>
        <v/>
      </c>
      <c r="CZ488" s="532" t="str">
        <f t="shared" si="1734"/>
        <v/>
      </c>
      <c r="DA488" s="533" t="str">
        <f t="shared" si="1735"/>
        <v/>
      </c>
      <c r="DB488" s="534" t="str">
        <f t="shared" si="1736"/>
        <v/>
      </c>
      <c r="DC488" s="534" t="str">
        <f t="shared" si="1737"/>
        <v/>
      </c>
      <c r="DD488" s="534" t="str">
        <f t="shared" si="1738"/>
        <v/>
      </c>
      <c r="DE488" s="534" t="str">
        <f t="shared" si="1739"/>
        <v/>
      </c>
      <c r="DF488" s="534" t="str">
        <f t="shared" si="1740"/>
        <v/>
      </c>
      <c r="DG488" s="535" t="str">
        <f t="shared" si="1741"/>
        <v/>
      </c>
      <c r="DH488" s="535" t="str">
        <f t="shared" si="1742"/>
        <v/>
      </c>
      <c r="DI488" s="535" t="str">
        <f t="shared" si="1743"/>
        <v/>
      </c>
      <c r="DJ488" s="535" t="str">
        <f t="shared" si="1744"/>
        <v/>
      </c>
      <c r="DK488" s="534" t="str">
        <f t="shared" si="1745"/>
        <v/>
      </c>
      <c r="DL488" s="534" t="str">
        <f t="shared" si="1746"/>
        <v/>
      </c>
      <c r="DM488" s="534" t="str">
        <f t="shared" si="1747"/>
        <v/>
      </c>
      <c r="DN488" s="534" t="str">
        <f t="shared" si="1748"/>
        <v/>
      </c>
      <c r="DO488" s="534" t="str">
        <f t="shared" si="1749"/>
        <v/>
      </c>
      <c r="DP488" s="533" t="str">
        <f t="shared" si="1750"/>
        <v/>
      </c>
      <c r="DQ488" s="532" t="str">
        <f t="shared" si="1751"/>
        <v/>
      </c>
      <c r="DR488" s="753">
        <f t="shared" si="1752"/>
        <v>0</v>
      </c>
      <c r="DS488" s="111">
        <f t="shared" si="1753"/>
        <v>0</v>
      </c>
      <c r="DT488" s="111">
        <f t="shared" si="1754"/>
        <v>0</v>
      </c>
      <c r="DU488" s="111">
        <f t="shared" si="1755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756">IF(B487="","",B486*B487*B488)</f>
        <v/>
      </c>
      <c r="C489" s="730" t="str">
        <f t="shared" si="1756"/>
        <v/>
      </c>
      <c r="D489" s="730" t="str">
        <f t="shared" si="1756"/>
        <v/>
      </c>
      <c r="E489" s="730" t="str">
        <f t="shared" si="1756"/>
        <v/>
      </c>
      <c r="F489" s="730" t="str">
        <f t="shared" si="1756"/>
        <v/>
      </c>
      <c r="G489" s="730" t="str">
        <f t="shared" si="1756"/>
        <v/>
      </c>
      <c r="H489" s="730" t="str">
        <f t="shared" ref="H489:S489" si="1757">IF(H487="","",H486*H487*H488)</f>
        <v/>
      </c>
      <c r="I489" s="730" t="str">
        <f t="shared" si="1757"/>
        <v/>
      </c>
      <c r="J489" s="730" t="str">
        <f t="shared" si="1757"/>
        <v/>
      </c>
      <c r="K489" s="730" t="str">
        <f t="shared" si="1757"/>
        <v/>
      </c>
      <c r="L489" s="730" t="str">
        <f t="shared" si="1757"/>
        <v/>
      </c>
      <c r="M489" s="730" t="str">
        <f t="shared" si="1757"/>
        <v/>
      </c>
      <c r="N489" s="730" t="str">
        <f t="shared" si="1757"/>
        <v/>
      </c>
      <c r="O489" s="730" t="str">
        <f t="shared" si="1757"/>
        <v/>
      </c>
      <c r="P489" s="730" t="str">
        <f t="shared" si="1757"/>
        <v/>
      </c>
      <c r="Q489" s="730" t="str">
        <f t="shared" si="1757"/>
        <v/>
      </c>
      <c r="R489" s="730" t="str">
        <f t="shared" si="1757"/>
        <v/>
      </c>
      <c r="S489" s="730" t="str">
        <f t="shared" si="1757"/>
        <v/>
      </c>
      <c r="T489" s="762"/>
      <c r="U489" s="730" t="str">
        <f t="shared" ref="U489:AL489" si="1758">IF(U487="","",U486*U487*U488)</f>
        <v/>
      </c>
      <c r="V489" s="730" t="str">
        <f t="shared" si="1758"/>
        <v/>
      </c>
      <c r="W489" s="730" t="str">
        <f t="shared" si="1758"/>
        <v/>
      </c>
      <c r="X489" s="730" t="str">
        <f t="shared" si="1758"/>
        <v/>
      </c>
      <c r="Y489" s="730" t="str">
        <f t="shared" si="1758"/>
        <v/>
      </c>
      <c r="Z489" s="730" t="str">
        <f t="shared" si="1758"/>
        <v/>
      </c>
      <c r="AA489" s="730" t="str">
        <f t="shared" si="1758"/>
        <v/>
      </c>
      <c r="AB489" s="730" t="str">
        <f t="shared" si="1758"/>
        <v/>
      </c>
      <c r="AC489" s="730" t="str">
        <f t="shared" si="1758"/>
        <v/>
      </c>
      <c r="AD489" s="730" t="str">
        <f t="shared" si="1758"/>
        <v/>
      </c>
      <c r="AE489" s="730" t="str">
        <f t="shared" si="1758"/>
        <v/>
      </c>
      <c r="AF489" s="730" t="str">
        <f t="shared" si="1758"/>
        <v/>
      </c>
      <c r="AG489" s="730" t="str">
        <f t="shared" si="1758"/>
        <v/>
      </c>
      <c r="AH489" s="730" t="str">
        <f t="shared" si="1758"/>
        <v/>
      </c>
      <c r="AI489" s="730" t="str">
        <f t="shared" si="1758"/>
        <v/>
      </c>
      <c r="AJ489" s="730" t="str">
        <f t="shared" si="1758"/>
        <v/>
      </c>
      <c r="AK489" s="730" t="str">
        <f t="shared" si="1758"/>
        <v/>
      </c>
      <c r="AL489" s="730" t="str">
        <f t="shared" si="1758"/>
        <v/>
      </c>
      <c r="AM489" s="762"/>
      <c r="AN489" s="730" t="str">
        <f t="shared" ref="AN489:BD489" si="1759">IF(AN487="","",AN486*AN487*AN488)</f>
        <v/>
      </c>
      <c r="AO489" s="730" t="str">
        <f t="shared" si="1759"/>
        <v/>
      </c>
      <c r="AP489" s="730" t="str">
        <f t="shared" si="1759"/>
        <v/>
      </c>
      <c r="AQ489" s="730" t="str">
        <f t="shared" si="1759"/>
        <v/>
      </c>
      <c r="AR489" s="730" t="str">
        <f t="shared" si="1759"/>
        <v/>
      </c>
      <c r="AS489" s="730" t="str">
        <f t="shared" si="1759"/>
        <v/>
      </c>
      <c r="AT489" s="730" t="str">
        <f t="shared" si="1759"/>
        <v/>
      </c>
      <c r="AU489" s="730" t="str">
        <f t="shared" si="1759"/>
        <v/>
      </c>
      <c r="AV489" s="730" t="str">
        <f t="shared" si="1759"/>
        <v/>
      </c>
      <c r="AW489" s="730" t="str">
        <f t="shared" si="1759"/>
        <v/>
      </c>
      <c r="AX489" s="730" t="str">
        <f t="shared" si="1759"/>
        <v/>
      </c>
      <c r="AY489" s="730" t="str">
        <f t="shared" si="1759"/>
        <v/>
      </c>
      <c r="AZ489" s="730" t="str">
        <f t="shared" si="1759"/>
        <v/>
      </c>
      <c r="BA489" s="730" t="str">
        <f t="shared" si="1759"/>
        <v/>
      </c>
      <c r="BB489" s="730" t="str">
        <f t="shared" si="1759"/>
        <v/>
      </c>
      <c r="BC489" s="730" t="str">
        <f t="shared" si="1759"/>
        <v/>
      </c>
      <c r="BD489" s="730" t="str">
        <f t="shared" si="1759"/>
        <v/>
      </c>
      <c r="BE489" s="730" t="str">
        <f>IF(BE487="","",BE486*BE487*BE488)</f>
        <v/>
      </c>
      <c r="BF489" s="762"/>
      <c r="BG489" s="730" t="str">
        <f t="shared" ref="BG489:BX489" si="1760">IF(BG487="","",BG486*BG487*BG488)</f>
        <v/>
      </c>
      <c r="BH489" s="730" t="str">
        <f t="shared" si="1760"/>
        <v/>
      </c>
      <c r="BI489" s="730" t="str">
        <f t="shared" si="1760"/>
        <v/>
      </c>
      <c r="BJ489" s="730" t="str">
        <f t="shared" si="1760"/>
        <v/>
      </c>
      <c r="BK489" s="730" t="str">
        <f t="shared" si="1760"/>
        <v/>
      </c>
      <c r="BL489" s="730" t="str">
        <f t="shared" si="1760"/>
        <v/>
      </c>
      <c r="BM489" s="730" t="str">
        <f t="shared" si="1760"/>
        <v/>
      </c>
      <c r="BN489" s="730" t="str">
        <f t="shared" si="1760"/>
        <v/>
      </c>
      <c r="BO489" s="730" t="str">
        <f t="shared" si="1760"/>
        <v/>
      </c>
      <c r="BP489" s="730" t="str">
        <f t="shared" si="1760"/>
        <v/>
      </c>
      <c r="BQ489" s="730" t="str">
        <f t="shared" si="1760"/>
        <v/>
      </c>
      <c r="BR489" s="730" t="str">
        <f t="shared" si="1760"/>
        <v/>
      </c>
      <c r="BS489" s="730" t="str">
        <f t="shared" si="1760"/>
        <v/>
      </c>
      <c r="BT489" s="730" t="str">
        <f t="shared" si="1760"/>
        <v/>
      </c>
      <c r="BU489" s="730" t="str">
        <f t="shared" si="1760"/>
        <v/>
      </c>
      <c r="BV489" s="730" t="str">
        <f t="shared" si="1760"/>
        <v/>
      </c>
      <c r="BW489" s="730" t="str">
        <f t="shared" si="1760"/>
        <v/>
      </c>
      <c r="BX489" s="730" t="str">
        <f t="shared" si="1760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391"/>
        <v/>
      </c>
      <c r="CE489" s="698" t="str">
        <f t="shared" si="1392"/>
        <v/>
      </c>
      <c r="CF489" s="698" t="str">
        <f t="shared" si="1393"/>
        <v/>
      </c>
      <c r="CG489" s="787" t="str">
        <f t="shared" si="1394"/>
        <v/>
      </c>
      <c r="CH489" s="1370" t="str">
        <f t="shared" si="1716"/>
        <v/>
      </c>
      <c r="CI489" s="1371" t="str">
        <f t="shared" si="1717"/>
        <v/>
      </c>
      <c r="CJ489" s="1372" t="str">
        <f t="shared" si="1718"/>
        <v/>
      </c>
      <c r="CK489" s="1372" t="str">
        <f t="shared" si="1719"/>
        <v/>
      </c>
      <c r="CL489" s="1372" t="str">
        <f t="shared" si="1720"/>
        <v/>
      </c>
      <c r="CM489" s="1372" t="str">
        <f t="shared" si="1721"/>
        <v/>
      </c>
      <c r="CN489" s="1372" t="str">
        <f t="shared" si="1722"/>
        <v/>
      </c>
      <c r="CO489" s="1373" t="str">
        <f t="shared" si="1723"/>
        <v/>
      </c>
      <c r="CP489" s="1373" t="str">
        <f t="shared" si="1724"/>
        <v/>
      </c>
      <c r="CQ489" s="1373" t="str">
        <f t="shared" si="1725"/>
        <v/>
      </c>
      <c r="CR489" s="1373" t="str">
        <f t="shared" si="1726"/>
        <v/>
      </c>
      <c r="CS489" s="1372" t="str">
        <f t="shared" si="1727"/>
        <v/>
      </c>
      <c r="CT489" s="1372" t="str">
        <f t="shared" si="1728"/>
        <v/>
      </c>
      <c r="CU489" s="1372" t="str">
        <f t="shared" si="1729"/>
        <v/>
      </c>
      <c r="CV489" s="1372" t="str">
        <f t="shared" si="1730"/>
        <v/>
      </c>
      <c r="CW489" s="1372" t="str">
        <f t="shared" si="1731"/>
        <v/>
      </c>
      <c r="CX489" s="1371" t="str">
        <f t="shared" si="1732"/>
        <v/>
      </c>
      <c r="CY489" s="1374" t="str">
        <f t="shared" si="1733"/>
        <v/>
      </c>
      <c r="CZ489" s="532" t="str">
        <f t="shared" si="1734"/>
        <v/>
      </c>
      <c r="DA489" s="533" t="str">
        <f t="shared" si="1735"/>
        <v/>
      </c>
      <c r="DB489" s="534" t="str">
        <f t="shared" si="1736"/>
        <v/>
      </c>
      <c r="DC489" s="534" t="str">
        <f t="shared" si="1737"/>
        <v/>
      </c>
      <c r="DD489" s="534" t="str">
        <f t="shared" si="1738"/>
        <v/>
      </c>
      <c r="DE489" s="534" t="str">
        <f t="shared" si="1739"/>
        <v/>
      </c>
      <c r="DF489" s="534" t="str">
        <f t="shared" si="1740"/>
        <v/>
      </c>
      <c r="DG489" s="535" t="str">
        <f t="shared" si="1741"/>
        <v/>
      </c>
      <c r="DH489" s="535" t="str">
        <f t="shared" si="1742"/>
        <v/>
      </c>
      <c r="DI489" s="535" t="str">
        <f t="shared" si="1743"/>
        <v/>
      </c>
      <c r="DJ489" s="535" t="str">
        <f t="shared" si="1744"/>
        <v/>
      </c>
      <c r="DK489" s="534" t="str">
        <f t="shared" si="1745"/>
        <v/>
      </c>
      <c r="DL489" s="534" t="str">
        <f t="shared" si="1746"/>
        <v/>
      </c>
      <c r="DM489" s="534" t="str">
        <f t="shared" si="1747"/>
        <v/>
      </c>
      <c r="DN489" s="534" t="str">
        <f t="shared" si="1748"/>
        <v/>
      </c>
      <c r="DO489" s="534" t="str">
        <f t="shared" si="1749"/>
        <v/>
      </c>
      <c r="DP489" s="533" t="str">
        <f t="shared" si="1750"/>
        <v/>
      </c>
      <c r="DQ489" s="532" t="str">
        <f t="shared" si="1751"/>
        <v/>
      </c>
      <c r="DR489" s="753">
        <f t="shared" si="1752"/>
        <v>0</v>
      </c>
      <c r="DS489" s="111">
        <f t="shared" si="1753"/>
        <v>0</v>
      </c>
      <c r="DT489" s="111">
        <f t="shared" si="1754"/>
        <v>0</v>
      </c>
      <c r="DU489" s="111">
        <f t="shared" si="1755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v>10170</v>
      </c>
      <c r="C490" s="858">
        <v>10170</v>
      </c>
      <c r="D490" s="858">
        <v>10170</v>
      </c>
      <c r="E490" s="858">
        <v>10170</v>
      </c>
      <c r="F490" s="858">
        <v>10170</v>
      </c>
      <c r="G490" s="858">
        <v>10170</v>
      </c>
      <c r="H490" s="858">
        <v>10170</v>
      </c>
      <c r="I490" s="858">
        <v>10170</v>
      </c>
      <c r="J490" s="858">
        <v>10170</v>
      </c>
      <c r="K490" s="858">
        <v>10170</v>
      </c>
      <c r="L490" s="858">
        <v>10170</v>
      </c>
      <c r="M490" s="858">
        <v>10170</v>
      </c>
      <c r="N490" s="858">
        <v>10170</v>
      </c>
      <c r="O490" s="858">
        <v>10170</v>
      </c>
      <c r="P490" s="858">
        <v>10170</v>
      </c>
      <c r="Q490" s="858">
        <v>10170</v>
      </c>
      <c r="R490" s="858">
        <v>10170</v>
      </c>
      <c r="S490" s="858">
        <v>10170</v>
      </c>
      <c r="T490" s="851"/>
      <c r="U490" s="858">
        <v>10170</v>
      </c>
      <c r="V490" s="858">
        <v>10170</v>
      </c>
      <c r="W490" s="858">
        <v>10170</v>
      </c>
      <c r="X490" s="858">
        <v>10170</v>
      </c>
      <c r="Y490" s="858">
        <v>10170</v>
      </c>
      <c r="Z490" s="858">
        <v>10170</v>
      </c>
      <c r="AA490" s="858">
        <v>10170</v>
      </c>
      <c r="AB490" s="858">
        <v>10170</v>
      </c>
      <c r="AC490" s="858">
        <v>10170</v>
      </c>
      <c r="AD490" s="858">
        <v>10170</v>
      </c>
      <c r="AE490" s="858">
        <v>10170</v>
      </c>
      <c r="AF490" s="858">
        <v>10170</v>
      </c>
      <c r="AG490" s="858">
        <v>10170</v>
      </c>
      <c r="AH490" s="858">
        <v>10170</v>
      </c>
      <c r="AI490" s="858">
        <v>10170</v>
      </c>
      <c r="AJ490" s="858">
        <v>10170</v>
      </c>
      <c r="AK490" s="858">
        <v>10170</v>
      </c>
      <c r="AL490" s="858">
        <v>10170</v>
      </c>
      <c r="AM490" s="851"/>
      <c r="AN490" s="858">
        <v>10170</v>
      </c>
      <c r="AO490" s="858">
        <v>10170</v>
      </c>
      <c r="AP490" s="858">
        <v>10170</v>
      </c>
      <c r="AQ490" s="858">
        <v>10170</v>
      </c>
      <c r="AR490" s="858">
        <v>10170</v>
      </c>
      <c r="AS490" s="858">
        <v>10170</v>
      </c>
      <c r="AT490" s="858">
        <v>10170</v>
      </c>
      <c r="AU490" s="858">
        <v>10170</v>
      </c>
      <c r="AV490" s="858">
        <v>10170</v>
      </c>
      <c r="AW490" s="858">
        <v>10170</v>
      </c>
      <c r="AX490" s="858">
        <v>10170</v>
      </c>
      <c r="AY490" s="858">
        <v>10170</v>
      </c>
      <c r="AZ490" s="858">
        <v>10170</v>
      </c>
      <c r="BA490" s="858">
        <v>10170</v>
      </c>
      <c r="BB490" s="858">
        <v>10170</v>
      </c>
      <c r="BC490" s="858">
        <v>10170</v>
      </c>
      <c r="BD490" s="858">
        <v>10170</v>
      </c>
      <c r="BE490" s="858">
        <v>10170</v>
      </c>
      <c r="BF490" s="762"/>
      <c r="BG490" s="858">
        <v>10170</v>
      </c>
      <c r="BH490" s="858">
        <v>10170</v>
      </c>
      <c r="BI490" s="858">
        <v>10170</v>
      </c>
      <c r="BJ490" s="858">
        <v>10170</v>
      </c>
      <c r="BK490" s="858">
        <v>10170</v>
      </c>
      <c r="BL490" s="858">
        <v>10170</v>
      </c>
      <c r="BM490" s="858">
        <v>10170</v>
      </c>
      <c r="BN490" s="858">
        <v>10170</v>
      </c>
      <c r="BO490" s="858">
        <v>10170</v>
      </c>
      <c r="BP490" s="858">
        <v>10170</v>
      </c>
      <c r="BQ490" s="858">
        <v>10170</v>
      </c>
      <c r="BR490" s="858">
        <v>10170</v>
      </c>
      <c r="BS490" s="858">
        <v>10170</v>
      </c>
      <c r="BT490" s="858">
        <v>10170</v>
      </c>
      <c r="BU490" s="858">
        <v>10170</v>
      </c>
      <c r="BV490" s="858">
        <v>10170</v>
      </c>
      <c r="BW490" s="858">
        <v>10170</v>
      </c>
      <c r="BX490" s="858">
        <v>10170</v>
      </c>
      <c r="BY490" s="851"/>
      <c r="BZ490" s="858">
        <v>10170</v>
      </c>
      <c r="CA490" s="858">
        <v>10170</v>
      </c>
      <c r="CB490" s="858">
        <v>10170</v>
      </c>
      <c r="CC490" s="858">
        <v>10170</v>
      </c>
      <c r="CD490" s="698">
        <f t="shared" si="1391"/>
        <v>10170</v>
      </c>
      <c r="CE490" s="698">
        <f t="shared" si="1392"/>
        <v>10170</v>
      </c>
      <c r="CF490" s="698">
        <f t="shared" si="1393"/>
        <v>10170</v>
      </c>
      <c r="CG490" s="787">
        <f t="shared" si="1394"/>
        <v>10170</v>
      </c>
      <c r="CH490" s="1370">
        <f t="shared" si="1716"/>
        <v>10170</v>
      </c>
      <c r="CI490" s="1371">
        <f t="shared" si="1717"/>
        <v>10170</v>
      </c>
      <c r="CJ490" s="1372">
        <f t="shared" si="1718"/>
        <v>10170</v>
      </c>
      <c r="CK490" s="1372">
        <f t="shared" si="1719"/>
        <v>10170</v>
      </c>
      <c r="CL490" s="1372">
        <f t="shared" si="1720"/>
        <v>10170</v>
      </c>
      <c r="CM490" s="1372">
        <f t="shared" si="1721"/>
        <v>10170</v>
      </c>
      <c r="CN490" s="1372">
        <f t="shared" si="1722"/>
        <v>10170</v>
      </c>
      <c r="CO490" s="1373">
        <f t="shared" si="1723"/>
        <v>10170</v>
      </c>
      <c r="CP490" s="1373">
        <f t="shared" si="1724"/>
        <v>10170</v>
      </c>
      <c r="CQ490" s="1373">
        <f t="shared" si="1725"/>
        <v>10170</v>
      </c>
      <c r="CR490" s="1373">
        <f t="shared" si="1726"/>
        <v>10170</v>
      </c>
      <c r="CS490" s="1372">
        <f t="shared" si="1727"/>
        <v>10170</v>
      </c>
      <c r="CT490" s="1372">
        <f t="shared" si="1728"/>
        <v>10170</v>
      </c>
      <c r="CU490" s="1372">
        <f t="shared" si="1729"/>
        <v>10170</v>
      </c>
      <c r="CV490" s="1372">
        <f t="shared" si="1730"/>
        <v>10170</v>
      </c>
      <c r="CW490" s="1372">
        <f t="shared" si="1731"/>
        <v>10170</v>
      </c>
      <c r="CX490" s="1371">
        <f t="shared" si="1732"/>
        <v>10170</v>
      </c>
      <c r="CY490" s="1374">
        <f t="shared" si="1733"/>
        <v>10170</v>
      </c>
      <c r="CZ490" s="532">
        <f t="shared" si="1734"/>
        <v>10170</v>
      </c>
      <c r="DA490" s="533">
        <f t="shared" si="1735"/>
        <v>10170</v>
      </c>
      <c r="DB490" s="534">
        <f t="shared" si="1736"/>
        <v>10170</v>
      </c>
      <c r="DC490" s="534">
        <f t="shared" si="1737"/>
        <v>10170</v>
      </c>
      <c r="DD490" s="534">
        <f t="shared" si="1738"/>
        <v>10170</v>
      </c>
      <c r="DE490" s="534">
        <f t="shared" si="1739"/>
        <v>10170</v>
      </c>
      <c r="DF490" s="534">
        <f t="shared" si="1740"/>
        <v>10170</v>
      </c>
      <c r="DG490" s="535">
        <f t="shared" si="1741"/>
        <v>10170</v>
      </c>
      <c r="DH490" s="535">
        <f t="shared" si="1742"/>
        <v>10170</v>
      </c>
      <c r="DI490" s="535">
        <f t="shared" si="1743"/>
        <v>10170</v>
      </c>
      <c r="DJ490" s="535">
        <f t="shared" si="1744"/>
        <v>10170</v>
      </c>
      <c r="DK490" s="534">
        <f t="shared" si="1745"/>
        <v>10170</v>
      </c>
      <c r="DL490" s="534">
        <f t="shared" si="1746"/>
        <v>10170</v>
      </c>
      <c r="DM490" s="534">
        <f t="shared" si="1747"/>
        <v>10170</v>
      </c>
      <c r="DN490" s="534">
        <f t="shared" si="1748"/>
        <v>10170</v>
      </c>
      <c r="DO490" s="534">
        <f t="shared" si="1749"/>
        <v>10170</v>
      </c>
      <c r="DP490" s="533">
        <f t="shared" si="1750"/>
        <v>10170</v>
      </c>
      <c r="DQ490" s="532">
        <f t="shared" si="1751"/>
        <v>10170</v>
      </c>
      <c r="DR490" s="753">
        <f t="shared" si="1752"/>
        <v>18</v>
      </c>
      <c r="DS490" s="111">
        <f t="shared" si="1753"/>
        <v>18</v>
      </c>
      <c r="DT490" s="111">
        <f t="shared" si="1754"/>
        <v>18</v>
      </c>
      <c r="DU490" s="111">
        <f t="shared" si="1755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761">IF(B489="","",B489*B490/B$46/365/$G$1)</f>
        <v/>
      </c>
      <c r="C491" s="733" t="str">
        <f t="shared" si="1761"/>
        <v/>
      </c>
      <c r="D491" s="733" t="str">
        <f t="shared" si="1761"/>
        <v/>
      </c>
      <c r="E491" s="733" t="str">
        <f t="shared" si="1761"/>
        <v/>
      </c>
      <c r="F491" s="733" t="str">
        <f t="shared" si="1761"/>
        <v/>
      </c>
      <c r="G491" s="733" t="str">
        <f t="shared" si="1761"/>
        <v/>
      </c>
      <c r="H491" s="733" t="str">
        <f t="shared" si="1761"/>
        <v/>
      </c>
      <c r="I491" s="733" t="str">
        <f t="shared" si="1761"/>
        <v/>
      </c>
      <c r="J491" s="733" t="str">
        <f t="shared" si="1761"/>
        <v/>
      </c>
      <c r="K491" s="733" t="str">
        <f t="shared" si="1761"/>
        <v/>
      </c>
      <c r="L491" s="733" t="str">
        <f t="shared" si="1761"/>
        <v/>
      </c>
      <c r="M491" s="733" t="str">
        <f t="shared" si="1761"/>
        <v/>
      </c>
      <c r="N491" s="733" t="str">
        <f t="shared" si="1761"/>
        <v/>
      </c>
      <c r="O491" s="733" t="str">
        <f t="shared" si="1761"/>
        <v/>
      </c>
      <c r="P491" s="733" t="str">
        <f t="shared" si="1761"/>
        <v/>
      </c>
      <c r="Q491" s="733" t="str">
        <f t="shared" si="1761"/>
        <v/>
      </c>
      <c r="R491" s="733" t="str">
        <f t="shared" si="1761"/>
        <v/>
      </c>
      <c r="S491" s="733" t="str">
        <f t="shared" si="1761"/>
        <v/>
      </c>
      <c r="T491" s="752"/>
      <c r="U491" s="733" t="str">
        <f t="shared" ref="U491:AL491" si="1762">IF(U489="","",U489*U490/U$46/365/$G$1)</f>
        <v/>
      </c>
      <c r="V491" s="733" t="str">
        <f t="shared" si="1762"/>
        <v/>
      </c>
      <c r="W491" s="733" t="str">
        <f t="shared" si="1762"/>
        <v/>
      </c>
      <c r="X491" s="733" t="str">
        <f t="shared" si="1762"/>
        <v/>
      </c>
      <c r="Y491" s="733" t="str">
        <f t="shared" si="1762"/>
        <v/>
      </c>
      <c r="Z491" s="733" t="str">
        <f t="shared" si="1762"/>
        <v/>
      </c>
      <c r="AA491" s="733" t="str">
        <f t="shared" si="1762"/>
        <v/>
      </c>
      <c r="AB491" s="733" t="str">
        <f t="shared" si="1762"/>
        <v/>
      </c>
      <c r="AC491" s="733" t="str">
        <f t="shared" si="1762"/>
        <v/>
      </c>
      <c r="AD491" s="733" t="str">
        <f t="shared" si="1762"/>
        <v/>
      </c>
      <c r="AE491" s="733" t="str">
        <f t="shared" si="1762"/>
        <v/>
      </c>
      <c r="AF491" s="733" t="str">
        <f t="shared" si="1762"/>
        <v/>
      </c>
      <c r="AG491" s="733" t="str">
        <f t="shared" si="1762"/>
        <v/>
      </c>
      <c r="AH491" s="733" t="str">
        <f t="shared" si="1762"/>
        <v/>
      </c>
      <c r="AI491" s="733" t="str">
        <f t="shared" si="1762"/>
        <v/>
      </c>
      <c r="AJ491" s="733" t="str">
        <f t="shared" si="1762"/>
        <v/>
      </c>
      <c r="AK491" s="733" t="str">
        <f t="shared" si="1762"/>
        <v/>
      </c>
      <c r="AL491" s="733" t="str">
        <f t="shared" si="1762"/>
        <v/>
      </c>
      <c r="AM491" s="752"/>
      <c r="AN491" s="733" t="str">
        <f t="shared" ref="AN491:BE491" si="1763">IF(AN489="","",AN489*AN490/AN$46/365/$G$1)</f>
        <v/>
      </c>
      <c r="AO491" s="733" t="str">
        <f t="shared" si="1763"/>
        <v/>
      </c>
      <c r="AP491" s="733" t="str">
        <f t="shared" si="1763"/>
        <v/>
      </c>
      <c r="AQ491" s="733" t="str">
        <f t="shared" si="1763"/>
        <v/>
      </c>
      <c r="AR491" s="733" t="str">
        <f t="shared" si="1763"/>
        <v/>
      </c>
      <c r="AS491" s="733" t="str">
        <f t="shared" si="1763"/>
        <v/>
      </c>
      <c r="AT491" s="733" t="str">
        <f t="shared" si="1763"/>
        <v/>
      </c>
      <c r="AU491" s="733" t="str">
        <f t="shared" si="1763"/>
        <v/>
      </c>
      <c r="AV491" s="733" t="str">
        <f t="shared" si="1763"/>
        <v/>
      </c>
      <c r="AW491" s="733" t="str">
        <f t="shared" si="1763"/>
        <v/>
      </c>
      <c r="AX491" s="733" t="str">
        <f t="shared" si="1763"/>
        <v/>
      </c>
      <c r="AY491" s="733" t="str">
        <f t="shared" si="1763"/>
        <v/>
      </c>
      <c r="AZ491" s="733" t="str">
        <f t="shared" si="1763"/>
        <v/>
      </c>
      <c r="BA491" s="733" t="str">
        <f t="shared" si="1763"/>
        <v/>
      </c>
      <c r="BB491" s="733" t="str">
        <f t="shared" si="1763"/>
        <v/>
      </c>
      <c r="BC491" s="733" t="str">
        <f t="shared" si="1763"/>
        <v/>
      </c>
      <c r="BD491" s="733" t="str">
        <f t="shared" si="1763"/>
        <v/>
      </c>
      <c r="BE491" s="733" t="str">
        <f t="shared" si="1763"/>
        <v/>
      </c>
      <c r="BF491" s="752"/>
      <c r="BG491" s="733" t="str">
        <f t="shared" ref="BG491:BX491" si="1764">IF(BG489="","",BG489*BG490/BG$46/365/$G$1)</f>
        <v/>
      </c>
      <c r="BH491" s="733" t="str">
        <f t="shared" si="1764"/>
        <v/>
      </c>
      <c r="BI491" s="733" t="str">
        <f t="shared" si="1764"/>
        <v/>
      </c>
      <c r="BJ491" s="733" t="str">
        <f t="shared" si="1764"/>
        <v/>
      </c>
      <c r="BK491" s="733" t="str">
        <f t="shared" si="1764"/>
        <v/>
      </c>
      <c r="BL491" s="733" t="str">
        <f t="shared" si="1764"/>
        <v/>
      </c>
      <c r="BM491" s="733" t="str">
        <f t="shared" si="1764"/>
        <v/>
      </c>
      <c r="BN491" s="733" t="str">
        <f t="shared" si="1764"/>
        <v/>
      </c>
      <c r="BO491" s="733" t="str">
        <f t="shared" si="1764"/>
        <v/>
      </c>
      <c r="BP491" s="733" t="str">
        <f t="shared" si="1764"/>
        <v/>
      </c>
      <c r="BQ491" s="733" t="str">
        <f t="shared" si="1764"/>
        <v/>
      </c>
      <c r="BR491" s="733" t="str">
        <f t="shared" si="1764"/>
        <v/>
      </c>
      <c r="BS491" s="733" t="str">
        <f t="shared" si="1764"/>
        <v/>
      </c>
      <c r="BT491" s="733" t="str">
        <f t="shared" si="1764"/>
        <v/>
      </c>
      <c r="BU491" s="733" t="str">
        <f t="shared" si="1764"/>
        <v/>
      </c>
      <c r="BV491" s="733" t="str">
        <f t="shared" si="1764"/>
        <v/>
      </c>
      <c r="BW491" s="733" t="str">
        <f t="shared" si="1764"/>
        <v/>
      </c>
      <c r="BX491" s="733" t="str">
        <f t="shared" si="1764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391"/>
        <v/>
      </c>
      <c r="CE491" s="723" t="str">
        <f t="shared" si="1392"/>
        <v/>
      </c>
      <c r="CF491" s="723" t="str">
        <f t="shared" si="1393"/>
        <v/>
      </c>
      <c r="CG491" s="790" t="str">
        <f t="shared" si="1394"/>
        <v/>
      </c>
      <c r="CH491" s="1375" t="str">
        <f t="shared" si="1716"/>
        <v/>
      </c>
      <c r="CI491" s="1376" t="str">
        <f t="shared" si="1717"/>
        <v/>
      </c>
      <c r="CJ491" s="1377" t="str">
        <f t="shared" si="1718"/>
        <v/>
      </c>
      <c r="CK491" s="1377" t="str">
        <f t="shared" si="1719"/>
        <v/>
      </c>
      <c r="CL491" s="1377" t="str">
        <f t="shared" si="1720"/>
        <v/>
      </c>
      <c r="CM491" s="1377" t="str">
        <f t="shared" si="1721"/>
        <v/>
      </c>
      <c r="CN491" s="1377" t="str">
        <f t="shared" si="1722"/>
        <v/>
      </c>
      <c r="CO491" s="1378" t="str">
        <f t="shared" si="1723"/>
        <v/>
      </c>
      <c r="CP491" s="1378" t="str">
        <f t="shared" si="1724"/>
        <v/>
      </c>
      <c r="CQ491" s="1378" t="str">
        <f t="shared" si="1725"/>
        <v/>
      </c>
      <c r="CR491" s="1378" t="str">
        <f t="shared" si="1726"/>
        <v/>
      </c>
      <c r="CS491" s="1377" t="str">
        <f t="shared" si="1727"/>
        <v/>
      </c>
      <c r="CT491" s="1377" t="str">
        <f t="shared" si="1728"/>
        <v/>
      </c>
      <c r="CU491" s="1377" t="str">
        <f t="shared" si="1729"/>
        <v/>
      </c>
      <c r="CV491" s="1377" t="str">
        <f t="shared" si="1730"/>
        <v/>
      </c>
      <c r="CW491" s="1377" t="str">
        <f t="shared" si="1731"/>
        <v/>
      </c>
      <c r="CX491" s="1376" t="str">
        <f t="shared" si="1732"/>
        <v/>
      </c>
      <c r="CY491" s="1379" t="str">
        <f t="shared" si="1733"/>
        <v/>
      </c>
      <c r="CZ491" s="638" t="str">
        <f t="shared" si="1734"/>
        <v/>
      </c>
      <c r="DA491" s="639" t="str">
        <f t="shared" si="1735"/>
        <v/>
      </c>
      <c r="DB491" s="640" t="str">
        <f t="shared" si="1736"/>
        <v/>
      </c>
      <c r="DC491" s="640" t="str">
        <f t="shared" si="1737"/>
        <v/>
      </c>
      <c r="DD491" s="640" t="str">
        <f t="shared" si="1738"/>
        <v/>
      </c>
      <c r="DE491" s="640" t="str">
        <f t="shared" si="1739"/>
        <v/>
      </c>
      <c r="DF491" s="640" t="str">
        <f t="shared" si="1740"/>
        <v/>
      </c>
      <c r="DG491" s="641" t="str">
        <f t="shared" si="1741"/>
        <v/>
      </c>
      <c r="DH491" s="641" t="str">
        <f t="shared" si="1742"/>
        <v/>
      </c>
      <c r="DI491" s="641" t="str">
        <f t="shared" si="1743"/>
        <v/>
      </c>
      <c r="DJ491" s="641" t="str">
        <f t="shared" si="1744"/>
        <v/>
      </c>
      <c r="DK491" s="640" t="str">
        <f t="shared" si="1745"/>
        <v/>
      </c>
      <c r="DL491" s="640" t="str">
        <f t="shared" si="1746"/>
        <v/>
      </c>
      <c r="DM491" s="640" t="str">
        <f t="shared" si="1747"/>
        <v/>
      </c>
      <c r="DN491" s="640" t="str">
        <f t="shared" si="1748"/>
        <v/>
      </c>
      <c r="DO491" s="640" t="str">
        <f t="shared" si="1749"/>
        <v/>
      </c>
      <c r="DP491" s="639" t="str">
        <f t="shared" si="1750"/>
        <v/>
      </c>
      <c r="DQ491" s="638" t="str">
        <f t="shared" si="1751"/>
        <v/>
      </c>
      <c r="DR491" s="753">
        <f t="shared" si="1752"/>
        <v>0</v>
      </c>
      <c r="DS491" s="111">
        <f t="shared" si="1753"/>
        <v>0</v>
      </c>
      <c r="DT491" s="111">
        <f t="shared" si="1754"/>
        <v>0</v>
      </c>
      <c r="DU491" s="111">
        <f t="shared" si="1755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391"/>
        <v/>
      </c>
      <c r="CE492" s="698" t="str">
        <f t="shared" si="1392"/>
        <v/>
      </c>
      <c r="CF492" s="698" t="str">
        <f t="shared" si="1393"/>
        <v/>
      </c>
      <c r="CG492" s="787" t="str">
        <f t="shared" si="1394"/>
        <v/>
      </c>
      <c r="CH492" s="1370" t="str">
        <f t="shared" si="1716"/>
        <v/>
      </c>
      <c r="CI492" s="1371" t="str">
        <f t="shared" si="1717"/>
        <v/>
      </c>
      <c r="CJ492" s="1372" t="str">
        <f t="shared" si="1718"/>
        <v/>
      </c>
      <c r="CK492" s="1372" t="str">
        <f t="shared" si="1719"/>
        <v/>
      </c>
      <c r="CL492" s="1372" t="str">
        <f t="shared" si="1720"/>
        <v/>
      </c>
      <c r="CM492" s="1372" t="str">
        <f t="shared" si="1721"/>
        <v/>
      </c>
      <c r="CN492" s="1372" t="str">
        <f t="shared" si="1722"/>
        <v/>
      </c>
      <c r="CO492" s="1373" t="str">
        <f t="shared" si="1723"/>
        <v/>
      </c>
      <c r="CP492" s="1373" t="str">
        <f t="shared" si="1724"/>
        <v/>
      </c>
      <c r="CQ492" s="1373" t="str">
        <f t="shared" si="1725"/>
        <v/>
      </c>
      <c r="CR492" s="1373" t="str">
        <f t="shared" si="1726"/>
        <v/>
      </c>
      <c r="CS492" s="1372" t="str">
        <f t="shared" si="1727"/>
        <v/>
      </c>
      <c r="CT492" s="1372" t="str">
        <f t="shared" si="1728"/>
        <v/>
      </c>
      <c r="CU492" s="1372" t="str">
        <f t="shared" si="1729"/>
        <v/>
      </c>
      <c r="CV492" s="1372" t="str">
        <f t="shared" si="1730"/>
        <v/>
      </c>
      <c r="CW492" s="1372" t="str">
        <f t="shared" si="1731"/>
        <v/>
      </c>
      <c r="CX492" s="1371" t="str">
        <f t="shared" si="1732"/>
        <v/>
      </c>
      <c r="CY492" s="1374" t="str">
        <f t="shared" si="1733"/>
        <v/>
      </c>
      <c r="CZ492" s="532" t="str">
        <f t="shared" si="1734"/>
        <v/>
      </c>
      <c r="DA492" s="533" t="str">
        <f t="shared" si="1735"/>
        <v/>
      </c>
      <c r="DB492" s="534" t="str">
        <f t="shared" si="1736"/>
        <v/>
      </c>
      <c r="DC492" s="534" t="str">
        <f t="shared" si="1737"/>
        <v/>
      </c>
      <c r="DD492" s="534" t="str">
        <f t="shared" si="1738"/>
        <v/>
      </c>
      <c r="DE492" s="534" t="str">
        <f t="shared" si="1739"/>
        <v/>
      </c>
      <c r="DF492" s="534" t="str">
        <f t="shared" si="1740"/>
        <v/>
      </c>
      <c r="DG492" s="535" t="str">
        <f t="shared" si="1741"/>
        <v/>
      </c>
      <c r="DH492" s="535" t="str">
        <f t="shared" si="1742"/>
        <v/>
      </c>
      <c r="DI492" s="535" t="str">
        <f t="shared" si="1743"/>
        <v/>
      </c>
      <c r="DJ492" s="535" t="str">
        <f t="shared" si="1744"/>
        <v/>
      </c>
      <c r="DK492" s="534" t="str">
        <f t="shared" si="1745"/>
        <v/>
      </c>
      <c r="DL492" s="534" t="str">
        <f t="shared" si="1746"/>
        <v/>
      </c>
      <c r="DM492" s="534" t="str">
        <f t="shared" si="1747"/>
        <v/>
      </c>
      <c r="DN492" s="534" t="str">
        <f t="shared" si="1748"/>
        <v/>
      </c>
      <c r="DO492" s="534" t="str">
        <f t="shared" si="1749"/>
        <v/>
      </c>
      <c r="DP492" s="533" t="str">
        <f t="shared" si="1750"/>
        <v/>
      </c>
      <c r="DQ492" s="532" t="str">
        <f t="shared" si="1751"/>
        <v/>
      </c>
      <c r="DR492" s="753">
        <f t="shared" si="1752"/>
        <v>0</v>
      </c>
      <c r="DS492" s="111">
        <f t="shared" si="1753"/>
        <v>0</v>
      </c>
      <c r="DT492" s="111">
        <f t="shared" si="1754"/>
        <v>0</v>
      </c>
      <c r="DU492" s="111">
        <f t="shared" si="1755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765">IF(C492="","",C487*C488*C492)</f>
        <v/>
      </c>
      <c r="D493" s="730" t="str">
        <f t="shared" ref="D493" si="1766">IF(D492="","",D487*D488*D492)</f>
        <v/>
      </c>
      <c r="E493" s="730" t="str">
        <f t="shared" ref="E493:F493" si="1767">IF(E492="","",E487*E488*E492)</f>
        <v/>
      </c>
      <c r="F493" s="730" t="str">
        <f t="shared" si="1767"/>
        <v/>
      </c>
      <c r="G493" s="730" t="str">
        <f t="shared" ref="G493" si="1768">IF(G492="","",G487*G488*G492)</f>
        <v/>
      </c>
      <c r="H493" s="730" t="str">
        <f t="shared" ref="H493" si="1769">IF(H492="","",H487*H488*H492)</f>
        <v/>
      </c>
      <c r="I493" s="730" t="str">
        <f t="shared" ref="I493:J493" si="1770">IF(I492="","",I487*I488*I492)</f>
        <v/>
      </c>
      <c r="J493" s="730" t="str">
        <f t="shared" si="1770"/>
        <v/>
      </c>
      <c r="K493" s="730" t="str">
        <f t="shared" ref="K493" si="1771">IF(K492="","",K487*K488*K492)</f>
        <v/>
      </c>
      <c r="L493" s="730" t="str">
        <f t="shared" ref="L493" si="1772">IF(L492="","",L487*L488*L492)</f>
        <v/>
      </c>
      <c r="M493" s="730" t="str">
        <f t="shared" ref="M493:N493" si="1773">IF(M492="","",M487*M488*M492)</f>
        <v/>
      </c>
      <c r="N493" s="730" t="str">
        <f t="shared" si="1773"/>
        <v/>
      </c>
      <c r="O493" s="730" t="str">
        <f t="shared" ref="O493" si="1774">IF(O492="","",O487*O488*O492)</f>
        <v/>
      </c>
      <c r="P493" s="730" t="str">
        <f t="shared" ref="P493" si="1775">IF(P492="","",P487*P488*P492)</f>
        <v/>
      </c>
      <c r="Q493" s="730" t="str">
        <f t="shared" ref="Q493:R493" si="1776">IF(Q492="","",Q487*Q488*Q492)</f>
        <v/>
      </c>
      <c r="R493" s="730" t="str">
        <f t="shared" si="1776"/>
        <v/>
      </c>
      <c r="S493" s="730" t="str">
        <f t="shared" ref="S493" si="1777">IF(S492="","",S487*S488*S492)</f>
        <v/>
      </c>
      <c r="T493" s="762"/>
      <c r="U493" s="730" t="str">
        <f>IF(U492="","",U487*U488*U492)</f>
        <v/>
      </c>
      <c r="V493" s="730" t="str">
        <f t="shared" ref="V493" si="1778">IF(V492="","",V487*V488*V492)</f>
        <v/>
      </c>
      <c r="W493" s="730" t="str">
        <f t="shared" ref="W493" si="1779">IF(W492="","",W487*W488*W492)</f>
        <v/>
      </c>
      <c r="X493" s="730" t="str">
        <f t="shared" ref="X493" si="1780">IF(X492="","",X487*X488*X492)</f>
        <v/>
      </c>
      <c r="Y493" s="730" t="str">
        <f t="shared" ref="Y493" si="1781">IF(Y492="","",Y487*Y488*Y492)</f>
        <v/>
      </c>
      <c r="Z493" s="730" t="str">
        <f t="shared" ref="Z493" si="1782">IF(Z492="","",Z487*Z488*Z492)</f>
        <v/>
      </c>
      <c r="AA493" s="730" t="str">
        <f t="shared" ref="AA493" si="1783">IF(AA492="","",AA487*AA488*AA492)</f>
        <v/>
      </c>
      <c r="AB493" s="730" t="str">
        <f t="shared" ref="AB493" si="1784">IF(AB492="","",AB487*AB488*AB492)</f>
        <v/>
      </c>
      <c r="AC493" s="730" t="str">
        <f t="shared" ref="AC493" si="1785">IF(AC492="","",AC487*AC488*AC492)</f>
        <v/>
      </c>
      <c r="AD493" s="730" t="str">
        <f t="shared" ref="AD493" si="1786">IF(AD492="","",AD487*AD488*AD492)</f>
        <v/>
      </c>
      <c r="AE493" s="730" t="str">
        <f t="shared" ref="AE493" si="1787">IF(AE492="","",AE487*AE488*AE492)</f>
        <v/>
      </c>
      <c r="AF493" s="730" t="str">
        <f t="shared" ref="AF493" si="1788">IF(AF492="","",AF487*AF488*AF492)</f>
        <v/>
      </c>
      <c r="AG493" s="730" t="str">
        <f t="shared" ref="AG493" si="1789">IF(AG492="","",AG487*AG488*AG492)</f>
        <v/>
      </c>
      <c r="AH493" s="730" t="str">
        <f t="shared" ref="AH493" si="1790">IF(AH492="","",AH487*AH488*AH492)</f>
        <v/>
      </c>
      <c r="AI493" s="730" t="str">
        <f t="shared" ref="AI493" si="1791">IF(AI492="","",AI487*AI488*AI492)</f>
        <v/>
      </c>
      <c r="AJ493" s="730" t="str">
        <f t="shared" ref="AJ493" si="1792">IF(AJ492="","",AJ487*AJ488*AJ492)</f>
        <v/>
      </c>
      <c r="AK493" s="730" t="str">
        <f t="shared" ref="AK493" si="1793">IF(AK492="","",AK487*AK488*AK492)</f>
        <v/>
      </c>
      <c r="AL493" s="730" t="str">
        <f t="shared" ref="AL493" si="1794">IF(AL492="","",AL487*AL488*AL492)</f>
        <v/>
      </c>
      <c r="AM493" s="762"/>
      <c r="AN493" s="730" t="str">
        <f>IF(AN492="","",AN487*AN488*AN492)</f>
        <v/>
      </c>
      <c r="AO493" s="730" t="str">
        <f t="shared" ref="AO493" si="1795">IF(AO492="","",AO487*AO488*AO492)</f>
        <v/>
      </c>
      <c r="AP493" s="730" t="str">
        <f t="shared" ref="AP493" si="1796">IF(AP492="","",AP487*AP488*AP492)</f>
        <v/>
      </c>
      <c r="AQ493" s="730" t="str">
        <f t="shared" ref="AQ493" si="1797">IF(AQ492="","",AQ487*AQ488*AQ492)</f>
        <v/>
      </c>
      <c r="AR493" s="730" t="str">
        <f t="shared" ref="AR493" si="1798">IF(AR492="","",AR487*AR488*AR492)</f>
        <v/>
      </c>
      <c r="AS493" s="730" t="str">
        <f t="shared" ref="AS493" si="1799">IF(AS492="","",AS487*AS488*AS492)</f>
        <v/>
      </c>
      <c r="AT493" s="730" t="str">
        <f t="shared" ref="AT493" si="1800">IF(AT492="","",AT487*AT488*AT492)</f>
        <v/>
      </c>
      <c r="AU493" s="730" t="str">
        <f t="shared" ref="AU493" si="1801">IF(AU492="","",AU487*AU488*AU492)</f>
        <v/>
      </c>
      <c r="AV493" s="730" t="str">
        <f t="shared" ref="AV493" si="1802">IF(AV492="","",AV487*AV488*AV492)</f>
        <v/>
      </c>
      <c r="AW493" s="730" t="str">
        <f t="shared" ref="AW493" si="1803">IF(AW492="","",AW487*AW488*AW492)</f>
        <v/>
      </c>
      <c r="AX493" s="730" t="str">
        <f t="shared" ref="AX493" si="1804">IF(AX492="","",AX487*AX488*AX492)</f>
        <v/>
      </c>
      <c r="AY493" s="730" t="str">
        <f t="shared" ref="AY493" si="1805">IF(AY492="","",AY487*AY488*AY492)</f>
        <v/>
      </c>
      <c r="AZ493" s="730" t="str">
        <f t="shared" ref="AZ493" si="1806">IF(AZ492="","",AZ487*AZ488*AZ492)</f>
        <v/>
      </c>
      <c r="BA493" s="730" t="str">
        <f t="shared" ref="BA493" si="1807">IF(BA492="","",BA487*BA488*BA492)</f>
        <v/>
      </c>
      <c r="BB493" s="730" t="str">
        <f t="shared" ref="BB493" si="1808">IF(BB492="","",BB487*BB488*BB492)</f>
        <v/>
      </c>
      <c r="BC493" s="730" t="str">
        <f t="shared" ref="BC493" si="1809">IF(BC492="","",BC487*BC488*BC492)</f>
        <v/>
      </c>
      <c r="BD493" s="730" t="str">
        <f t="shared" ref="BD493" si="1810">IF(BD492="","",BD487*BD488*BD492)</f>
        <v/>
      </c>
      <c r="BE493" s="730" t="str">
        <f t="shared" ref="BE493" si="1811">IF(BE492="","",BE487*BE488*BE492)</f>
        <v/>
      </c>
      <c r="BF493" s="762"/>
      <c r="BG493" s="730" t="str">
        <f>IF(BG492="","",BG487*BG488*BG492)</f>
        <v/>
      </c>
      <c r="BH493" s="730" t="str">
        <f t="shared" ref="BH493" si="1812">IF(BH492="","",BH487*BH488*BH492)</f>
        <v/>
      </c>
      <c r="BI493" s="730" t="str">
        <f t="shared" ref="BI493" si="1813">IF(BI492="","",BI487*BI488*BI492)</f>
        <v/>
      </c>
      <c r="BJ493" s="730" t="str">
        <f t="shared" ref="BJ493" si="1814">IF(BJ492="","",BJ487*BJ488*BJ492)</f>
        <v/>
      </c>
      <c r="BK493" s="730" t="str">
        <f t="shared" ref="BK493" si="1815">IF(BK492="","",BK487*BK488*BK492)</f>
        <v/>
      </c>
      <c r="BL493" s="730" t="str">
        <f t="shared" ref="BL493" si="1816">IF(BL492="","",BL487*BL488*BL492)</f>
        <v/>
      </c>
      <c r="BM493" s="730" t="str">
        <f t="shared" ref="BM493" si="1817">IF(BM492="","",BM487*BM488*BM492)</f>
        <v/>
      </c>
      <c r="BN493" s="730" t="str">
        <f t="shared" ref="BN493" si="1818">IF(BN492="","",BN487*BN488*BN492)</f>
        <v/>
      </c>
      <c r="BO493" s="730" t="str">
        <f t="shared" ref="BO493" si="1819">IF(BO492="","",BO487*BO488*BO492)</f>
        <v/>
      </c>
      <c r="BP493" s="730" t="str">
        <f t="shared" ref="BP493" si="1820">IF(BP492="","",BP487*BP488*BP492)</f>
        <v/>
      </c>
      <c r="BQ493" s="730" t="str">
        <f t="shared" ref="BQ493" si="1821">IF(BQ492="","",BQ487*BQ488*BQ492)</f>
        <v/>
      </c>
      <c r="BR493" s="730" t="str">
        <f t="shared" ref="BR493" si="1822">IF(BR492="","",BR487*BR488*BR492)</f>
        <v/>
      </c>
      <c r="BS493" s="730" t="str">
        <f t="shared" ref="BS493" si="1823">IF(BS492="","",BS487*BS488*BS492)</f>
        <v/>
      </c>
      <c r="BT493" s="730" t="str">
        <f t="shared" ref="BT493" si="1824">IF(BT492="","",BT487*BT488*BT492)</f>
        <v/>
      </c>
      <c r="BU493" s="730" t="str">
        <f t="shared" ref="BU493" si="1825">IF(BU492="","",BU487*BU488*BU492)</f>
        <v/>
      </c>
      <c r="BV493" s="730" t="str">
        <f t="shared" ref="BV493" si="1826">IF(BV492="","",BV487*BV488*BV492)</f>
        <v/>
      </c>
      <c r="BW493" s="730" t="str">
        <f t="shared" ref="BW493" si="1827">IF(BW492="","",BW487*BW488*BW492)</f>
        <v/>
      </c>
      <c r="BX493" s="730" t="str">
        <f t="shared" ref="BX493" si="1828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829">IF(CA492="","",CA487*CA488*CA492)</f>
        <v/>
      </c>
      <c r="CB493" s="730" t="str">
        <f t="shared" si="1829"/>
        <v/>
      </c>
      <c r="CC493" s="730" t="str">
        <f t="shared" si="1829"/>
        <v/>
      </c>
      <c r="CD493" s="698" t="str">
        <f t="shared" si="1391"/>
        <v/>
      </c>
      <c r="CE493" s="698" t="str">
        <f t="shared" si="1392"/>
        <v/>
      </c>
      <c r="CF493" s="698" t="str">
        <f t="shared" si="1393"/>
        <v/>
      </c>
      <c r="CG493" s="787" t="str">
        <f t="shared" si="1394"/>
        <v/>
      </c>
      <c r="CH493" s="1370" t="str">
        <f t="shared" si="1716"/>
        <v/>
      </c>
      <c r="CI493" s="1371" t="str">
        <f t="shared" si="1717"/>
        <v/>
      </c>
      <c r="CJ493" s="1372" t="str">
        <f t="shared" si="1718"/>
        <v/>
      </c>
      <c r="CK493" s="1372" t="str">
        <f t="shared" si="1719"/>
        <v/>
      </c>
      <c r="CL493" s="1372" t="str">
        <f t="shared" si="1720"/>
        <v/>
      </c>
      <c r="CM493" s="1372" t="str">
        <f t="shared" si="1721"/>
        <v/>
      </c>
      <c r="CN493" s="1372" t="str">
        <f t="shared" si="1722"/>
        <v/>
      </c>
      <c r="CO493" s="1373" t="str">
        <f t="shared" si="1723"/>
        <v/>
      </c>
      <c r="CP493" s="1373" t="str">
        <f t="shared" si="1724"/>
        <v/>
      </c>
      <c r="CQ493" s="1373" t="str">
        <f t="shared" si="1725"/>
        <v/>
      </c>
      <c r="CR493" s="1373" t="str">
        <f t="shared" si="1726"/>
        <v/>
      </c>
      <c r="CS493" s="1372" t="str">
        <f t="shared" si="1727"/>
        <v/>
      </c>
      <c r="CT493" s="1372" t="str">
        <f t="shared" si="1728"/>
        <v/>
      </c>
      <c r="CU493" s="1372" t="str">
        <f t="shared" si="1729"/>
        <v/>
      </c>
      <c r="CV493" s="1372" t="str">
        <f t="shared" si="1730"/>
        <v/>
      </c>
      <c r="CW493" s="1372" t="str">
        <f t="shared" si="1731"/>
        <v/>
      </c>
      <c r="CX493" s="1371" t="str">
        <f t="shared" si="1732"/>
        <v/>
      </c>
      <c r="CY493" s="1374" t="str">
        <f t="shared" si="1733"/>
        <v/>
      </c>
      <c r="CZ493" s="532" t="str">
        <f t="shared" si="1734"/>
        <v/>
      </c>
      <c r="DA493" s="533" t="str">
        <f t="shared" si="1735"/>
        <v/>
      </c>
      <c r="DB493" s="534" t="str">
        <f t="shared" si="1736"/>
        <v/>
      </c>
      <c r="DC493" s="534" t="str">
        <f t="shared" si="1737"/>
        <v/>
      </c>
      <c r="DD493" s="534" t="str">
        <f t="shared" si="1738"/>
        <v/>
      </c>
      <c r="DE493" s="534" t="str">
        <f t="shared" si="1739"/>
        <v/>
      </c>
      <c r="DF493" s="534" t="str">
        <f t="shared" si="1740"/>
        <v/>
      </c>
      <c r="DG493" s="535" t="str">
        <f t="shared" si="1741"/>
        <v/>
      </c>
      <c r="DH493" s="535" t="str">
        <f t="shared" si="1742"/>
        <v/>
      </c>
      <c r="DI493" s="535" t="str">
        <f t="shared" si="1743"/>
        <v/>
      </c>
      <c r="DJ493" s="535" t="str">
        <f t="shared" si="1744"/>
        <v/>
      </c>
      <c r="DK493" s="534" t="str">
        <f t="shared" si="1745"/>
        <v/>
      </c>
      <c r="DL493" s="534" t="str">
        <f t="shared" si="1746"/>
        <v/>
      </c>
      <c r="DM493" s="534" t="str">
        <f t="shared" si="1747"/>
        <v/>
      </c>
      <c r="DN493" s="534" t="str">
        <f t="shared" si="1748"/>
        <v/>
      </c>
      <c r="DO493" s="534" t="str">
        <f t="shared" si="1749"/>
        <v/>
      </c>
      <c r="DP493" s="533" t="str">
        <f t="shared" si="1750"/>
        <v/>
      </c>
      <c r="DQ493" s="532" t="str">
        <f t="shared" si="1751"/>
        <v/>
      </c>
      <c r="DR493" s="753">
        <f t="shared" si="1752"/>
        <v>0</v>
      </c>
      <c r="DS493" s="111">
        <f t="shared" si="1753"/>
        <v>0</v>
      </c>
      <c r="DT493" s="111">
        <f t="shared" si="1754"/>
        <v>0</v>
      </c>
      <c r="DU493" s="111">
        <f t="shared" si="1755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434" t="s">
        <v>818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391"/>
        <v/>
      </c>
      <c r="CE494" s="690" t="str">
        <f t="shared" si="1392"/>
        <v/>
      </c>
      <c r="CF494" s="690" t="str">
        <f t="shared" si="1393"/>
        <v/>
      </c>
      <c r="CG494" s="786" t="str">
        <f t="shared" si="1394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391"/>
        <v>0.69999999999999984</v>
      </c>
      <c r="CE495" s="698">
        <f t="shared" si="1392"/>
        <v>0.69999999999999984</v>
      </c>
      <c r="CF495" s="698">
        <f t="shared" si="1393"/>
        <v>0.69999999999999984</v>
      </c>
      <c r="CG495" s="787">
        <f t="shared" si="1394"/>
        <v>0.69999999999999984</v>
      </c>
      <c r="CH495" s="1370">
        <f t="shared" ref="CH495:CH558" si="1830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371">
        <f t="shared" ref="CI495:CI558" si="1831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372">
        <f t="shared" ref="CJ495:CJ558" si="1832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372">
        <f t="shared" ref="CK495:CK558" si="1833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372">
        <f t="shared" ref="CL495:CL558" si="1834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372">
        <f t="shared" ref="CM495:CM558" si="1835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372">
        <f t="shared" ref="CN495:CN558" si="1836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373">
        <f t="shared" ref="CO495:CO558" si="1837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373">
        <f t="shared" ref="CP495:CP558" si="1838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373">
        <f t="shared" ref="CQ495:CQ558" si="1839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373">
        <f t="shared" ref="CR495:CR558" si="1840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372">
        <f t="shared" ref="CS495:CS558" si="1841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372">
        <f t="shared" ref="CT495:CT558" si="1842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372">
        <f t="shared" ref="CU495:CU558" si="1843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372">
        <f t="shared" ref="CV495:CV558" si="1844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372">
        <f t="shared" ref="CW495:CW558" si="1845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371">
        <f t="shared" ref="CX495:CX558" si="1846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374">
        <f t="shared" ref="CY495:CY558" si="1847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848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849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850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851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852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853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854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855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856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857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858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859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860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861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862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863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864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865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866">COUNT(B495:S495)</f>
        <v>18</v>
      </c>
      <c r="DS495" s="111">
        <f t="shared" ref="DS495:DS526" si="1867">COUNT(U495:AL495)</f>
        <v>18</v>
      </c>
      <c r="DT495" s="111">
        <f t="shared" ref="DT495:DT526" si="1868">COUNT(AN495:BE495)</f>
        <v>18</v>
      </c>
      <c r="DU495" s="111">
        <f t="shared" ref="DU495:DU526" si="1869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391"/>
        <v/>
      </c>
      <c r="CE496" s="698" t="str">
        <f t="shared" si="1392"/>
        <v/>
      </c>
      <c r="CF496" s="698" t="str">
        <f t="shared" si="1393"/>
        <v/>
      </c>
      <c r="CG496" s="787" t="str">
        <f t="shared" si="1394"/>
        <v/>
      </c>
      <c r="CH496" s="1370" t="str">
        <f t="shared" si="1830"/>
        <v/>
      </c>
      <c r="CI496" s="1371" t="str">
        <f t="shared" si="1831"/>
        <v/>
      </c>
      <c r="CJ496" s="1372" t="str">
        <f t="shared" si="1832"/>
        <v/>
      </c>
      <c r="CK496" s="1372" t="str">
        <f t="shared" si="1833"/>
        <v/>
      </c>
      <c r="CL496" s="1372" t="str">
        <f t="shared" si="1834"/>
        <v/>
      </c>
      <c r="CM496" s="1372" t="str">
        <f t="shared" si="1835"/>
        <v/>
      </c>
      <c r="CN496" s="1372" t="str">
        <f t="shared" si="1836"/>
        <v/>
      </c>
      <c r="CO496" s="1373" t="str">
        <f t="shared" si="1837"/>
        <v/>
      </c>
      <c r="CP496" s="1373" t="str">
        <f t="shared" si="1838"/>
        <v/>
      </c>
      <c r="CQ496" s="1373" t="str">
        <f t="shared" si="1839"/>
        <v/>
      </c>
      <c r="CR496" s="1373" t="str">
        <f t="shared" si="1840"/>
        <v/>
      </c>
      <c r="CS496" s="1372" t="str">
        <f t="shared" si="1841"/>
        <v/>
      </c>
      <c r="CT496" s="1372" t="str">
        <f t="shared" si="1842"/>
        <v/>
      </c>
      <c r="CU496" s="1372" t="str">
        <f t="shared" si="1843"/>
        <v/>
      </c>
      <c r="CV496" s="1372" t="str">
        <f t="shared" si="1844"/>
        <v/>
      </c>
      <c r="CW496" s="1372" t="str">
        <f t="shared" si="1845"/>
        <v/>
      </c>
      <c r="CX496" s="1371" t="str">
        <f t="shared" si="1846"/>
        <v/>
      </c>
      <c r="CY496" s="1374" t="str">
        <f t="shared" si="1847"/>
        <v/>
      </c>
      <c r="CZ496" s="532" t="str">
        <f t="shared" si="1848"/>
        <v/>
      </c>
      <c r="DA496" s="533" t="str">
        <f t="shared" si="1849"/>
        <v/>
      </c>
      <c r="DB496" s="534" t="str">
        <f t="shared" si="1850"/>
        <v/>
      </c>
      <c r="DC496" s="534" t="str">
        <f t="shared" si="1851"/>
        <v/>
      </c>
      <c r="DD496" s="534" t="str">
        <f t="shared" si="1852"/>
        <v/>
      </c>
      <c r="DE496" s="534" t="str">
        <f t="shared" si="1853"/>
        <v/>
      </c>
      <c r="DF496" s="534" t="str">
        <f t="shared" si="1854"/>
        <v/>
      </c>
      <c r="DG496" s="535" t="str">
        <f t="shared" si="1855"/>
        <v/>
      </c>
      <c r="DH496" s="535" t="str">
        <f t="shared" si="1856"/>
        <v/>
      </c>
      <c r="DI496" s="535" t="str">
        <f t="shared" si="1857"/>
        <v/>
      </c>
      <c r="DJ496" s="535" t="str">
        <f t="shared" si="1858"/>
        <v/>
      </c>
      <c r="DK496" s="534" t="str">
        <f t="shared" si="1859"/>
        <v/>
      </c>
      <c r="DL496" s="534" t="str">
        <f t="shared" si="1860"/>
        <v/>
      </c>
      <c r="DM496" s="534" t="str">
        <f t="shared" si="1861"/>
        <v/>
      </c>
      <c r="DN496" s="534" t="str">
        <f t="shared" si="1862"/>
        <v/>
      </c>
      <c r="DO496" s="534" t="str">
        <f t="shared" si="1863"/>
        <v/>
      </c>
      <c r="DP496" s="533" t="str">
        <f t="shared" si="1864"/>
        <v/>
      </c>
      <c r="DQ496" s="532" t="str">
        <f t="shared" si="1865"/>
        <v/>
      </c>
      <c r="DR496" s="753">
        <f t="shared" si="1866"/>
        <v>0</v>
      </c>
      <c r="DS496" s="111">
        <f t="shared" si="1867"/>
        <v>0</v>
      </c>
      <c r="DT496" s="111">
        <f t="shared" si="1868"/>
        <v>0</v>
      </c>
      <c r="DU496" s="111">
        <f t="shared" si="1869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391"/>
        <v/>
      </c>
      <c r="CE497" s="698" t="str">
        <f t="shared" si="1392"/>
        <v/>
      </c>
      <c r="CF497" s="698" t="str">
        <f t="shared" si="1393"/>
        <v/>
      </c>
      <c r="CG497" s="787" t="str">
        <f t="shared" si="1394"/>
        <v/>
      </c>
      <c r="CH497" s="1370" t="str">
        <f t="shared" si="1830"/>
        <v/>
      </c>
      <c r="CI497" s="1371" t="str">
        <f t="shared" si="1831"/>
        <v/>
      </c>
      <c r="CJ497" s="1372" t="str">
        <f t="shared" si="1832"/>
        <v/>
      </c>
      <c r="CK497" s="1372" t="str">
        <f t="shared" si="1833"/>
        <v/>
      </c>
      <c r="CL497" s="1372" t="str">
        <f t="shared" si="1834"/>
        <v/>
      </c>
      <c r="CM497" s="1372" t="str">
        <f t="shared" si="1835"/>
        <v/>
      </c>
      <c r="CN497" s="1372" t="str">
        <f t="shared" si="1836"/>
        <v/>
      </c>
      <c r="CO497" s="1373" t="str">
        <f t="shared" si="1837"/>
        <v/>
      </c>
      <c r="CP497" s="1373" t="str">
        <f t="shared" si="1838"/>
        <v/>
      </c>
      <c r="CQ497" s="1373" t="str">
        <f t="shared" si="1839"/>
        <v/>
      </c>
      <c r="CR497" s="1373" t="str">
        <f t="shared" si="1840"/>
        <v/>
      </c>
      <c r="CS497" s="1372" t="str">
        <f t="shared" si="1841"/>
        <v/>
      </c>
      <c r="CT497" s="1372" t="str">
        <f t="shared" si="1842"/>
        <v/>
      </c>
      <c r="CU497" s="1372" t="str">
        <f t="shared" si="1843"/>
        <v/>
      </c>
      <c r="CV497" s="1372" t="str">
        <f t="shared" si="1844"/>
        <v/>
      </c>
      <c r="CW497" s="1372" t="str">
        <f t="shared" si="1845"/>
        <v/>
      </c>
      <c r="CX497" s="1371" t="str">
        <f t="shared" si="1846"/>
        <v/>
      </c>
      <c r="CY497" s="1374" t="str">
        <f t="shared" si="1847"/>
        <v/>
      </c>
      <c r="CZ497" s="532" t="str">
        <f t="shared" si="1848"/>
        <v/>
      </c>
      <c r="DA497" s="533" t="str">
        <f t="shared" si="1849"/>
        <v/>
      </c>
      <c r="DB497" s="534" t="str">
        <f t="shared" si="1850"/>
        <v/>
      </c>
      <c r="DC497" s="534" t="str">
        <f t="shared" si="1851"/>
        <v/>
      </c>
      <c r="DD497" s="534" t="str">
        <f t="shared" si="1852"/>
        <v/>
      </c>
      <c r="DE497" s="534" t="str">
        <f t="shared" si="1853"/>
        <v/>
      </c>
      <c r="DF497" s="534" t="str">
        <f t="shared" si="1854"/>
        <v/>
      </c>
      <c r="DG497" s="535" t="str">
        <f t="shared" si="1855"/>
        <v/>
      </c>
      <c r="DH497" s="535" t="str">
        <f t="shared" si="1856"/>
        <v/>
      </c>
      <c r="DI497" s="535" t="str">
        <f t="shared" si="1857"/>
        <v/>
      </c>
      <c r="DJ497" s="535" t="str">
        <f t="shared" si="1858"/>
        <v/>
      </c>
      <c r="DK497" s="534" t="str">
        <f t="shared" si="1859"/>
        <v/>
      </c>
      <c r="DL497" s="534" t="str">
        <f t="shared" si="1860"/>
        <v/>
      </c>
      <c r="DM497" s="534" t="str">
        <f t="shared" si="1861"/>
        <v/>
      </c>
      <c r="DN497" s="534" t="str">
        <f t="shared" si="1862"/>
        <v/>
      </c>
      <c r="DO497" s="534" t="str">
        <f t="shared" si="1863"/>
        <v/>
      </c>
      <c r="DP497" s="533" t="str">
        <f t="shared" si="1864"/>
        <v/>
      </c>
      <c r="DQ497" s="532" t="str">
        <f t="shared" si="1865"/>
        <v/>
      </c>
      <c r="DR497" s="753">
        <f t="shared" si="1866"/>
        <v>0</v>
      </c>
      <c r="DS497" s="111">
        <f t="shared" si="1867"/>
        <v>0</v>
      </c>
      <c r="DT497" s="111">
        <f t="shared" si="1868"/>
        <v>0</v>
      </c>
      <c r="DU497" s="111">
        <f t="shared" si="1869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870">IF(E496="","",E495*E496*E497)</f>
        <v/>
      </c>
      <c r="F498" s="730" t="str">
        <f t="shared" si="1870"/>
        <v/>
      </c>
      <c r="G498" s="730" t="str">
        <f t="shared" si="1870"/>
        <v/>
      </c>
      <c r="H498" s="730" t="str">
        <f t="shared" si="1870"/>
        <v/>
      </c>
      <c r="I498" s="730" t="str">
        <f t="shared" si="1870"/>
        <v/>
      </c>
      <c r="J498" s="730" t="str">
        <f t="shared" si="1870"/>
        <v/>
      </c>
      <c r="K498" s="730" t="str">
        <f t="shared" si="1870"/>
        <v/>
      </c>
      <c r="L498" s="730" t="str">
        <f t="shared" si="1870"/>
        <v/>
      </c>
      <c r="M498" s="730" t="str">
        <f t="shared" si="1870"/>
        <v/>
      </c>
      <c r="N498" s="730" t="str">
        <f t="shared" si="1870"/>
        <v/>
      </c>
      <c r="O498" s="730" t="str">
        <f t="shared" si="1870"/>
        <v/>
      </c>
      <c r="P498" s="730" t="str">
        <f t="shared" si="1870"/>
        <v/>
      </c>
      <c r="Q498" s="730" t="str">
        <f t="shared" si="1870"/>
        <v/>
      </c>
      <c r="R498" s="730" t="str">
        <f t="shared" si="1870"/>
        <v/>
      </c>
      <c r="S498" s="730" t="str">
        <f t="shared" si="1870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871">IF(X496="","",X495*X496*X497)</f>
        <v/>
      </c>
      <c r="Y498" s="730" t="str">
        <f t="shared" si="1871"/>
        <v/>
      </c>
      <c r="Z498" s="730" t="str">
        <f t="shared" si="1871"/>
        <v/>
      </c>
      <c r="AA498" s="730" t="str">
        <f t="shared" si="1871"/>
        <v/>
      </c>
      <c r="AB498" s="730" t="str">
        <f t="shared" si="1871"/>
        <v/>
      </c>
      <c r="AC498" s="730" t="str">
        <f t="shared" si="1871"/>
        <v/>
      </c>
      <c r="AD498" s="730" t="str">
        <f t="shared" si="1871"/>
        <v/>
      </c>
      <c r="AE498" s="730" t="str">
        <f t="shared" si="1871"/>
        <v/>
      </c>
      <c r="AF498" s="730" t="str">
        <f t="shared" si="1871"/>
        <v/>
      </c>
      <c r="AG498" s="730" t="str">
        <f t="shared" si="1871"/>
        <v/>
      </c>
      <c r="AH498" s="730" t="str">
        <f t="shared" si="1871"/>
        <v/>
      </c>
      <c r="AI498" s="730" t="str">
        <f t="shared" si="1871"/>
        <v/>
      </c>
      <c r="AJ498" s="730" t="str">
        <f t="shared" si="1871"/>
        <v/>
      </c>
      <c r="AK498" s="730" t="str">
        <f t="shared" si="1871"/>
        <v/>
      </c>
      <c r="AL498" s="730" t="str">
        <f t="shared" si="1871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872">IF(AP496="","",AP495*AP496*AP497)</f>
        <v/>
      </c>
      <c r="AQ498" s="730" t="str">
        <f t="shared" si="1872"/>
        <v/>
      </c>
      <c r="AR498" s="730" t="str">
        <f t="shared" si="1872"/>
        <v/>
      </c>
      <c r="AS498" s="730" t="str">
        <f t="shared" si="1872"/>
        <v/>
      </c>
      <c r="AT498" s="730" t="str">
        <f t="shared" si="1872"/>
        <v/>
      </c>
      <c r="AU498" s="730" t="str">
        <f t="shared" si="1872"/>
        <v/>
      </c>
      <c r="AV498" s="730" t="str">
        <f t="shared" si="1872"/>
        <v/>
      </c>
      <c r="AW498" s="730" t="str">
        <f t="shared" si="1872"/>
        <v/>
      </c>
      <c r="AX498" s="730" t="str">
        <f t="shared" si="1872"/>
        <v/>
      </c>
      <c r="AY498" s="730" t="str">
        <f t="shared" si="1872"/>
        <v/>
      </c>
      <c r="AZ498" s="730" t="str">
        <f t="shared" si="1872"/>
        <v/>
      </c>
      <c r="BA498" s="730" t="str">
        <f t="shared" si="1872"/>
        <v/>
      </c>
      <c r="BB498" s="730" t="str">
        <f t="shared" si="1872"/>
        <v/>
      </c>
      <c r="BC498" s="730" t="str">
        <f t="shared" si="1872"/>
        <v/>
      </c>
      <c r="BD498" s="730" t="str">
        <f t="shared" si="1872"/>
        <v/>
      </c>
      <c r="BE498" s="730" t="str">
        <f t="shared" si="1872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873">IF(BI496="","",BI495*BI496*BI497)</f>
        <v/>
      </c>
      <c r="BJ498" s="730" t="str">
        <f t="shared" si="1873"/>
        <v/>
      </c>
      <c r="BK498" s="730" t="str">
        <f t="shared" si="1873"/>
        <v/>
      </c>
      <c r="BL498" s="730" t="str">
        <f t="shared" si="1873"/>
        <v/>
      </c>
      <c r="BM498" s="730" t="str">
        <f t="shared" si="1873"/>
        <v/>
      </c>
      <c r="BN498" s="730" t="str">
        <f t="shared" si="1873"/>
        <v/>
      </c>
      <c r="BO498" s="730" t="str">
        <f t="shared" si="1873"/>
        <v/>
      </c>
      <c r="BP498" s="730" t="str">
        <f t="shared" si="1873"/>
        <v/>
      </c>
      <c r="BQ498" s="730" t="str">
        <f t="shared" si="1873"/>
        <v/>
      </c>
      <c r="BR498" s="730" t="str">
        <f t="shared" si="1873"/>
        <v/>
      </c>
      <c r="BS498" s="730" t="str">
        <f t="shared" si="1873"/>
        <v/>
      </c>
      <c r="BT498" s="730" t="str">
        <f t="shared" si="1873"/>
        <v/>
      </c>
      <c r="BU498" s="730" t="str">
        <f t="shared" si="1873"/>
        <v/>
      </c>
      <c r="BV498" s="730" t="str">
        <f t="shared" si="1873"/>
        <v/>
      </c>
      <c r="BW498" s="730" t="str">
        <f t="shared" si="1873"/>
        <v/>
      </c>
      <c r="BX498" s="730" t="str">
        <f t="shared" si="1873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391"/>
        <v/>
      </c>
      <c r="CE498" s="698" t="str">
        <f t="shared" si="1392"/>
        <v/>
      </c>
      <c r="CF498" s="698" t="str">
        <f t="shared" si="1393"/>
        <v/>
      </c>
      <c r="CG498" s="787" t="str">
        <f t="shared" si="1394"/>
        <v/>
      </c>
      <c r="CH498" s="1370" t="str">
        <f t="shared" si="1830"/>
        <v/>
      </c>
      <c r="CI498" s="1371" t="str">
        <f t="shared" si="1831"/>
        <v/>
      </c>
      <c r="CJ498" s="1372" t="str">
        <f t="shared" si="1832"/>
        <v/>
      </c>
      <c r="CK498" s="1372" t="str">
        <f t="shared" si="1833"/>
        <v/>
      </c>
      <c r="CL498" s="1372" t="str">
        <f t="shared" si="1834"/>
        <v/>
      </c>
      <c r="CM498" s="1372" t="str">
        <f t="shared" si="1835"/>
        <v/>
      </c>
      <c r="CN498" s="1372" t="str">
        <f t="shared" si="1836"/>
        <v/>
      </c>
      <c r="CO498" s="1373" t="str">
        <f t="shared" si="1837"/>
        <v/>
      </c>
      <c r="CP498" s="1373" t="str">
        <f t="shared" si="1838"/>
        <v/>
      </c>
      <c r="CQ498" s="1373" t="str">
        <f t="shared" si="1839"/>
        <v/>
      </c>
      <c r="CR498" s="1373" t="str">
        <f t="shared" si="1840"/>
        <v/>
      </c>
      <c r="CS498" s="1372" t="str">
        <f t="shared" si="1841"/>
        <v/>
      </c>
      <c r="CT498" s="1372" t="str">
        <f t="shared" si="1842"/>
        <v/>
      </c>
      <c r="CU498" s="1372" t="str">
        <f t="shared" si="1843"/>
        <v/>
      </c>
      <c r="CV498" s="1372" t="str">
        <f t="shared" si="1844"/>
        <v/>
      </c>
      <c r="CW498" s="1372" t="str">
        <f t="shared" si="1845"/>
        <v/>
      </c>
      <c r="CX498" s="1371" t="str">
        <f t="shared" si="1846"/>
        <v/>
      </c>
      <c r="CY498" s="1374" t="str">
        <f t="shared" si="1847"/>
        <v/>
      </c>
      <c r="CZ498" s="532" t="str">
        <f t="shared" si="1848"/>
        <v/>
      </c>
      <c r="DA498" s="533" t="str">
        <f t="shared" si="1849"/>
        <v/>
      </c>
      <c r="DB498" s="534" t="str">
        <f t="shared" si="1850"/>
        <v/>
      </c>
      <c r="DC498" s="534" t="str">
        <f t="shared" si="1851"/>
        <v/>
      </c>
      <c r="DD498" s="534" t="str">
        <f t="shared" si="1852"/>
        <v/>
      </c>
      <c r="DE498" s="534" t="str">
        <f t="shared" si="1853"/>
        <v/>
      </c>
      <c r="DF498" s="534" t="str">
        <f t="shared" si="1854"/>
        <v/>
      </c>
      <c r="DG498" s="535" t="str">
        <f t="shared" si="1855"/>
        <v/>
      </c>
      <c r="DH498" s="535" t="str">
        <f t="shared" si="1856"/>
        <v/>
      </c>
      <c r="DI498" s="535" t="str">
        <f t="shared" si="1857"/>
        <v/>
      </c>
      <c r="DJ498" s="535" t="str">
        <f t="shared" si="1858"/>
        <v/>
      </c>
      <c r="DK498" s="534" t="str">
        <f t="shared" si="1859"/>
        <v/>
      </c>
      <c r="DL498" s="534" t="str">
        <f t="shared" si="1860"/>
        <v/>
      </c>
      <c r="DM498" s="534" t="str">
        <f t="shared" si="1861"/>
        <v/>
      </c>
      <c r="DN498" s="534" t="str">
        <f t="shared" si="1862"/>
        <v/>
      </c>
      <c r="DO498" s="534" t="str">
        <f t="shared" si="1863"/>
        <v/>
      </c>
      <c r="DP498" s="533" t="str">
        <f t="shared" si="1864"/>
        <v/>
      </c>
      <c r="DQ498" s="532" t="str">
        <f t="shared" si="1865"/>
        <v/>
      </c>
      <c r="DR498" s="753">
        <f t="shared" si="1866"/>
        <v>0</v>
      </c>
      <c r="DS498" s="111">
        <f t="shared" si="1867"/>
        <v>0</v>
      </c>
      <c r="DT498" s="111">
        <f t="shared" si="1868"/>
        <v>0</v>
      </c>
      <c r="DU498" s="111">
        <f t="shared" si="1869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v>10060</v>
      </c>
      <c r="C499" s="858">
        <v>10060</v>
      </c>
      <c r="D499" s="858">
        <v>10060</v>
      </c>
      <c r="E499" s="858">
        <v>10060</v>
      </c>
      <c r="F499" s="858">
        <v>10060</v>
      </c>
      <c r="G499" s="858">
        <v>10060</v>
      </c>
      <c r="H499" s="858">
        <v>10060</v>
      </c>
      <c r="I499" s="858">
        <v>10060</v>
      </c>
      <c r="J499" s="858">
        <v>10060</v>
      </c>
      <c r="K499" s="858">
        <v>10060</v>
      </c>
      <c r="L499" s="858">
        <v>10060</v>
      </c>
      <c r="M499" s="858">
        <v>10060</v>
      </c>
      <c r="N499" s="858">
        <v>10060</v>
      </c>
      <c r="O499" s="858">
        <v>10060</v>
      </c>
      <c r="P499" s="858">
        <v>10060</v>
      </c>
      <c r="Q499" s="858">
        <v>10060</v>
      </c>
      <c r="R499" s="858">
        <v>10060</v>
      </c>
      <c r="S499" s="858">
        <v>10060</v>
      </c>
      <c r="T499" s="851"/>
      <c r="U499" s="858">
        <v>10060</v>
      </c>
      <c r="V499" s="858">
        <v>10060</v>
      </c>
      <c r="W499" s="858">
        <v>10060</v>
      </c>
      <c r="X499" s="858">
        <v>10060</v>
      </c>
      <c r="Y499" s="858">
        <v>10060</v>
      </c>
      <c r="Z499" s="858">
        <v>10060</v>
      </c>
      <c r="AA499" s="858">
        <v>10060</v>
      </c>
      <c r="AB499" s="858">
        <v>10060</v>
      </c>
      <c r="AC499" s="858">
        <v>10060</v>
      </c>
      <c r="AD499" s="858">
        <v>10060</v>
      </c>
      <c r="AE499" s="858">
        <v>10060</v>
      </c>
      <c r="AF499" s="858">
        <v>10060</v>
      </c>
      <c r="AG499" s="858">
        <v>10060</v>
      </c>
      <c r="AH499" s="858">
        <v>10060</v>
      </c>
      <c r="AI499" s="858">
        <v>10060</v>
      </c>
      <c r="AJ499" s="858">
        <v>10060</v>
      </c>
      <c r="AK499" s="858">
        <v>10060</v>
      </c>
      <c r="AL499" s="858">
        <v>10060</v>
      </c>
      <c r="AM499" s="851"/>
      <c r="AN499" s="858">
        <v>10060</v>
      </c>
      <c r="AO499" s="858">
        <v>10060</v>
      </c>
      <c r="AP499" s="858">
        <v>10060</v>
      </c>
      <c r="AQ499" s="858">
        <v>10060</v>
      </c>
      <c r="AR499" s="858">
        <v>10060</v>
      </c>
      <c r="AS499" s="858">
        <v>10060</v>
      </c>
      <c r="AT499" s="858">
        <v>10060</v>
      </c>
      <c r="AU499" s="858">
        <v>10060</v>
      </c>
      <c r="AV499" s="858">
        <v>10060</v>
      </c>
      <c r="AW499" s="858">
        <v>10060</v>
      </c>
      <c r="AX499" s="858">
        <v>10060</v>
      </c>
      <c r="AY499" s="858">
        <v>10060</v>
      </c>
      <c r="AZ499" s="858">
        <v>10060</v>
      </c>
      <c r="BA499" s="858">
        <v>10060</v>
      </c>
      <c r="BB499" s="858">
        <v>10060</v>
      </c>
      <c r="BC499" s="858">
        <v>10060</v>
      </c>
      <c r="BD499" s="858">
        <v>10060</v>
      </c>
      <c r="BE499" s="858">
        <v>10060</v>
      </c>
      <c r="BF499" s="851"/>
      <c r="BG499" s="858">
        <v>10060</v>
      </c>
      <c r="BH499" s="858">
        <v>10060</v>
      </c>
      <c r="BI499" s="858">
        <v>10060</v>
      </c>
      <c r="BJ499" s="858">
        <v>10060</v>
      </c>
      <c r="BK499" s="858">
        <v>10060</v>
      </c>
      <c r="BL499" s="858">
        <v>10060</v>
      </c>
      <c r="BM499" s="858">
        <v>10060</v>
      </c>
      <c r="BN499" s="858">
        <v>10060</v>
      </c>
      <c r="BO499" s="858">
        <v>10060</v>
      </c>
      <c r="BP499" s="858">
        <v>10060</v>
      </c>
      <c r="BQ499" s="858">
        <v>10060</v>
      </c>
      <c r="BR499" s="858">
        <v>10060</v>
      </c>
      <c r="BS499" s="858">
        <v>10060</v>
      </c>
      <c r="BT499" s="858">
        <v>10060</v>
      </c>
      <c r="BU499" s="858">
        <v>10060</v>
      </c>
      <c r="BV499" s="858">
        <v>10060</v>
      </c>
      <c r="BW499" s="858">
        <v>10060</v>
      </c>
      <c r="BX499" s="858">
        <v>10060</v>
      </c>
      <c r="BY499" s="851"/>
      <c r="BZ499" s="858">
        <v>10060</v>
      </c>
      <c r="CA499" s="858">
        <v>10060</v>
      </c>
      <c r="CB499" s="858">
        <v>10060</v>
      </c>
      <c r="CC499" s="858">
        <v>10060</v>
      </c>
      <c r="CD499" s="698">
        <f t="shared" si="1391"/>
        <v>10060</v>
      </c>
      <c r="CE499" s="698">
        <f t="shared" si="1392"/>
        <v>10060</v>
      </c>
      <c r="CF499" s="698">
        <f t="shared" si="1393"/>
        <v>10060</v>
      </c>
      <c r="CG499" s="787">
        <f t="shared" si="1394"/>
        <v>10060</v>
      </c>
      <c r="CH499" s="1370">
        <f t="shared" si="1830"/>
        <v>10060</v>
      </c>
      <c r="CI499" s="1371">
        <f t="shared" si="1831"/>
        <v>10060</v>
      </c>
      <c r="CJ499" s="1372">
        <f t="shared" si="1832"/>
        <v>10060</v>
      </c>
      <c r="CK499" s="1372">
        <f t="shared" si="1833"/>
        <v>10060</v>
      </c>
      <c r="CL499" s="1372">
        <f t="shared" si="1834"/>
        <v>10060</v>
      </c>
      <c r="CM499" s="1372">
        <f t="shared" si="1835"/>
        <v>10060</v>
      </c>
      <c r="CN499" s="1372">
        <f t="shared" si="1836"/>
        <v>10060</v>
      </c>
      <c r="CO499" s="1373">
        <f t="shared" si="1837"/>
        <v>10060</v>
      </c>
      <c r="CP499" s="1373">
        <f t="shared" si="1838"/>
        <v>10060</v>
      </c>
      <c r="CQ499" s="1373">
        <f t="shared" si="1839"/>
        <v>10060</v>
      </c>
      <c r="CR499" s="1373">
        <f t="shared" si="1840"/>
        <v>10060</v>
      </c>
      <c r="CS499" s="1372">
        <f t="shared" si="1841"/>
        <v>10060</v>
      </c>
      <c r="CT499" s="1372">
        <f t="shared" si="1842"/>
        <v>10060</v>
      </c>
      <c r="CU499" s="1372">
        <f t="shared" si="1843"/>
        <v>10060</v>
      </c>
      <c r="CV499" s="1372">
        <f t="shared" si="1844"/>
        <v>10060</v>
      </c>
      <c r="CW499" s="1372">
        <f t="shared" si="1845"/>
        <v>10060</v>
      </c>
      <c r="CX499" s="1371">
        <f t="shared" si="1846"/>
        <v>10060</v>
      </c>
      <c r="CY499" s="1374">
        <f t="shared" si="1847"/>
        <v>10060</v>
      </c>
      <c r="CZ499" s="532">
        <f t="shared" si="1848"/>
        <v>10060</v>
      </c>
      <c r="DA499" s="533">
        <f t="shared" si="1849"/>
        <v>10060</v>
      </c>
      <c r="DB499" s="534">
        <f t="shared" si="1850"/>
        <v>10060</v>
      </c>
      <c r="DC499" s="534">
        <f t="shared" si="1851"/>
        <v>10060</v>
      </c>
      <c r="DD499" s="534">
        <f t="shared" si="1852"/>
        <v>10060</v>
      </c>
      <c r="DE499" s="534">
        <f t="shared" si="1853"/>
        <v>10060</v>
      </c>
      <c r="DF499" s="534">
        <f t="shared" si="1854"/>
        <v>10060</v>
      </c>
      <c r="DG499" s="535">
        <f t="shared" si="1855"/>
        <v>10060</v>
      </c>
      <c r="DH499" s="535">
        <f t="shared" si="1856"/>
        <v>10060</v>
      </c>
      <c r="DI499" s="535">
        <f t="shared" si="1857"/>
        <v>10060</v>
      </c>
      <c r="DJ499" s="535">
        <f t="shared" si="1858"/>
        <v>10060</v>
      </c>
      <c r="DK499" s="534">
        <f t="shared" si="1859"/>
        <v>10060</v>
      </c>
      <c r="DL499" s="534">
        <f t="shared" si="1860"/>
        <v>10060</v>
      </c>
      <c r="DM499" s="534">
        <f t="shared" si="1861"/>
        <v>10060</v>
      </c>
      <c r="DN499" s="534">
        <f t="shared" si="1862"/>
        <v>10060</v>
      </c>
      <c r="DO499" s="534">
        <f t="shared" si="1863"/>
        <v>10060</v>
      </c>
      <c r="DP499" s="533">
        <f t="shared" si="1864"/>
        <v>10060</v>
      </c>
      <c r="DQ499" s="532">
        <f t="shared" si="1865"/>
        <v>10060</v>
      </c>
      <c r="DR499" s="753">
        <f t="shared" si="1866"/>
        <v>18</v>
      </c>
      <c r="DS499" s="111">
        <f t="shared" si="1867"/>
        <v>18</v>
      </c>
      <c r="DT499" s="111">
        <f t="shared" si="1868"/>
        <v>18</v>
      </c>
      <c r="DU499" s="111">
        <f t="shared" si="1869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874">IF(B498="","",B498*B499/B$46/365/$G$1)</f>
        <v/>
      </c>
      <c r="C500" s="733" t="str">
        <f t="shared" si="1874"/>
        <v/>
      </c>
      <c r="D500" s="733" t="str">
        <f t="shared" si="1874"/>
        <v/>
      </c>
      <c r="E500" s="733" t="str">
        <f t="shared" si="1874"/>
        <v/>
      </c>
      <c r="F500" s="733" t="str">
        <f t="shared" si="1874"/>
        <v/>
      </c>
      <c r="G500" s="733" t="str">
        <f t="shared" si="1874"/>
        <v/>
      </c>
      <c r="H500" s="733" t="str">
        <f t="shared" si="1874"/>
        <v/>
      </c>
      <c r="I500" s="733" t="str">
        <f t="shared" si="1874"/>
        <v/>
      </c>
      <c r="J500" s="733" t="str">
        <f t="shared" si="1874"/>
        <v/>
      </c>
      <c r="K500" s="733" t="str">
        <f t="shared" si="1874"/>
        <v/>
      </c>
      <c r="L500" s="733" t="str">
        <f t="shared" si="1874"/>
        <v/>
      </c>
      <c r="M500" s="733" t="str">
        <f t="shared" si="1874"/>
        <v/>
      </c>
      <c r="N500" s="733" t="str">
        <f t="shared" si="1874"/>
        <v/>
      </c>
      <c r="O500" s="733" t="str">
        <f t="shared" si="1874"/>
        <v/>
      </c>
      <c r="P500" s="733" t="str">
        <f t="shared" si="1874"/>
        <v/>
      </c>
      <c r="Q500" s="733" t="str">
        <f t="shared" si="1874"/>
        <v/>
      </c>
      <c r="R500" s="733" t="str">
        <f t="shared" si="1874"/>
        <v/>
      </c>
      <c r="S500" s="733" t="str">
        <f t="shared" si="1874"/>
        <v/>
      </c>
      <c r="T500" s="752"/>
      <c r="U500" s="733" t="str">
        <f t="shared" ref="U500:AL500" si="1875">IF(U498="","",U498*U499/U$46/365/$G$1)</f>
        <v/>
      </c>
      <c r="V500" s="733" t="str">
        <f t="shared" si="1875"/>
        <v/>
      </c>
      <c r="W500" s="733" t="str">
        <f t="shared" si="1875"/>
        <v/>
      </c>
      <c r="X500" s="733" t="str">
        <f t="shared" si="1875"/>
        <v/>
      </c>
      <c r="Y500" s="733" t="str">
        <f t="shared" si="1875"/>
        <v/>
      </c>
      <c r="Z500" s="733" t="str">
        <f t="shared" si="1875"/>
        <v/>
      </c>
      <c r="AA500" s="733" t="str">
        <f t="shared" si="1875"/>
        <v/>
      </c>
      <c r="AB500" s="733" t="str">
        <f t="shared" si="1875"/>
        <v/>
      </c>
      <c r="AC500" s="733" t="str">
        <f t="shared" si="1875"/>
        <v/>
      </c>
      <c r="AD500" s="733" t="str">
        <f t="shared" si="1875"/>
        <v/>
      </c>
      <c r="AE500" s="733" t="str">
        <f t="shared" si="1875"/>
        <v/>
      </c>
      <c r="AF500" s="733" t="str">
        <f t="shared" si="1875"/>
        <v/>
      </c>
      <c r="AG500" s="733" t="str">
        <f t="shared" si="1875"/>
        <v/>
      </c>
      <c r="AH500" s="733" t="str">
        <f t="shared" si="1875"/>
        <v/>
      </c>
      <c r="AI500" s="733" t="str">
        <f t="shared" si="1875"/>
        <v/>
      </c>
      <c r="AJ500" s="733" t="str">
        <f t="shared" si="1875"/>
        <v/>
      </c>
      <c r="AK500" s="733" t="str">
        <f t="shared" si="1875"/>
        <v/>
      </c>
      <c r="AL500" s="733" t="str">
        <f t="shared" si="1875"/>
        <v/>
      </c>
      <c r="AM500" s="752"/>
      <c r="AN500" s="733" t="str">
        <f t="shared" ref="AN500:BE500" si="1876">IF(AN498="","",AN498*AN499/AN$46/365/$G$1)</f>
        <v/>
      </c>
      <c r="AO500" s="733" t="str">
        <f t="shared" si="1876"/>
        <v/>
      </c>
      <c r="AP500" s="733" t="str">
        <f t="shared" si="1876"/>
        <v/>
      </c>
      <c r="AQ500" s="733" t="str">
        <f t="shared" si="1876"/>
        <v/>
      </c>
      <c r="AR500" s="733" t="str">
        <f t="shared" si="1876"/>
        <v/>
      </c>
      <c r="AS500" s="733" t="str">
        <f t="shared" si="1876"/>
        <v/>
      </c>
      <c r="AT500" s="733" t="str">
        <f t="shared" si="1876"/>
        <v/>
      </c>
      <c r="AU500" s="733" t="str">
        <f t="shared" si="1876"/>
        <v/>
      </c>
      <c r="AV500" s="733" t="str">
        <f t="shared" si="1876"/>
        <v/>
      </c>
      <c r="AW500" s="733" t="str">
        <f t="shared" si="1876"/>
        <v/>
      </c>
      <c r="AX500" s="733" t="str">
        <f t="shared" si="1876"/>
        <v/>
      </c>
      <c r="AY500" s="733" t="str">
        <f t="shared" si="1876"/>
        <v/>
      </c>
      <c r="AZ500" s="733" t="str">
        <f t="shared" si="1876"/>
        <v/>
      </c>
      <c r="BA500" s="733" t="str">
        <f t="shared" si="1876"/>
        <v/>
      </c>
      <c r="BB500" s="733" t="str">
        <f t="shared" si="1876"/>
        <v/>
      </c>
      <c r="BC500" s="733" t="str">
        <f t="shared" si="1876"/>
        <v/>
      </c>
      <c r="BD500" s="733" t="str">
        <f t="shared" si="1876"/>
        <v/>
      </c>
      <c r="BE500" s="733" t="str">
        <f t="shared" si="1876"/>
        <v/>
      </c>
      <c r="BF500" s="752"/>
      <c r="BG500" s="733" t="str">
        <f t="shared" ref="BG500:BX500" si="1877">IF(BG498="","",BG498*BG499/BG$46/365/$G$1)</f>
        <v/>
      </c>
      <c r="BH500" s="733" t="str">
        <f t="shared" si="1877"/>
        <v/>
      </c>
      <c r="BI500" s="733" t="str">
        <f t="shared" si="1877"/>
        <v/>
      </c>
      <c r="BJ500" s="733" t="str">
        <f t="shared" si="1877"/>
        <v/>
      </c>
      <c r="BK500" s="733" t="str">
        <f t="shared" si="1877"/>
        <v/>
      </c>
      <c r="BL500" s="733" t="str">
        <f t="shared" si="1877"/>
        <v/>
      </c>
      <c r="BM500" s="733" t="str">
        <f t="shared" si="1877"/>
        <v/>
      </c>
      <c r="BN500" s="733" t="str">
        <f t="shared" si="1877"/>
        <v/>
      </c>
      <c r="BO500" s="733" t="str">
        <f t="shared" si="1877"/>
        <v/>
      </c>
      <c r="BP500" s="733" t="str">
        <f t="shared" si="1877"/>
        <v/>
      </c>
      <c r="BQ500" s="733" t="str">
        <f t="shared" si="1877"/>
        <v/>
      </c>
      <c r="BR500" s="733" t="str">
        <f t="shared" si="1877"/>
        <v/>
      </c>
      <c r="BS500" s="733" t="str">
        <f t="shared" si="1877"/>
        <v/>
      </c>
      <c r="BT500" s="733" t="str">
        <f t="shared" si="1877"/>
        <v/>
      </c>
      <c r="BU500" s="733" t="str">
        <f t="shared" si="1877"/>
        <v/>
      </c>
      <c r="BV500" s="733" t="str">
        <f t="shared" si="1877"/>
        <v/>
      </c>
      <c r="BW500" s="733" t="str">
        <f t="shared" si="1877"/>
        <v/>
      </c>
      <c r="BX500" s="733" t="str">
        <f t="shared" si="1877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391"/>
        <v/>
      </c>
      <c r="CE500" s="723" t="str">
        <f t="shared" si="1392"/>
        <v/>
      </c>
      <c r="CF500" s="723" t="str">
        <f t="shared" si="1393"/>
        <v/>
      </c>
      <c r="CG500" s="790" t="str">
        <f t="shared" si="1394"/>
        <v/>
      </c>
      <c r="CH500" s="1375" t="str">
        <f t="shared" si="1830"/>
        <v/>
      </c>
      <c r="CI500" s="1376" t="str">
        <f t="shared" si="1831"/>
        <v/>
      </c>
      <c r="CJ500" s="1377" t="str">
        <f t="shared" si="1832"/>
        <v/>
      </c>
      <c r="CK500" s="1377" t="str">
        <f t="shared" si="1833"/>
        <v/>
      </c>
      <c r="CL500" s="1377" t="str">
        <f t="shared" si="1834"/>
        <v/>
      </c>
      <c r="CM500" s="1377" t="str">
        <f t="shared" si="1835"/>
        <v/>
      </c>
      <c r="CN500" s="1377" t="str">
        <f t="shared" si="1836"/>
        <v/>
      </c>
      <c r="CO500" s="1378" t="str">
        <f t="shared" si="1837"/>
        <v/>
      </c>
      <c r="CP500" s="1378" t="str">
        <f t="shared" si="1838"/>
        <v/>
      </c>
      <c r="CQ500" s="1378" t="str">
        <f t="shared" si="1839"/>
        <v/>
      </c>
      <c r="CR500" s="1378" t="str">
        <f t="shared" si="1840"/>
        <v/>
      </c>
      <c r="CS500" s="1377" t="str">
        <f t="shared" si="1841"/>
        <v/>
      </c>
      <c r="CT500" s="1377" t="str">
        <f t="shared" si="1842"/>
        <v/>
      </c>
      <c r="CU500" s="1377" t="str">
        <f t="shared" si="1843"/>
        <v/>
      </c>
      <c r="CV500" s="1377" t="str">
        <f t="shared" si="1844"/>
        <v/>
      </c>
      <c r="CW500" s="1377" t="str">
        <f t="shared" si="1845"/>
        <v/>
      </c>
      <c r="CX500" s="1376" t="str">
        <f t="shared" si="1846"/>
        <v/>
      </c>
      <c r="CY500" s="1379" t="str">
        <f t="shared" si="1847"/>
        <v/>
      </c>
      <c r="CZ500" s="638" t="str">
        <f t="shared" si="1848"/>
        <v/>
      </c>
      <c r="DA500" s="639" t="str">
        <f t="shared" si="1849"/>
        <v/>
      </c>
      <c r="DB500" s="640" t="str">
        <f t="shared" si="1850"/>
        <v/>
      </c>
      <c r="DC500" s="640" t="str">
        <f t="shared" si="1851"/>
        <v/>
      </c>
      <c r="DD500" s="640" t="str">
        <f t="shared" si="1852"/>
        <v/>
      </c>
      <c r="DE500" s="640" t="str">
        <f t="shared" si="1853"/>
        <v/>
      </c>
      <c r="DF500" s="640" t="str">
        <f t="shared" si="1854"/>
        <v/>
      </c>
      <c r="DG500" s="641" t="str">
        <f t="shared" si="1855"/>
        <v/>
      </c>
      <c r="DH500" s="641" t="str">
        <f t="shared" si="1856"/>
        <v/>
      </c>
      <c r="DI500" s="641" t="str">
        <f t="shared" si="1857"/>
        <v/>
      </c>
      <c r="DJ500" s="641" t="str">
        <f t="shared" si="1858"/>
        <v/>
      </c>
      <c r="DK500" s="640" t="str">
        <f t="shared" si="1859"/>
        <v/>
      </c>
      <c r="DL500" s="640" t="str">
        <f t="shared" si="1860"/>
        <v/>
      </c>
      <c r="DM500" s="640" t="str">
        <f t="shared" si="1861"/>
        <v/>
      </c>
      <c r="DN500" s="640" t="str">
        <f t="shared" si="1862"/>
        <v/>
      </c>
      <c r="DO500" s="640" t="str">
        <f t="shared" si="1863"/>
        <v/>
      </c>
      <c r="DP500" s="639" t="str">
        <f t="shared" si="1864"/>
        <v/>
      </c>
      <c r="DQ500" s="638" t="str">
        <f t="shared" si="1865"/>
        <v/>
      </c>
      <c r="DR500" s="753">
        <f t="shared" si="1866"/>
        <v>0</v>
      </c>
      <c r="DS500" s="111">
        <f t="shared" si="1867"/>
        <v>0</v>
      </c>
      <c r="DT500" s="111">
        <f t="shared" si="1868"/>
        <v>0</v>
      </c>
      <c r="DU500" s="111">
        <f t="shared" si="1869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391"/>
        <v/>
      </c>
      <c r="CE501" s="698" t="str">
        <f t="shared" si="1392"/>
        <v/>
      </c>
      <c r="CF501" s="698" t="str">
        <f t="shared" si="1393"/>
        <v/>
      </c>
      <c r="CG501" s="787" t="str">
        <f t="shared" si="1394"/>
        <v/>
      </c>
      <c r="CH501" s="1370" t="str">
        <f t="shared" si="1830"/>
        <v/>
      </c>
      <c r="CI501" s="1371" t="str">
        <f t="shared" si="1831"/>
        <v/>
      </c>
      <c r="CJ501" s="1372" t="str">
        <f t="shared" si="1832"/>
        <v/>
      </c>
      <c r="CK501" s="1372" t="str">
        <f t="shared" si="1833"/>
        <v/>
      </c>
      <c r="CL501" s="1372" t="str">
        <f t="shared" si="1834"/>
        <v/>
      </c>
      <c r="CM501" s="1372" t="str">
        <f t="shared" si="1835"/>
        <v/>
      </c>
      <c r="CN501" s="1372" t="str">
        <f t="shared" si="1836"/>
        <v/>
      </c>
      <c r="CO501" s="1373" t="str">
        <f t="shared" si="1837"/>
        <v/>
      </c>
      <c r="CP501" s="1373" t="str">
        <f t="shared" si="1838"/>
        <v/>
      </c>
      <c r="CQ501" s="1373" t="str">
        <f t="shared" si="1839"/>
        <v/>
      </c>
      <c r="CR501" s="1373" t="str">
        <f t="shared" si="1840"/>
        <v/>
      </c>
      <c r="CS501" s="1372" t="str">
        <f t="shared" si="1841"/>
        <v/>
      </c>
      <c r="CT501" s="1372" t="str">
        <f t="shared" si="1842"/>
        <v/>
      </c>
      <c r="CU501" s="1372" t="str">
        <f t="shared" si="1843"/>
        <v/>
      </c>
      <c r="CV501" s="1372" t="str">
        <f t="shared" si="1844"/>
        <v/>
      </c>
      <c r="CW501" s="1372" t="str">
        <f t="shared" si="1845"/>
        <v/>
      </c>
      <c r="CX501" s="1371" t="str">
        <f t="shared" si="1846"/>
        <v/>
      </c>
      <c r="CY501" s="1374" t="str">
        <f t="shared" si="1847"/>
        <v/>
      </c>
      <c r="CZ501" s="532" t="str">
        <f t="shared" si="1848"/>
        <v/>
      </c>
      <c r="DA501" s="533" t="str">
        <f t="shared" si="1849"/>
        <v/>
      </c>
      <c r="DB501" s="534" t="str">
        <f t="shared" si="1850"/>
        <v/>
      </c>
      <c r="DC501" s="534" t="str">
        <f t="shared" si="1851"/>
        <v/>
      </c>
      <c r="DD501" s="534" t="str">
        <f t="shared" si="1852"/>
        <v/>
      </c>
      <c r="DE501" s="534" t="str">
        <f t="shared" si="1853"/>
        <v/>
      </c>
      <c r="DF501" s="534" t="str">
        <f t="shared" si="1854"/>
        <v/>
      </c>
      <c r="DG501" s="535" t="str">
        <f t="shared" si="1855"/>
        <v/>
      </c>
      <c r="DH501" s="535" t="str">
        <f t="shared" si="1856"/>
        <v/>
      </c>
      <c r="DI501" s="535" t="str">
        <f t="shared" si="1857"/>
        <v/>
      </c>
      <c r="DJ501" s="535" t="str">
        <f t="shared" si="1858"/>
        <v/>
      </c>
      <c r="DK501" s="534" t="str">
        <f t="shared" si="1859"/>
        <v/>
      </c>
      <c r="DL501" s="534" t="str">
        <f t="shared" si="1860"/>
        <v/>
      </c>
      <c r="DM501" s="534" t="str">
        <f t="shared" si="1861"/>
        <v/>
      </c>
      <c r="DN501" s="534" t="str">
        <f t="shared" si="1862"/>
        <v/>
      </c>
      <c r="DO501" s="534" t="str">
        <f t="shared" si="1863"/>
        <v/>
      </c>
      <c r="DP501" s="533" t="str">
        <f t="shared" si="1864"/>
        <v/>
      </c>
      <c r="DQ501" s="532" t="str">
        <f t="shared" si="1865"/>
        <v/>
      </c>
      <c r="DR501" s="753">
        <f t="shared" si="1866"/>
        <v>0</v>
      </c>
      <c r="DS501" s="111">
        <f t="shared" si="1867"/>
        <v>0</v>
      </c>
      <c r="DT501" s="111">
        <f t="shared" si="1868"/>
        <v>0</v>
      </c>
      <c r="DU501" s="111">
        <f t="shared" si="1869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878">IF(B501="","",B496*B501*B497)</f>
        <v/>
      </c>
      <c r="C502" s="730" t="str">
        <f t="shared" si="1878"/>
        <v/>
      </c>
      <c r="D502" s="730" t="str">
        <f t="shared" si="1878"/>
        <v/>
      </c>
      <c r="E502" s="730" t="str">
        <f t="shared" si="1878"/>
        <v/>
      </c>
      <c r="F502" s="730" t="str">
        <f t="shared" si="1878"/>
        <v/>
      </c>
      <c r="G502" s="730" t="str">
        <f t="shared" si="1878"/>
        <v/>
      </c>
      <c r="H502" s="730" t="str">
        <f t="shared" si="1878"/>
        <v/>
      </c>
      <c r="I502" s="730" t="str">
        <f t="shared" si="1878"/>
        <v/>
      </c>
      <c r="J502" s="730" t="str">
        <f t="shared" si="1878"/>
        <v/>
      </c>
      <c r="K502" s="730" t="str">
        <f t="shared" si="1878"/>
        <v/>
      </c>
      <c r="L502" s="730" t="str">
        <f t="shared" si="1878"/>
        <v/>
      </c>
      <c r="M502" s="730" t="str">
        <f t="shared" si="1878"/>
        <v/>
      </c>
      <c r="N502" s="730" t="str">
        <f t="shared" si="1878"/>
        <v/>
      </c>
      <c r="O502" s="730" t="str">
        <f t="shared" si="1878"/>
        <v/>
      </c>
      <c r="P502" s="730" t="str">
        <f t="shared" si="1878"/>
        <v/>
      </c>
      <c r="Q502" s="730" t="str">
        <f t="shared" si="1878"/>
        <v/>
      </c>
      <c r="R502" s="730" t="str">
        <f t="shared" si="1878"/>
        <v/>
      </c>
      <c r="S502" s="730" t="str">
        <f t="shared" si="1878"/>
        <v/>
      </c>
      <c r="T502" s="762"/>
      <c r="U502" s="730" t="str">
        <f t="shared" ref="U502:AL502" si="1879">IF(U501="","",U496*U501*U497)</f>
        <v/>
      </c>
      <c r="V502" s="730" t="str">
        <f t="shared" si="1879"/>
        <v/>
      </c>
      <c r="W502" s="730" t="str">
        <f t="shared" si="1879"/>
        <v/>
      </c>
      <c r="X502" s="730" t="str">
        <f t="shared" si="1879"/>
        <v/>
      </c>
      <c r="Y502" s="730" t="str">
        <f t="shared" si="1879"/>
        <v/>
      </c>
      <c r="Z502" s="730" t="str">
        <f t="shared" si="1879"/>
        <v/>
      </c>
      <c r="AA502" s="730" t="str">
        <f t="shared" si="1879"/>
        <v/>
      </c>
      <c r="AB502" s="730" t="str">
        <f t="shared" si="1879"/>
        <v/>
      </c>
      <c r="AC502" s="730" t="str">
        <f t="shared" si="1879"/>
        <v/>
      </c>
      <c r="AD502" s="730" t="str">
        <f t="shared" si="1879"/>
        <v/>
      </c>
      <c r="AE502" s="730" t="str">
        <f t="shared" si="1879"/>
        <v/>
      </c>
      <c r="AF502" s="730" t="str">
        <f t="shared" si="1879"/>
        <v/>
      </c>
      <c r="AG502" s="730" t="str">
        <f t="shared" si="1879"/>
        <v/>
      </c>
      <c r="AH502" s="730" t="str">
        <f t="shared" si="1879"/>
        <v/>
      </c>
      <c r="AI502" s="730" t="str">
        <f t="shared" si="1879"/>
        <v/>
      </c>
      <c r="AJ502" s="730" t="str">
        <f t="shared" si="1879"/>
        <v/>
      </c>
      <c r="AK502" s="730" t="str">
        <f t="shared" si="1879"/>
        <v/>
      </c>
      <c r="AL502" s="730" t="str">
        <f t="shared" si="1879"/>
        <v/>
      </c>
      <c r="AM502" s="762"/>
      <c r="AN502" s="730" t="str">
        <f t="shared" ref="AN502:BE502" si="1880">IF(AN501="","",AN496*AN501*AN497)</f>
        <v/>
      </c>
      <c r="AO502" s="730" t="str">
        <f t="shared" si="1880"/>
        <v/>
      </c>
      <c r="AP502" s="730" t="str">
        <f t="shared" si="1880"/>
        <v/>
      </c>
      <c r="AQ502" s="730" t="str">
        <f t="shared" si="1880"/>
        <v/>
      </c>
      <c r="AR502" s="730" t="str">
        <f t="shared" si="1880"/>
        <v/>
      </c>
      <c r="AS502" s="730" t="str">
        <f t="shared" si="1880"/>
        <v/>
      </c>
      <c r="AT502" s="730" t="str">
        <f t="shared" si="1880"/>
        <v/>
      </c>
      <c r="AU502" s="730" t="str">
        <f t="shared" si="1880"/>
        <v/>
      </c>
      <c r="AV502" s="730" t="str">
        <f t="shared" si="1880"/>
        <v/>
      </c>
      <c r="AW502" s="730" t="str">
        <f t="shared" si="1880"/>
        <v/>
      </c>
      <c r="AX502" s="730" t="str">
        <f t="shared" si="1880"/>
        <v/>
      </c>
      <c r="AY502" s="730" t="str">
        <f t="shared" si="1880"/>
        <v/>
      </c>
      <c r="AZ502" s="730" t="str">
        <f t="shared" si="1880"/>
        <v/>
      </c>
      <c r="BA502" s="730" t="str">
        <f t="shared" si="1880"/>
        <v/>
      </c>
      <c r="BB502" s="730" t="str">
        <f t="shared" si="1880"/>
        <v/>
      </c>
      <c r="BC502" s="730" t="str">
        <f t="shared" si="1880"/>
        <v/>
      </c>
      <c r="BD502" s="730" t="str">
        <f t="shared" si="1880"/>
        <v/>
      </c>
      <c r="BE502" s="730" t="str">
        <f t="shared" si="1880"/>
        <v/>
      </c>
      <c r="BF502" s="762"/>
      <c r="BG502" s="730" t="str">
        <f t="shared" ref="BG502:BX502" si="1881">IF(BG501="","",BG496*BG501*BG497)</f>
        <v/>
      </c>
      <c r="BH502" s="730" t="str">
        <f t="shared" si="1881"/>
        <v/>
      </c>
      <c r="BI502" s="730" t="str">
        <f t="shared" si="1881"/>
        <v/>
      </c>
      <c r="BJ502" s="730" t="str">
        <f t="shared" si="1881"/>
        <v/>
      </c>
      <c r="BK502" s="730" t="str">
        <f t="shared" si="1881"/>
        <v/>
      </c>
      <c r="BL502" s="730" t="str">
        <f t="shared" si="1881"/>
        <v/>
      </c>
      <c r="BM502" s="730" t="str">
        <f t="shared" si="1881"/>
        <v/>
      </c>
      <c r="BN502" s="730" t="str">
        <f t="shared" si="1881"/>
        <v/>
      </c>
      <c r="BO502" s="730" t="str">
        <f t="shared" si="1881"/>
        <v/>
      </c>
      <c r="BP502" s="730" t="str">
        <f t="shared" si="1881"/>
        <v/>
      </c>
      <c r="BQ502" s="730" t="str">
        <f t="shared" si="1881"/>
        <v/>
      </c>
      <c r="BR502" s="730" t="str">
        <f t="shared" si="1881"/>
        <v/>
      </c>
      <c r="BS502" s="730" t="str">
        <f t="shared" si="1881"/>
        <v/>
      </c>
      <c r="BT502" s="730" t="str">
        <f t="shared" si="1881"/>
        <v/>
      </c>
      <c r="BU502" s="730" t="str">
        <f t="shared" si="1881"/>
        <v/>
      </c>
      <c r="BV502" s="730" t="str">
        <f t="shared" si="1881"/>
        <v/>
      </c>
      <c r="BW502" s="730" t="str">
        <f t="shared" si="1881"/>
        <v/>
      </c>
      <c r="BX502" s="730" t="str">
        <f t="shared" si="1881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391"/>
        <v/>
      </c>
      <c r="CE502" s="698" t="str">
        <f t="shared" si="1392"/>
        <v/>
      </c>
      <c r="CF502" s="698" t="str">
        <f t="shared" si="1393"/>
        <v/>
      </c>
      <c r="CG502" s="787" t="str">
        <f t="shared" si="1394"/>
        <v/>
      </c>
      <c r="CH502" s="1370" t="str">
        <f t="shared" si="1830"/>
        <v/>
      </c>
      <c r="CI502" s="1371" t="str">
        <f t="shared" si="1831"/>
        <v/>
      </c>
      <c r="CJ502" s="1372" t="str">
        <f t="shared" si="1832"/>
        <v/>
      </c>
      <c r="CK502" s="1372" t="str">
        <f t="shared" si="1833"/>
        <v/>
      </c>
      <c r="CL502" s="1372" t="str">
        <f t="shared" si="1834"/>
        <v/>
      </c>
      <c r="CM502" s="1372" t="str">
        <f t="shared" si="1835"/>
        <v/>
      </c>
      <c r="CN502" s="1372" t="str">
        <f t="shared" si="1836"/>
        <v/>
      </c>
      <c r="CO502" s="1373" t="str">
        <f t="shared" si="1837"/>
        <v/>
      </c>
      <c r="CP502" s="1373" t="str">
        <f t="shared" si="1838"/>
        <v/>
      </c>
      <c r="CQ502" s="1373" t="str">
        <f t="shared" si="1839"/>
        <v/>
      </c>
      <c r="CR502" s="1373" t="str">
        <f t="shared" si="1840"/>
        <v/>
      </c>
      <c r="CS502" s="1372" t="str">
        <f t="shared" si="1841"/>
        <v/>
      </c>
      <c r="CT502" s="1372" t="str">
        <f t="shared" si="1842"/>
        <v/>
      </c>
      <c r="CU502" s="1372" t="str">
        <f t="shared" si="1843"/>
        <v/>
      </c>
      <c r="CV502" s="1372" t="str">
        <f t="shared" si="1844"/>
        <v/>
      </c>
      <c r="CW502" s="1372" t="str">
        <f t="shared" si="1845"/>
        <v/>
      </c>
      <c r="CX502" s="1371" t="str">
        <f t="shared" si="1846"/>
        <v/>
      </c>
      <c r="CY502" s="1374" t="str">
        <f t="shared" si="1847"/>
        <v/>
      </c>
      <c r="CZ502" s="532" t="str">
        <f t="shared" si="1848"/>
        <v/>
      </c>
      <c r="DA502" s="533" t="str">
        <f t="shared" si="1849"/>
        <v/>
      </c>
      <c r="DB502" s="534" t="str">
        <f t="shared" si="1850"/>
        <v/>
      </c>
      <c r="DC502" s="534" t="str">
        <f t="shared" si="1851"/>
        <v/>
      </c>
      <c r="DD502" s="534" t="str">
        <f t="shared" si="1852"/>
        <v/>
      </c>
      <c r="DE502" s="534" t="str">
        <f t="shared" si="1853"/>
        <v/>
      </c>
      <c r="DF502" s="534" t="str">
        <f t="shared" si="1854"/>
        <v/>
      </c>
      <c r="DG502" s="535" t="str">
        <f t="shared" si="1855"/>
        <v/>
      </c>
      <c r="DH502" s="535" t="str">
        <f t="shared" si="1856"/>
        <v/>
      </c>
      <c r="DI502" s="535" t="str">
        <f t="shared" si="1857"/>
        <v/>
      </c>
      <c r="DJ502" s="535" t="str">
        <f t="shared" si="1858"/>
        <v/>
      </c>
      <c r="DK502" s="534" t="str">
        <f t="shared" si="1859"/>
        <v/>
      </c>
      <c r="DL502" s="534" t="str">
        <f t="shared" si="1860"/>
        <v/>
      </c>
      <c r="DM502" s="534" t="str">
        <f t="shared" si="1861"/>
        <v/>
      </c>
      <c r="DN502" s="534" t="str">
        <f t="shared" si="1862"/>
        <v/>
      </c>
      <c r="DO502" s="534" t="str">
        <f t="shared" si="1863"/>
        <v/>
      </c>
      <c r="DP502" s="533" t="str">
        <f t="shared" si="1864"/>
        <v/>
      </c>
      <c r="DQ502" s="532" t="str">
        <f t="shared" si="1865"/>
        <v/>
      </c>
      <c r="DR502" s="753">
        <f t="shared" si="1866"/>
        <v>0</v>
      </c>
      <c r="DS502" s="111">
        <f t="shared" si="1867"/>
        <v>0</v>
      </c>
      <c r="DT502" s="111">
        <f t="shared" si="1868"/>
        <v>0</v>
      </c>
      <c r="DU502" s="111">
        <f t="shared" si="1869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440" t="s">
        <v>819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356">
        <f t="shared" si="1391"/>
        <v>10.642857142857142</v>
      </c>
      <c r="CE503" s="1356">
        <f t="shared" si="1392"/>
        <v>8.75</v>
      </c>
      <c r="CF503" s="1356">
        <f t="shared" si="1393"/>
        <v>9.5833333333333339</v>
      </c>
      <c r="CG503" s="1357">
        <f t="shared" si="1394"/>
        <v>11.25</v>
      </c>
      <c r="CH503" s="1402" t="str">
        <f t="shared" si="1830"/>
        <v/>
      </c>
      <c r="CI503" s="1403" t="str">
        <f t="shared" si="1831"/>
        <v/>
      </c>
      <c r="CJ503" s="1404" t="str">
        <f t="shared" si="1832"/>
        <v/>
      </c>
      <c r="CK503" s="1404" t="str">
        <f t="shared" si="1833"/>
        <v/>
      </c>
      <c r="CL503" s="1404" t="str">
        <f t="shared" si="1834"/>
        <v/>
      </c>
      <c r="CM503" s="1404">
        <f t="shared" si="1835"/>
        <v>1</v>
      </c>
      <c r="CN503" s="1404">
        <f t="shared" si="1836"/>
        <v>2</v>
      </c>
      <c r="CO503" s="1405">
        <f t="shared" si="1837"/>
        <v>10</v>
      </c>
      <c r="CP503" s="1405">
        <f t="shared" si="1838"/>
        <v>12.5</v>
      </c>
      <c r="CQ503" s="1405">
        <f t="shared" si="1839"/>
        <v>12.5</v>
      </c>
      <c r="CR503" s="1405">
        <f t="shared" si="1840"/>
        <v>12.5</v>
      </c>
      <c r="CS503" s="1404">
        <f t="shared" si="1841"/>
        <v>12.5</v>
      </c>
      <c r="CT503" s="1404">
        <f t="shared" si="1842"/>
        <v>12.5</v>
      </c>
      <c r="CU503" s="1404">
        <f t="shared" si="1843"/>
        <v>12.5</v>
      </c>
      <c r="CV503" s="1404" t="str">
        <f t="shared" si="1844"/>
        <v/>
      </c>
      <c r="CW503" s="1404" t="str">
        <f t="shared" si="1845"/>
        <v/>
      </c>
      <c r="CX503" s="1403" t="str">
        <f t="shared" si="1846"/>
        <v/>
      </c>
      <c r="CY503" s="1406" t="str">
        <f t="shared" si="1847"/>
        <v/>
      </c>
      <c r="CZ503" s="1352" t="str">
        <f t="shared" si="1848"/>
        <v/>
      </c>
      <c r="DA503" s="1353" t="str">
        <f t="shared" si="1849"/>
        <v/>
      </c>
      <c r="DB503" s="1354" t="str">
        <f t="shared" si="1850"/>
        <v/>
      </c>
      <c r="DC503" s="1354" t="str">
        <f t="shared" si="1851"/>
        <v/>
      </c>
      <c r="DD503" s="1354" t="str">
        <f t="shared" si="1852"/>
        <v/>
      </c>
      <c r="DE503" s="1354">
        <f t="shared" si="1853"/>
        <v>2</v>
      </c>
      <c r="DF503" s="1354">
        <f t="shared" si="1854"/>
        <v>5</v>
      </c>
      <c r="DG503" s="1355">
        <f t="shared" si="1855"/>
        <v>5</v>
      </c>
      <c r="DH503" s="1355">
        <f t="shared" si="1856"/>
        <v>5</v>
      </c>
      <c r="DI503" s="1355">
        <f t="shared" si="1857"/>
        <v>12.5</v>
      </c>
      <c r="DJ503" s="1355">
        <f t="shared" si="1858"/>
        <v>12.5</v>
      </c>
      <c r="DK503" s="1354">
        <f t="shared" si="1859"/>
        <v>12.5</v>
      </c>
      <c r="DL503" s="1354">
        <f t="shared" si="1860"/>
        <v>12.5</v>
      </c>
      <c r="DM503" s="1354" t="str">
        <f t="shared" si="1861"/>
        <v/>
      </c>
      <c r="DN503" s="1354" t="str">
        <f t="shared" si="1862"/>
        <v/>
      </c>
      <c r="DO503" s="1354" t="str">
        <f t="shared" si="1863"/>
        <v/>
      </c>
      <c r="DP503" s="1353" t="str">
        <f t="shared" si="1864"/>
        <v/>
      </c>
      <c r="DQ503" s="1352" t="str">
        <f t="shared" si="1865"/>
        <v/>
      </c>
      <c r="DR503" s="753">
        <f t="shared" si="1866"/>
        <v>9</v>
      </c>
      <c r="DS503" s="111">
        <f t="shared" si="1867"/>
        <v>8</v>
      </c>
      <c r="DT503" s="111">
        <f t="shared" si="1868"/>
        <v>14</v>
      </c>
      <c r="DU503" s="111">
        <f t="shared" si="1869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391"/>
        <v>12</v>
      </c>
      <c r="CE504" s="698">
        <f t="shared" si="1392"/>
        <v>12</v>
      </c>
      <c r="CF504" s="698">
        <f t="shared" si="1393"/>
        <v>12</v>
      </c>
      <c r="CG504" s="787">
        <f t="shared" si="1394"/>
        <v>12</v>
      </c>
      <c r="CH504" s="1370" t="str">
        <f t="shared" si="1830"/>
        <v/>
      </c>
      <c r="CI504" s="1371" t="str">
        <f t="shared" si="1831"/>
        <v/>
      </c>
      <c r="CJ504" s="1372" t="str">
        <f t="shared" si="1832"/>
        <v/>
      </c>
      <c r="CK504" s="1372" t="str">
        <f t="shared" si="1833"/>
        <v/>
      </c>
      <c r="CL504" s="1372" t="str">
        <f t="shared" si="1834"/>
        <v/>
      </c>
      <c r="CM504" s="1372">
        <f t="shared" si="1835"/>
        <v>6</v>
      </c>
      <c r="CN504" s="1372">
        <f t="shared" si="1836"/>
        <v>12</v>
      </c>
      <c r="CO504" s="1373">
        <f t="shared" si="1837"/>
        <v>12</v>
      </c>
      <c r="CP504" s="1373">
        <f t="shared" si="1838"/>
        <v>12</v>
      </c>
      <c r="CQ504" s="1373">
        <f t="shared" si="1839"/>
        <v>12</v>
      </c>
      <c r="CR504" s="1373">
        <f t="shared" si="1840"/>
        <v>12</v>
      </c>
      <c r="CS504" s="1372">
        <f t="shared" si="1841"/>
        <v>12</v>
      </c>
      <c r="CT504" s="1372">
        <f t="shared" si="1842"/>
        <v>12</v>
      </c>
      <c r="CU504" s="1372">
        <f t="shared" si="1843"/>
        <v>12</v>
      </c>
      <c r="CV504" s="1372" t="str">
        <f t="shared" si="1844"/>
        <v/>
      </c>
      <c r="CW504" s="1372" t="str">
        <f t="shared" si="1845"/>
        <v/>
      </c>
      <c r="CX504" s="1371" t="str">
        <f t="shared" si="1846"/>
        <v/>
      </c>
      <c r="CY504" s="1374" t="str">
        <f t="shared" si="1847"/>
        <v/>
      </c>
      <c r="CZ504" s="532" t="str">
        <f t="shared" si="1848"/>
        <v/>
      </c>
      <c r="DA504" s="533" t="str">
        <f t="shared" si="1849"/>
        <v/>
      </c>
      <c r="DB504" s="534" t="str">
        <f t="shared" si="1850"/>
        <v/>
      </c>
      <c r="DC504" s="534" t="str">
        <f t="shared" si="1851"/>
        <v/>
      </c>
      <c r="DD504" s="534" t="str">
        <f t="shared" si="1852"/>
        <v/>
      </c>
      <c r="DE504" s="534">
        <f t="shared" si="1853"/>
        <v>12</v>
      </c>
      <c r="DF504" s="534">
        <f t="shared" si="1854"/>
        <v>12</v>
      </c>
      <c r="DG504" s="535">
        <f t="shared" si="1855"/>
        <v>12</v>
      </c>
      <c r="DH504" s="535">
        <f t="shared" si="1856"/>
        <v>12</v>
      </c>
      <c r="DI504" s="535">
        <f t="shared" si="1857"/>
        <v>12</v>
      </c>
      <c r="DJ504" s="535">
        <f t="shared" si="1858"/>
        <v>12</v>
      </c>
      <c r="DK504" s="534">
        <f t="shared" si="1859"/>
        <v>12</v>
      </c>
      <c r="DL504" s="534">
        <f t="shared" si="1860"/>
        <v>12</v>
      </c>
      <c r="DM504" s="534" t="str">
        <f t="shared" si="1861"/>
        <v/>
      </c>
      <c r="DN504" s="534" t="str">
        <f t="shared" si="1862"/>
        <v/>
      </c>
      <c r="DO504" s="534" t="str">
        <f t="shared" si="1863"/>
        <v/>
      </c>
      <c r="DP504" s="533" t="str">
        <f t="shared" si="1864"/>
        <v/>
      </c>
      <c r="DQ504" s="532" t="str">
        <f t="shared" si="1865"/>
        <v/>
      </c>
      <c r="DR504" s="753">
        <f t="shared" si="1866"/>
        <v>9</v>
      </c>
      <c r="DS504" s="111">
        <f t="shared" si="1867"/>
        <v>8</v>
      </c>
      <c r="DT504" s="111">
        <f t="shared" si="1868"/>
        <v>14</v>
      </c>
      <c r="DU504" s="111">
        <f t="shared" si="1869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v>16390</v>
      </c>
      <c r="C505" s="858">
        <v>16390</v>
      </c>
      <c r="D505" s="858">
        <v>16390</v>
      </c>
      <c r="E505" s="858">
        <v>16390</v>
      </c>
      <c r="F505" s="858">
        <v>16390</v>
      </c>
      <c r="G505" s="858">
        <v>16390</v>
      </c>
      <c r="H505" s="858">
        <v>16390</v>
      </c>
      <c r="I505" s="858">
        <v>16390</v>
      </c>
      <c r="J505" s="858">
        <v>16390</v>
      </c>
      <c r="K505" s="858">
        <v>16390</v>
      </c>
      <c r="L505" s="858">
        <v>16390</v>
      </c>
      <c r="M505" s="858">
        <v>16390</v>
      </c>
      <c r="N505" s="858">
        <v>16390</v>
      </c>
      <c r="O505" s="858">
        <v>16390</v>
      </c>
      <c r="P505" s="858">
        <v>16390</v>
      </c>
      <c r="Q505" s="858">
        <v>16390</v>
      </c>
      <c r="R505" s="858">
        <v>16390</v>
      </c>
      <c r="S505" s="858">
        <v>16390</v>
      </c>
      <c r="T505" s="851"/>
      <c r="U505" s="858">
        <v>16390</v>
      </c>
      <c r="V505" s="858">
        <v>16390</v>
      </c>
      <c r="W505" s="858">
        <v>16390</v>
      </c>
      <c r="X505" s="858">
        <v>16390</v>
      </c>
      <c r="Y505" s="858">
        <v>16390</v>
      </c>
      <c r="Z505" s="858">
        <v>16390</v>
      </c>
      <c r="AA505" s="858">
        <v>16390</v>
      </c>
      <c r="AB505" s="858">
        <v>16390</v>
      </c>
      <c r="AC505" s="858">
        <v>16390</v>
      </c>
      <c r="AD505" s="858">
        <v>16390</v>
      </c>
      <c r="AE505" s="858">
        <v>16390</v>
      </c>
      <c r="AF505" s="858">
        <v>16390</v>
      </c>
      <c r="AG505" s="858">
        <v>16390</v>
      </c>
      <c r="AH505" s="858">
        <v>16390</v>
      </c>
      <c r="AI505" s="858">
        <v>16390</v>
      </c>
      <c r="AJ505" s="858">
        <v>16390</v>
      </c>
      <c r="AK505" s="858">
        <v>16390</v>
      </c>
      <c r="AL505" s="858">
        <v>16390</v>
      </c>
      <c r="AM505" s="851"/>
      <c r="AN505" s="858">
        <v>16390</v>
      </c>
      <c r="AO505" s="858">
        <v>16390</v>
      </c>
      <c r="AP505" s="858">
        <v>16390</v>
      </c>
      <c r="AQ505" s="858">
        <v>16390</v>
      </c>
      <c r="AR505" s="858">
        <v>16390</v>
      </c>
      <c r="AS505" s="858">
        <v>16390</v>
      </c>
      <c r="AT505" s="858">
        <v>16390</v>
      </c>
      <c r="AU505" s="858">
        <v>16390</v>
      </c>
      <c r="AV505" s="858">
        <v>16390</v>
      </c>
      <c r="AW505" s="858">
        <v>16390</v>
      </c>
      <c r="AX505" s="858">
        <v>16390</v>
      </c>
      <c r="AY505" s="858">
        <v>16390</v>
      </c>
      <c r="AZ505" s="858">
        <v>16390</v>
      </c>
      <c r="BA505" s="858">
        <v>16390</v>
      </c>
      <c r="BB505" s="858">
        <v>16390</v>
      </c>
      <c r="BC505" s="858">
        <v>16390</v>
      </c>
      <c r="BD505" s="858">
        <v>16390</v>
      </c>
      <c r="BE505" s="858">
        <v>16390</v>
      </c>
      <c r="BF505" s="851"/>
      <c r="BG505" s="858">
        <v>16390</v>
      </c>
      <c r="BH505" s="858">
        <v>16390</v>
      </c>
      <c r="BI505" s="858">
        <v>16390</v>
      </c>
      <c r="BJ505" s="858">
        <v>16390</v>
      </c>
      <c r="BK505" s="858">
        <v>16390</v>
      </c>
      <c r="BL505" s="858">
        <v>16390</v>
      </c>
      <c r="BM505" s="858">
        <v>16390</v>
      </c>
      <c r="BN505" s="858">
        <v>16390</v>
      </c>
      <c r="BO505" s="858">
        <v>16390</v>
      </c>
      <c r="BP505" s="858">
        <v>16390</v>
      </c>
      <c r="BQ505" s="858">
        <v>16390</v>
      </c>
      <c r="BR505" s="858">
        <v>16390</v>
      </c>
      <c r="BS505" s="858">
        <v>16390</v>
      </c>
      <c r="BT505" s="858">
        <v>16390</v>
      </c>
      <c r="BU505" s="858">
        <v>16390</v>
      </c>
      <c r="BV505" s="858">
        <v>16390</v>
      </c>
      <c r="BW505" s="858">
        <v>16390</v>
      </c>
      <c r="BX505" s="858">
        <v>16390</v>
      </c>
      <c r="BY505" s="851"/>
      <c r="BZ505" s="858">
        <v>16390</v>
      </c>
      <c r="CA505" s="858">
        <v>16390</v>
      </c>
      <c r="CB505" s="858">
        <v>16390</v>
      </c>
      <c r="CC505" s="858">
        <v>16390</v>
      </c>
      <c r="CD505" s="698">
        <f t="shared" si="1391"/>
        <v>16390</v>
      </c>
      <c r="CE505" s="698">
        <f t="shared" si="1392"/>
        <v>16390</v>
      </c>
      <c r="CF505" s="698">
        <f t="shared" si="1393"/>
        <v>16390</v>
      </c>
      <c r="CG505" s="787">
        <f t="shared" si="1394"/>
        <v>16390</v>
      </c>
      <c r="CH505" s="1370">
        <f t="shared" si="1830"/>
        <v>16390</v>
      </c>
      <c r="CI505" s="1371">
        <f t="shared" si="1831"/>
        <v>16390</v>
      </c>
      <c r="CJ505" s="1372">
        <f t="shared" si="1832"/>
        <v>16390</v>
      </c>
      <c r="CK505" s="1372">
        <f t="shared" si="1833"/>
        <v>16390</v>
      </c>
      <c r="CL505" s="1372">
        <f t="shared" si="1834"/>
        <v>16390</v>
      </c>
      <c r="CM505" s="1372">
        <f t="shared" si="1835"/>
        <v>16390</v>
      </c>
      <c r="CN505" s="1372">
        <f t="shared" si="1836"/>
        <v>16390</v>
      </c>
      <c r="CO505" s="1373">
        <f t="shared" si="1837"/>
        <v>16390</v>
      </c>
      <c r="CP505" s="1373">
        <f t="shared" si="1838"/>
        <v>16390</v>
      </c>
      <c r="CQ505" s="1373">
        <f t="shared" si="1839"/>
        <v>16390</v>
      </c>
      <c r="CR505" s="1373">
        <f t="shared" si="1840"/>
        <v>16390</v>
      </c>
      <c r="CS505" s="1372">
        <f t="shared" si="1841"/>
        <v>16390</v>
      </c>
      <c r="CT505" s="1372">
        <f t="shared" si="1842"/>
        <v>16390</v>
      </c>
      <c r="CU505" s="1372">
        <f t="shared" si="1843"/>
        <v>16390</v>
      </c>
      <c r="CV505" s="1372">
        <f t="shared" si="1844"/>
        <v>16390</v>
      </c>
      <c r="CW505" s="1372">
        <f t="shared" si="1845"/>
        <v>16390</v>
      </c>
      <c r="CX505" s="1371">
        <f t="shared" si="1846"/>
        <v>16390</v>
      </c>
      <c r="CY505" s="1374">
        <f t="shared" si="1847"/>
        <v>16390</v>
      </c>
      <c r="CZ505" s="532">
        <f t="shared" si="1848"/>
        <v>16390</v>
      </c>
      <c r="DA505" s="533">
        <f t="shared" si="1849"/>
        <v>16390</v>
      </c>
      <c r="DB505" s="534">
        <f t="shared" si="1850"/>
        <v>16390</v>
      </c>
      <c r="DC505" s="534">
        <f t="shared" si="1851"/>
        <v>16390</v>
      </c>
      <c r="DD505" s="534">
        <f t="shared" si="1852"/>
        <v>16390</v>
      </c>
      <c r="DE505" s="534">
        <f t="shared" si="1853"/>
        <v>16390</v>
      </c>
      <c r="DF505" s="534">
        <f t="shared" si="1854"/>
        <v>16390</v>
      </c>
      <c r="DG505" s="535">
        <f t="shared" si="1855"/>
        <v>16390</v>
      </c>
      <c r="DH505" s="535">
        <f t="shared" si="1856"/>
        <v>16390</v>
      </c>
      <c r="DI505" s="535">
        <f t="shared" si="1857"/>
        <v>16390</v>
      </c>
      <c r="DJ505" s="535">
        <f t="shared" si="1858"/>
        <v>16390</v>
      </c>
      <c r="DK505" s="534">
        <f t="shared" si="1859"/>
        <v>16390</v>
      </c>
      <c r="DL505" s="534">
        <f t="shared" si="1860"/>
        <v>16390</v>
      </c>
      <c r="DM505" s="534">
        <f t="shared" si="1861"/>
        <v>16390</v>
      </c>
      <c r="DN505" s="534">
        <f t="shared" si="1862"/>
        <v>16390</v>
      </c>
      <c r="DO505" s="534">
        <f t="shared" si="1863"/>
        <v>16390</v>
      </c>
      <c r="DP505" s="533">
        <f t="shared" si="1864"/>
        <v>16390</v>
      </c>
      <c r="DQ505" s="532">
        <f t="shared" si="1865"/>
        <v>16390</v>
      </c>
      <c r="DR505" s="753">
        <f t="shared" si="1866"/>
        <v>18</v>
      </c>
      <c r="DS505" s="111">
        <f t="shared" si="1867"/>
        <v>18</v>
      </c>
      <c r="DT505" s="111">
        <f t="shared" si="1868"/>
        <v>18</v>
      </c>
      <c r="DU505" s="111">
        <f t="shared" si="1869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3">
        <f t="shared" ref="B506:S506" si="1882">IF(B503="","",B503*B504*B505/B$46/365/$G$1)</f>
        <v>5.8877766069546894E-2</v>
      </c>
      <c r="C506" s="733" t="str">
        <f t="shared" si="1882"/>
        <v/>
      </c>
      <c r="D506" s="863" t="str">
        <f t="shared" si="1882"/>
        <v/>
      </c>
      <c r="E506" s="733" t="str">
        <f t="shared" si="1882"/>
        <v/>
      </c>
      <c r="F506" s="863" t="str">
        <f t="shared" si="1882"/>
        <v/>
      </c>
      <c r="G506" s="733" t="str">
        <f t="shared" si="1882"/>
        <v/>
      </c>
      <c r="H506" s="863">
        <f t="shared" si="1882"/>
        <v>4.783818493150685E-2</v>
      </c>
      <c r="I506" s="733">
        <f t="shared" si="1882"/>
        <v>0.1913527397260274</v>
      </c>
      <c r="J506" s="863">
        <f t="shared" si="1882"/>
        <v>0.10934442270058709</v>
      </c>
      <c r="K506" s="863">
        <f t="shared" si="1882"/>
        <v>9.5676369863013699E-2</v>
      </c>
      <c r="L506" s="863">
        <f t="shared" si="1882"/>
        <v>4.783818493150685E-2</v>
      </c>
      <c r="M506" s="863" t="str">
        <f t="shared" si="1882"/>
        <v/>
      </c>
      <c r="N506" s="863" t="str">
        <f t="shared" si="1882"/>
        <v/>
      </c>
      <c r="O506" s="863" t="str">
        <f t="shared" si="1882"/>
        <v/>
      </c>
      <c r="P506" s="863">
        <f t="shared" si="1882"/>
        <v>8.747553816046966E-3</v>
      </c>
      <c r="Q506" s="863">
        <f t="shared" si="1882"/>
        <v>1.5308219178082193E-2</v>
      </c>
      <c r="R506" s="863" t="str">
        <f t="shared" si="1882"/>
        <v/>
      </c>
      <c r="S506" s="863">
        <f t="shared" si="1882"/>
        <v>6.8036529680365304E-2</v>
      </c>
      <c r="T506" s="752"/>
      <c r="U506" s="863">
        <f t="shared" ref="U506:AL506" si="1883">IF(U503="","",U503*U504*U505/U$46/365/$G$1)</f>
        <v>4.3737769080234835E-2</v>
      </c>
      <c r="V506" s="733">
        <f t="shared" si="1883"/>
        <v>9.5676369863013699E-2</v>
      </c>
      <c r="W506" s="733">
        <f t="shared" si="1883"/>
        <v>9.5676369863013699E-2</v>
      </c>
      <c r="X506" s="733" t="str">
        <f t="shared" si="1883"/>
        <v/>
      </c>
      <c r="Y506" s="733" t="str">
        <f t="shared" si="1883"/>
        <v/>
      </c>
      <c r="Z506" s="733" t="str">
        <f t="shared" si="1883"/>
        <v/>
      </c>
      <c r="AA506" s="733" t="str">
        <f t="shared" si="1883"/>
        <v/>
      </c>
      <c r="AB506" s="733" t="str">
        <f t="shared" si="1883"/>
        <v/>
      </c>
      <c r="AC506" s="733" t="str">
        <f t="shared" si="1883"/>
        <v/>
      </c>
      <c r="AD506" s="864">
        <f t="shared" si="1883"/>
        <v>9.5676369863013699E-2</v>
      </c>
      <c r="AE506" s="733" t="str">
        <f t="shared" si="1883"/>
        <v/>
      </c>
      <c r="AF506" s="733">
        <f t="shared" si="1883"/>
        <v>2.1868884540117418E-2</v>
      </c>
      <c r="AG506" s="733">
        <f t="shared" si="1883"/>
        <v>7.6541095890410957E-2</v>
      </c>
      <c r="AH506" s="733" t="str">
        <f t="shared" si="1883"/>
        <v/>
      </c>
      <c r="AI506" s="733" t="str">
        <f t="shared" si="1883"/>
        <v/>
      </c>
      <c r="AJ506" s="733">
        <f t="shared" si="1883"/>
        <v>1.3607305936073059E-2</v>
      </c>
      <c r="AK506" s="733">
        <f t="shared" si="1883"/>
        <v>3.0616438356164385E-2</v>
      </c>
      <c r="AL506" s="733" t="str">
        <f t="shared" si="1883"/>
        <v/>
      </c>
      <c r="AM506" s="752"/>
      <c r="AN506" s="733">
        <f t="shared" ref="AN506:BE506" si="1884">IF(AN503="","",AN503*AN504*AN505/AN$46/365/$G$1)</f>
        <v>7.6541095890410957E-2</v>
      </c>
      <c r="AO506" s="733">
        <f t="shared" si="1884"/>
        <v>0.12756849315068494</v>
      </c>
      <c r="AP506" s="733">
        <f t="shared" si="1884"/>
        <v>0.12756849315068494</v>
      </c>
      <c r="AQ506" s="733" t="str">
        <f t="shared" si="1884"/>
        <v/>
      </c>
      <c r="AR506" s="733">
        <f t="shared" si="1884"/>
        <v>0.10934442270058709</v>
      </c>
      <c r="AS506" s="733" t="str">
        <f t="shared" si="1884"/>
        <v/>
      </c>
      <c r="AT506" s="733">
        <f t="shared" si="1884"/>
        <v>4.3737769080234835E-2</v>
      </c>
      <c r="AU506" s="733">
        <f t="shared" si="1884"/>
        <v>0.10205479452054796</v>
      </c>
      <c r="AV506" s="733">
        <f t="shared" si="1884"/>
        <v>0.10934442270058709</v>
      </c>
      <c r="AW506" s="733">
        <f t="shared" si="1884"/>
        <v>0.10934442270058709</v>
      </c>
      <c r="AX506" s="733">
        <f t="shared" si="1884"/>
        <v>3.8270547945205478E-2</v>
      </c>
      <c r="AY506" s="733">
        <f t="shared" si="1884"/>
        <v>5.1027397260273978E-2</v>
      </c>
      <c r="AZ506" s="733">
        <f t="shared" si="1884"/>
        <v>0.15308219178082191</v>
      </c>
      <c r="BA506" s="733">
        <f t="shared" si="1884"/>
        <v>8.7475538160469671E-2</v>
      </c>
      <c r="BB506" s="733" t="str">
        <f t="shared" si="1884"/>
        <v/>
      </c>
      <c r="BC506" s="733" t="str">
        <f t="shared" si="1884"/>
        <v/>
      </c>
      <c r="BD506" s="733">
        <f t="shared" si="1884"/>
        <v>7.6541095890410957E-2</v>
      </c>
      <c r="BE506" s="733">
        <f t="shared" si="1884"/>
        <v>4.3737769080234835E-2</v>
      </c>
      <c r="BF506" s="752"/>
      <c r="BG506" s="733">
        <f>IF(BG503="","",BG503*BG504*BG505/BG$46/365/$G$1)</f>
        <v>0.10934442270058709</v>
      </c>
      <c r="BH506" s="733">
        <f>IF(BH503="","",BH503*BH504*BH505/BH$46/365/$G$1)</f>
        <v>0.12756849315068494</v>
      </c>
      <c r="BI506" s="733">
        <f>IF(BI503="","",BI503*BI504*BI505/BI$46/365/$G$1)</f>
        <v>0.1913527397260274</v>
      </c>
      <c r="BJ506" s="733">
        <f>IF(BJ503="","",BJ503*BJ504*BJ505/BJ$46/365/$G$1)</f>
        <v>0.15308219178082191</v>
      </c>
      <c r="BK506" s="733">
        <f>IF(BK503="","",BK503*BK504*BK505/BK$46/365/$G$1)</f>
        <v>0.15308219178082191</v>
      </c>
      <c r="BL506" s="733"/>
      <c r="BM506" s="733">
        <f t="shared" ref="BM506:BX506" si="1885">IF(BM503="","",BM503*BM504*BM505/BM$46/365/$G$1)</f>
        <v>0.10934442270058709</v>
      </c>
      <c r="BN506" s="733">
        <f t="shared" si="1885"/>
        <v>0.15308219178082191</v>
      </c>
      <c r="BO506" s="733">
        <f t="shared" si="1885"/>
        <v>0.10934442270058709</v>
      </c>
      <c r="BP506" s="733">
        <f t="shared" si="1885"/>
        <v>4.3737769080234835E-2</v>
      </c>
      <c r="BQ506" s="733">
        <f t="shared" si="1885"/>
        <v>0.10934442270058709</v>
      </c>
      <c r="BR506" s="733">
        <f t="shared" si="1885"/>
        <v>9.5676369863013699E-2</v>
      </c>
      <c r="BS506" s="733" t="str">
        <f t="shared" si="1885"/>
        <v/>
      </c>
      <c r="BT506" s="733">
        <f t="shared" si="1885"/>
        <v>5.1027397260273978E-2</v>
      </c>
      <c r="BU506" s="733" t="str">
        <f t="shared" si="1885"/>
        <v/>
      </c>
      <c r="BV506" s="733" t="str">
        <f t="shared" si="1885"/>
        <v/>
      </c>
      <c r="BW506" s="733">
        <f t="shared" si="1885"/>
        <v>4.3737769080234835E-2</v>
      </c>
      <c r="BX506" s="733" t="str">
        <f t="shared" si="1885"/>
        <v/>
      </c>
      <c r="BY506" s="752"/>
      <c r="BZ506" s="733">
        <f>IF(BZ503="","",BZ503*BZ504*BZ505/BZ$46/365/$G$1)</f>
        <v>5.1027397260273978E-2</v>
      </c>
      <c r="CA506" s="733">
        <f>IF(CA503="","",CA503*CA504*CA505/CA$46/365/$G$1)</f>
        <v>5.1027397260273978E-2</v>
      </c>
      <c r="CB506" s="733">
        <f>IF(CB503="","",CB503*CB504*CB505/CB$46/365/$G$1)</f>
        <v>5.1027397260273978E-2</v>
      </c>
      <c r="CC506" s="733">
        <f>IF(CC503="","",CC503*CC504*CC505/CC$46/365/$G$1)</f>
        <v>6.1232876712328771E-2</v>
      </c>
      <c r="CD506" s="698">
        <f t="shared" si="1391"/>
        <v>6.3274239622086989E-2</v>
      </c>
      <c r="CE506" s="723">
        <f t="shared" si="1392"/>
        <v>6.0686154598825835E-2</v>
      </c>
      <c r="CF506" s="723">
        <f t="shared" si="1393"/>
        <v>8.8690476190476195E-2</v>
      </c>
      <c r="CG506" s="790">
        <f t="shared" si="1394"/>
        <v>0.11042129959082013</v>
      </c>
      <c r="CH506" s="1375" t="str">
        <f t="shared" si="1830"/>
        <v/>
      </c>
      <c r="CI506" s="1376" t="str">
        <f t="shared" si="1831"/>
        <v/>
      </c>
      <c r="CJ506" s="1377" t="str">
        <f t="shared" si="1832"/>
        <v/>
      </c>
      <c r="CK506" s="1377" t="str">
        <f t="shared" si="1833"/>
        <v/>
      </c>
      <c r="CL506" s="1377" t="str">
        <f t="shared" si="1834"/>
        <v/>
      </c>
      <c r="CM506" s="1377">
        <f t="shared" si="1835"/>
        <v>8.747553816046966E-3</v>
      </c>
      <c r="CN506" s="1377">
        <f t="shared" si="1836"/>
        <v>1.5308219178082193E-2</v>
      </c>
      <c r="CO506" s="1378">
        <f t="shared" si="1837"/>
        <v>4.783818493150685E-2</v>
      </c>
      <c r="CP506" s="1378">
        <f t="shared" si="1838"/>
        <v>4.783818493150685E-2</v>
      </c>
      <c r="CQ506" s="1378">
        <f t="shared" si="1839"/>
        <v>5.8877766069546894E-2</v>
      </c>
      <c r="CR506" s="1378">
        <f t="shared" si="1840"/>
        <v>6.8036529680365304E-2</v>
      </c>
      <c r="CS506" s="1377">
        <f t="shared" si="1841"/>
        <v>9.5676369863013699E-2</v>
      </c>
      <c r="CT506" s="1377">
        <f t="shared" si="1842"/>
        <v>0.10934442270058709</v>
      </c>
      <c r="CU506" s="1377">
        <f t="shared" si="1843"/>
        <v>0.1913527397260274</v>
      </c>
      <c r="CV506" s="1377" t="str">
        <f t="shared" si="1844"/>
        <v/>
      </c>
      <c r="CW506" s="1377" t="str">
        <f t="shared" si="1845"/>
        <v/>
      </c>
      <c r="CX506" s="1376" t="str">
        <f t="shared" si="1846"/>
        <v/>
      </c>
      <c r="CY506" s="1379" t="str">
        <f t="shared" si="1847"/>
        <v/>
      </c>
      <c r="CZ506" s="638" t="str">
        <f t="shared" si="1848"/>
        <v/>
      </c>
      <c r="DA506" s="639" t="str">
        <f t="shared" si="1849"/>
        <v/>
      </c>
      <c r="DB506" s="640" t="str">
        <f t="shared" si="1850"/>
        <v/>
      </c>
      <c r="DC506" s="640" t="str">
        <f t="shared" si="1851"/>
        <v/>
      </c>
      <c r="DD506" s="640" t="str">
        <f t="shared" si="1852"/>
        <v/>
      </c>
      <c r="DE506" s="640">
        <f t="shared" si="1853"/>
        <v>1.3607305936073059E-2</v>
      </c>
      <c r="DF506" s="640">
        <f t="shared" si="1854"/>
        <v>2.1868884540117418E-2</v>
      </c>
      <c r="DG506" s="641">
        <f t="shared" si="1855"/>
        <v>3.0616438356164385E-2</v>
      </c>
      <c r="DH506" s="641">
        <f t="shared" si="1856"/>
        <v>4.3737769080234835E-2</v>
      </c>
      <c r="DI506" s="641">
        <f t="shared" si="1857"/>
        <v>7.6541095890410957E-2</v>
      </c>
      <c r="DJ506" s="641">
        <f t="shared" si="1858"/>
        <v>9.5676369863013699E-2</v>
      </c>
      <c r="DK506" s="640">
        <f t="shared" si="1859"/>
        <v>9.5676369863013699E-2</v>
      </c>
      <c r="DL506" s="640">
        <f t="shared" si="1860"/>
        <v>9.5676369863013699E-2</v>
      </c>
      <c r="DM506" s="640" t="str">
        <f t="shared" si="1861"/>
        <v/>
      </c>
      <c r="DN506" s="640" t="str">
        <f t="shared" si="1862"/>
        <v/>
      </c>
      <c r="DO506" s="640" t="str">
        <f t="shared" si="1863"/>
        <v/>
      </c>
      <c r="DP506" s="639" t="str">
        <f t="shared" si="1864"/>
        <v/>
      </c>
      <c r="DQ506" s="638" t="str">
        <f t="shared" si="1865"/>
        <v/>
      </c>
      <c r="DR506" s="753">
        <f t="shared" si="1866"/>
        <v>9</v>
      </c>
      <c r="DS506" s="111">
        <f t="shared" si="1867"/>
        <v>8</v>
      </c>
      <c r="DT506" s="111">
        <f t="shared" si="1868"/>
        <v>14</v>
      </c>
      <c r="DU506" s="111">
        <f t="shared" si="1869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391"/>
        <v>9</v>
      </c>
      <c r="CE507" s="698">
        <f t="shared" si="1392"/>
        <v>10.666666666666666</v>
      </c>
      <c r="CF507" s="698">
        <f t="shared" si="1393"/>
        <v>10.216666666666667</v>
      </c>
      <c r="CG507" s="787">
        <f t="shared" si="1394"/>
        <v>9.9583333333333339</v>
      </c>
      <c r="CH507" s="1370" t="str">
        <f t="shared" si="1830"/>
        <v/>
      </c>
      <c r="CI507" s="1371" t="str">
        <f t="shared" si="1831"/>
        <v/>
      </c>
      <c r="CJ507" s="1372" t="str">
        <f t="shared" si="1832"/>
        <v/>
      </c>
      <c r="CK507" s="1372" t="str">
        <f t="shared" si="1833"/>
        <v/>
      </c>
      <c r="CL507" s="1372" t="str">
        <f t="shared" si="1834"/>
        <v/>
      </c>
      <c r="CM507" s="1372">
        <f t="shared" si="1835"/>
        <v>7</v>
      </c>
      <c r="CN507" s="1372">
        <f t="shared" si="1836"/>
        <v>7</v>
      </c>
      <c r="CO507" s="1373">
        <f t="shared" si="1837"/>
        <v>7.6</v>
      </c>
      <c r="CP507" s="1373">
        <f t="shared" si="1838"/>
        <v>8</v>
      </c>
      <c r="CQ507" s="1373">
        <f t="shared" si="1839"/>
        <v>8</v>
      </c>
      <c r="CR507" s="1373">
        <f t="shared" si="1840"/>
        <v>8.4</v>
      </c>
      <c r="CS507" s="1372">
        <f t="shared" si="1841"/>
        <v>11</v>
      </c>
      <c r="CT507" s="1372">
        <f t="shared" si="1842"/>
        <v>13</v>
      </c>
      <c r="CU507" s="1372">
        <f t="shared" si="1843"/>
        <v>18</v>
      </c>
      <c r="CV507" s="1372" t="str">
        <f t="shared" si="1844"/>
        <v/>
      </c>
      <c r="CW507" s="1372" t="str">
        <f t="shared" si="1845"/>
        <v/>
      </c>
      <c r="CX507" s="1371" t="str">
        <f t="shared" si="1846"/>
        <v/>
      </c>
      <c r="CY507" s="1374" t="str">
        <f t="shared" si="1847"/>
        <v/>
      </c>
      <c r="CZ507" s="532" t="str">
        <f t="shared" si="1848"/>
        <v/>
      </c>
      <c r="DA507" s="533" t="str">
        <f t="shared" si="1849"/>
        <v/>
      </c>
      <c r="DB507" s="534" t="str">
        <f t="shared" si="1850"/>
        <v/>
      </c>
      <c r="DC507" s="534" t="str">
        <f t="shared" si="1851"/>
        <v/>
      </c>
      <c r="DD507" s="534" t="str">
        <f t="shared" si="1852"/>
        <v/>
      </c>
      <c r="DE507" s="534">
        <f t="shared" si="1853"/>
        <v>6</v>
      </c>
      <c r="DF507" s="534">
        <f t="shared" si="1854"/>
        <v>7.5</v>
      </c>
      <c r="DG507" s="535">
        <f t="shared" si="1855"/>
        <v>9.6</v>
      </c>
      <c r="DH507" s="535">
        <f t="shared" si="1856"/>
        <v>10.4</v>
      </c>
      <c r="DI507" s="535">
        <f t="shared" si="1857"/>
        <v>11.5</v>
      </c>
      <c r="DJ507" s="535">
        <f t="shared" si="1858"/>
        <v>12</v>
      </c>
      <c r="DK507" s="534">
        <f t="shared" si="1859"/>
        <v>13</v>
      </c>
      <c r="DL507" s="534">
        <f t="shared" si="1860"/>
        <v>13.5</v>
      </c>
      <c r="DM507" s="534" t="str">
        <f t="shared" si="1861"/>
        <v/>
      </c>
      <c r="DN507" s="534" t="str">
        <f t="shared" si="1862"/>
        <v/>
      </c>
      <c r="DO507" s="534" t="str">
        <f t="shared" si="1863"/>
        <v/>
      </c>
      <c r="DP507" s="533" t="str">
        <f t="shared" si="1864"/>
        <v/>
      </c>
      <c r="DQ507" s="532" t="str">
        <f t="shared" si="1865"/>
        <v/>
      </c>
      <c r="DR507" s="753">
        <f t="shared" si="1866"/>
        <v>9</v>
      </c>
      <c r="DS507" s="111">
        <f t="shared" si="1867"/>
        <v>8</v>
      </c>
      <c r="DT507" s="111">
        <f t="shared" si="1868"/>
        <v>14</v>
      </c>
      <c r="DU507" s="111">
        <f t="shared" si="1869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886">IF(D507="","",D503*D504*D507)</f>
        <v/>
      </c>
      <c r="E508" s="730" t="str">
        <f t="shared" si="1886"/>
        <v/>
      </c>
      <c r="F508" s="730" t="str">
        <f t="shared" si="1886"/>
        <v/>
      </c>
      <c r="G508" s="730" t="str">
        <f t="shared" si="1886"/>
        <v/>
      </c>
      <c r="H508" s="730">
        <f t="shared" si="1886"/>
        <v>600</v>
      </c>
      <c r="I508" s="730">
        <f t="shared" si="1886"/>
        <v>1200</v>
      </c>
      <c r="J508" s="730">
        <f t="shared" si="1886"/>
        <v>1050</v>
      </c>
      <c r="K508" s="730">
        <f t="shared" si="1886"/>
        <v>1140</v>
      </c>
      <c r="L508" s="730">
        <f t="shared" si="1886"/>
        <v>1260</v>
      </c>
      <c r="M508" s="730" t="str">
        <f t="shared" si="1886"/>
        <v/>
      </c>
      <c r="N508" s="730" t="str">
        <f t="shared" si="1886"/>
        <v/>
      </c>
      <c r="O508" s="730" t="str">
        <f t="shared" si="1886"/>
        <v/>
      </c>
      <c r="P508" s="730">
        <f t="shared" si="1886"/>
        <v>156</v>
      </c>
      <c r="Q508" s="730">
        <f t="shared" si="1886"/>
        <v>264</v>
      </c>
      <c r="R508" s="730" t="str">
        <f t="shared" si="1886"/>
        <v/>
      </c>
      <c r="S508" s="730">
        <f t="shared" si="1886"/>
        <v>2160</v>
      </c>
      <c r="T508" s="865"/>
      <c r="U508" s="730">
        <f>IF(U507="","",U503*U507*U504)</f>
        <v>360</v>
      </c>
      <c r="V508" s="730"/>
      <c r="W508" s="730">
        <f t="shared" ref="W508:AL508" si="1887">IF(W507="","",W503*W504*W507)</f>
        <v>1125</v>
      </c>
      <c r="X508" s="730" t="str">
        <f t="shared" si="1887"/>
        <v/>
      </c>
      <c r="Y508" s="730" t="str">
        <f t="shared" si="1887"/>
        <v/>
      </c>
      <c r="Z508" s="730" t="str">
        <f t="shared" si="1887"/>
        <v/>
      </c>
      <c r="AA508" s="730" t="str">
        <f t="shared" si="1887"/>
        <v/>
      </c>
      <c r="AB508" s="730" t="str">
        <f t="shared" si="1887"/>
        <v/>
      </c>
      <c r="AC508" s="730" t="str">
        <f t="shared" si="1887"/>
        <v/>
      </c>
      <c r="AD508" s="730">
        <f t="shared" si="1887"/>
        <v>1560</v>
      </c>
      <c r="AE508" s="730" t="str">
        <f t="shared" si="1887"/>
        <v/>
      </c>
      <c r="AF508" s="730">
        <f t="shared" si="1887"/>
        <v>720</v>
      </c>
      <c r="AG508" s="730">
        <f t="shared" si="1887"/>
        <v>2025</v>
      </c>
      <c r="AH508" s="730" t="str">
        <f t="shared" si="1887"/>
        <v/>
      </c>
      <c r="AI508" s="730" t="str">
        <f t="shared" si="1887"/>
        <v/>
      </c>
      <c r="AJ508" s="730">
        <f t="shared" si="1887"/>
        <v>276</v>
      </c>
      <c r="AK508" s="730">
        <f t="shared" si="1887"/>
        <v>780</v>
      </c>
      <c r="AL508" s="730" t="str">
        <f t="shared" si="1887"/>
        <v/>
      </c>
      <c r="AM508" s="865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888">IF(AP507="","",AP503*AP504*AP507)</f>
        <v>1500</v>
      </c>
      <c r="AQ508" s="730" t="str">
        <f t="shared" si="1888"/>
        <v/>
      </c>
      <c r="AR508" s="730">
        <f t="shared" si="1888"/>
        <v>1500</v>
      </c>
      <c r="AS508" s="730" t="str">
        <f t="shared" si="1888"/>
        <v/>
      </c>
      <c r="AT508" s="730">
        <f t="shared" si="1888"/>
        <v>660</v>
      </c>
      <c r="AU508" s="730">
        <f t="shared" si="1888"/>
        <v>1080</v>
      </c>
      <c r="AV508" s="730">
        <f t="shared" si="1888"/>
        <v>1500</v>
      </c>
      <c r="AW508" s="730">
        <f t="shared" si="1888"/>
        <v>1575</v>
      </c>
      <c r="AX508" s="730">
        <f t="shared" si="1888"/>
        <v>660</v>
      </c>
      <c r="AY508" s="730">
        <f t="shared" si="1888"/>
        <v>744</v>
      </c>
      <c r="AZ508" s="730">
        <f t="shared" si="1888"/>
        <v>1200</v>
      </c>
      <c r="BA508" s="730">
        <f t="shared" si="1888"/>
        <v>1260</v>
      </c>
      <c r="BB508" s="730" t="str">
        <f t="shared" si="1888"/>
        <v/>
      </c>
      <c r="BC508" s="730" t="str">
        <f t="shared" si="1888"/>
        <v/>
      </c>
      <c r="BD508" s="730">
        <f t="shared" si="1888"/>
        <v>600</v>
      </c>
      <c r="BE508" s="730">
        <f t="shared" si="1888"/>
        <v>660</v>
      </c>
      <c r="BF508" s="865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889">IF(BI507="","",BI503*BI504*BI507)</f>
        <v>1650</v>
      </c>
      <c r="BJ508" s="730">
        <f t="shared" si="1889"/>
        <v>1140</v>
      </c>
      <c r="BK508" s="730">
        <f t="shared" si="1889"/>
        <v>1500</v>
      </c>
      <c r="BL508" s="730">
        <f t="shared" si="1889"/>
        <v>1560</v>
      </c>
      <c r="BM508" s="730">
        <f t="shared" si="1889"/>
        <v>1320</v>
      </c>
      <c r="BN508" s="730">
        <f t="shared" si="1889"/>
        <v>1200</v>
      </c>
      <c r="BO508" s="730">
        <f t="shared" si="1889"/>
        <v>1800</v>
      </c>
      <c r="BP508" s="730">
        <f t="shared" si="1889"/>
        <v>720</v>
      </c>
      <c r="BQ508" s="730">
        <f t="shared" si="1889"/>
        <v>1200</v>
      </c>
      <c r="BR508" s="730">
        <f t="shared" si="1889"/>
        <v>1425</v>
      </c>
      <c r="BS508" s="730" t="str">
        <f t="shared" si="1889"/>
        <v/>
      </c>
      <c r="BT508" s="730">
        <f t="shared" si="1889"/>
        <v>600</v>
      </c>
      <c r="BU508" s="730" t="str">
        <f t="shared" si="1889"/>
        <v/>
      </c>
      <c r="BV508" s="730" t="str">
        <f t="shared" si="1889"/>
        <v/>
      </c>
      <c r="BW508" s="730">
        <f t="shared" si="1889"/>
        <v>552</v>
      </c>
      <c r="BX508" s="730" t="str">
        <f t="shared" si="1889"/>
        <v/>
      </c>
      <c r="BY508" s="865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391"/>
        <v>937.71428571428567</v>
      </c>
      <c r="CE508" s="698">
        <f t="shared" si="1392"/>
        <v>909</v>
      </c>
      <c r="CF508" s="698">
        <f t="shared" si="1393"/>
        <v>1142</v>
      </c>
      <c r="CG508" s="787">
        <f t="shared" si="1394"/>
        <v>1308.75</v>
      </c>
      <c r="CH508" s="1370" t="str">
        <f t="shared" si="1830"/>
        <v/>
      </c>
      <c r="CI508" s="1371" t="str">
        <f t="shared" si="1831"/>
        <v/>
      </c>
      <c r="CJ508" s="1372" t="str">
        <f t="shared" si="1832"/>
        <v/>
      </c>
      <c r="CK508" s="1372" t="str">
        <f t="shared" si="1833"/>
        <v/>
      </c>
      <c r="CL508" s="1372" t="str">
        <f t="shared" si="1834"/>
        <v/>
      </c>
      <c r="CM508" s="1372">
        <f t="shared" si="1835"/>
        <v>156</v>
      </c>
      <c r="CN508" s="1372">
        <f t="shared" si="1836"/>
        <v>264</v>
      </c>
      <c r="CO508" s="1373">
        <f t="shared" si="1837"/>
        <v>600</v>
      </c>
      <c r="CP508" s="1373">
        <f t="shared" si="1838"/>
        <v>1050</v>
      </c>
      <c r="CQ508" s="1373">
        <f t="shared" si="1839"/>
        <v>1050</v>
      </c>
      <c r="CR508" s="1373">
        <f t="shared" si="1840"/>
        <v>1140</v>
      </c>
      <c r="CS508" s="1372">
        <f t="shared" si="1841"/>
        <v>1200</v>
      </c>
      <c r="CT508" s="1372">
        <f t="shared" si="1842"/>
        <v>1260</v>
      </c>
      <c r="CU508" s="1372">
        <f t="shared" si="1843"/>
        <v>2160</v>
      </c>
      <c r="CV508" s="1372" t="str">
        <f t="shared" si="1844"/>
        <v/>
      </c>
      <c r="CW508" s="1372" t="str">
        <f t="shared" si="1845"/>
        <v/>
      </c>
      <c r="CX508" s="1371" t="str">
        <f t="shared" si="1846"/>
        <v/>
      </c>
      <c r="CY508" s="1374" t="str">
        <f t="shared" si="1847"/>
        <v/>
      </c>
      <c r="CZ508" s="532" t="str">
        <f t="shared" si="1848"/>
        <v/>
      </c>
      <c r="DA508" s="533" t="str">
        <f t="shared" si="1849"/>
        <v/>
      </c>
      <c r="DB508" s="534" t="str">
        <f t="shared" si="1850"/>
        <v/>
      </c>
      <c r="DC508" s="534" t="str">
        <f t="shared" si="1851"/>
        <v/>
      </c>
      <c r="DD508" s="534" t="str">
        <f t="shared" si="1852"/>
        <v/>
      </c>
      <c r="DE508" s="534" t="str">
        <f t="shared" si="1853"/>
        <v/>
      </c>
      <c r="DF508" s="534">
        <f t="shared" si="1854"/>
        <v>276</v>
      </c>
      <c r="DG508" s="535">
        <f t="shared" si="1855"/>
        <v>360</v>
      </c>
      <c r="DH508" s="535">
        <f t="shared" si="1856"/>
        <v>720</v>
      </c>
      <c r="DI508" s="535">
        <f t="shared" si="1857"/>
        <v>780</v>
      </c>
      <c r="DJ508" s="535">
        <f t="shared" si="1858"/>
        <v>1125</v>
      </c>
      <c r="DK508" s="534">
        <f t="shared" si="1859"/>
        <v>1560</v>
      </c>
      <c r="DL508" s="534">
        <f t="shared" si="1860"/>
        <v>2025</v>
      </c>
      <c r="DM508" s="534" t="str">
        <f t="shared" si="1861"/>
        <v/>
      </c>
      <c r="DN508" s="534" t="str">
        <f t="shared" si="1862"/>
        <v/>
      </c>
      <c r="DO508" s="534" t="str">
        <f t="shared" si="1863"/>
        <v/>
      </c>
      <c r="DP508" s="533" t="str">
        <f t="shared" si="1864"/>
        <v/>
      </c>
      <c r="DQ508" s="532" t="str">
        <f t="shared" si="1865"/>
        <v/>
      </c>
      <c r="DR508" s="753">
        <f t="shared" si="1866"/>
        <v>9</v>
      </c>
      <c r="DS508" s="111">
        <f t="shared" si="1867"/>
        <v>7</v>
      </c>
      <c r="DT508" s="111">
        <f t="shared" si="1868"/>
        <v>14</v>
      </c>
      <c r="DU508" s="111">
        <f t="shared" si="1869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440" t="s">
        <v>821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391"/>
        <v/>
      </c>
      <c r="CE509" s="698" t="str">
        <f t="shared" si="1392"/>
        <v/>
      </c>
      <c r="CF509" s="698" t="str">
        <f t="shared" si="1393"/>
        <v/>
      </c>
      <c r="CG509" s="787" t="str">
        <f t="shared" si="1394"/>
        <v/>
      </c>
      <c r="CH509" s="1370" t="str">
        <f t="shared" si="1830"/>
        <v/>
      </c>
      <c r="CI509" s="1371" t="str">
        <f t="shared" si="1831"/>
        <v/>
      </c>
      <c r="CJ509" s="1372" t="str">
        <f t="shared" si="1832"/>
        <v/>
      </c>
      <c r="CK509" s="1372" t="str">
        <f t="shared" si="1833"/>
        <v/>
      </c>
      <c r="CL509" s="1372" t="str">
        <f t="shared" si="1834"/>
        <v/>
      </c>
      <c r="CM509" s="1372" t="str">
        <f t="shared" si="1835"/>
        <v/>
      </c>
      <c r="CN509" s="1372" t="str">
        <f t="shared" si="1836"/>
        <v/>
      </c>
      <c r="CO509" s="1373" t="str">
        <f t="shared" si="1837"/>
        <v/>
      </c>
      <c r="CP509" s="1373" t="str">
        <f t="shared" si="1838"/>
        <v/>
      </c>
      <c r="CQ509" s="1373" t="str">
        <f t="shared" si="1839"/>
        <v/>
      </c>
      <c r="CR509" s="1373" t="str">
        <f t="shared" si="1840"/>
        <v/>
      </c>
      <c r="CS509" s="1372" t="str">
        <f t="shared" si="1841"/>
        <v/>
      </c>
      <c r="CT509" s="1372" t="str">
        <f t="shared" si="1842"/>
        <v/>
      </c>
      <c r="CU509" s="1372" t="str">
        <f t="shared" si="1843"/>
        <v/>
      </c>
      <c r="CV509" s="1372" t="str">
        <f t="shared" si="1844"/>
        <v/>
      </c>
      <c r="CW509" s="1372" t="str">
        <f t="shared" si="1845"/>
        <v/>
      </c>
      <c r="CX509" s="1371" t="str">
        <f t="shared" si="1846"/>
        <v/>
      </c>
      <c r="CY509" s="1374" t="str">
        <f t="shared" si="1847"/>
        <v/>
      </c>
      <c r="CZ509" s="532" t="str">
        <f t="shared" si="1848"/>
        <v/>
      </c>
      <c r="DA509" s="533" t="str">
        <f t="shared" si="1849"/>
        <v/>
      </c>
      <c r="DB509" s="534" t="str">
        <f t="shared" si="1850"/>
        <v/>
      </c>
      <c r="DC509" s="534" t="str">
        <f t="shared" si="1851"/>
        <v/>
      </c>
      <c r="DD509" s="534" t="str">
        <f t="shared" si="1852"/>
        <v/>
      </c>
      <c r="DE509" s="534" t="str">
        <f t="shared" si="1853"/>
        <v/>
      </c>
      <c r="DF509" s="534" t="str">
        <f t="shared" si="1854"/>
        <v/>
      </c>
      <c r="DG509" s="535" t="str">
        <f t="shared" si="1855"/>
        <v/>
      </c>
      <c r="DH509" s="535" t="str">
        <f t="shared" si="1856"/>
        <v/>
      </c>
      <c r="DI509" s="535" t="str">
        <f t="shared" si="1857"/>
        <v/>
      </c>
      <c r="DJ509" s="535" t="str">
        <f t="shared" si="1858"/>
        <v/>
      </c>
      <c r="DK509" s="534" t="str">
        <f t="shared" si="1859"/>
        <v/>
      </c>
      <c r="DL509" s="534" t="str">
        <f t="shared" si="1860"/>
        <v/>
      </c>
      <c r="DM509" s="534" t="str">
        <f t="shared" si="1861"/>
        <v/>
      </c>
      <c r="DN509" s="534" t="str">
        <f t="shared" si="1862"/>
        <v/>
      </c>
      <c r="DO509" s="534" t="str">
        <f t="shared" si="1863"/>
        <v/>
      </c>
      <c r="DP509" s="533" t="str">
        <f t="shared" si="1864"/>
        <v/>
      </c>
      <c r="DQ509" s="532" t="str">
        <f t="shared" si="1865"/>
        <v/>
      </c>
      <c r="DR509" s="753">
        <f t="shared" si="1866"/>
        <v>0</v>
      </c>
      <c r="DS509" s="111">
        <f t="shared" si="1867"/>
        <v>0</v>
      </c>
      <c r="DT509" s="111">
        <f t="shared" si="1868"/>
        <v>0</v>
      </c>
      <c r="DU509" s="111">
        <f t="shared" si="1869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391"/>
        <v/>
      </c>
      <c r="CE510" s="698" t="str">
        <f t="shared" si="1392"/>
        <v/>
      </c>
      <c r="CF510" s="698" t="str">
        <f t="shared" si="1393"/>
        <v/>
      </c>
      <c r="CG510" s="787" t="str">
        <f t="shared" si="1394"/>
        <v/>
      </c>
      <c r="CH510" s="1370" t="str">
        <f t="shared" si="1830"/>
        <v/>
      </c>
      <c r="CI510" s="1371" t="str">
        <f t="shared" si="1831"/>
        <v/>
      </c>
      <c r="CJ510" s="1372" t="str">
        <f t="shared" si="1832"/>
        <v/>
      </c>
      <c r="CK510" s="1372" t="str">
        <f t="shared" si="1833"/>
        <v/>
      </c>
      <c r="CL510" s="1372" t="str">
        <f t="shared" si="1834"/>
        <v/>
      </c>
      <c r="CM510" s="1372" t="str">
        <f t="shared" si="1835"/>
        <v/>
      </c>
      <c r="CN510" s="1372" t="str">
        <f t="shared" si="1836"/>
        <v/>
      </c>
      <c r="CO510" s="1373" t="str">
        <f t="shared" si="1837"/>
        <v/>
      </c>
      <c r="CP510" s="1373" t="str">
        <f t="shared" si="1838"/>
        <v/>
      </c>
      <c r="CQ510" s="1373" t="str">
        <f t="shared" si="1839"/>
        <v/>
      </c>
      <c r="CR510" s="1373" t="str">
        <f t="shared" si="1840"/>
        <v/>
      </c>
      <c r="CS510" s="1372" t="str">
        <f t="shared" si="1841"/>
        <v/>
      </c>
      <c r="CT510" s="1372" t="str">
        <f t="shared" si="1842"/>
        <v/>
      </c>
      <c r="CU510" s="1372" t="str">
        <f t="shared" si="1843"/>
        <v/>
      </c>
      <c r="CV510" s="1372" t="str">
        <f t="shared" si="1844"/>
        <v/>
      </c>
      <c r="CW510" s="1372" t="str">
        <f t="shared" si="1845"/>
        <v/>
      </c>
      <c r="CX510" s="1371" t="str">
        <f t="shared" si="1846"/>
        <v/>
      </c>
      <c r="CY510" s="1374" t="str">
        <f t="shared" si="1847"/>
        <v/>
      </c>
      <c r="CZ510" s="532" t="str">
        <f t="shared" si="1848"/>
        <v/>
      </c>
      <c r="DA510" s="533" t="str">
        <f t="shared" si="1849"/>
        <v/>
      </c>
      <c r="DB510" s="534" t="str">
        <f t="shared" si="1850"/>
        <v/>
      </c>
      <c r="DC510" s="534" t="str">
        <f t="shared" si="1851"/>
        <v/>
      </c>
      <c r="DD510" s="534" t="str">
        <f t="shared" si="1852"/>
        <v/>
      </c>
      <c r="DE510" s="534" t="str">
        <f t="shared" si="1853"/>
        <v/>
      </c>
      <c r="DF510" s="534" t="str">
        <f t="shared" si="1854"/>
        <v/>
      </c>
      <c r="DG510" s="535" t="str">
        <f t="shared" si="1855"/>
        <v/>
      </c>
      <c r="DH510" s="535" t="str">
        <f t="shared" si="1856"/>
        <v/>
      </c>
      <c r="DI510" s="535" t="str">
        <f t="shared" si="1857"/>
        <v/>
      </c>
      <c r="DJ510" s="535" t="str">
        <f t="shared" si="1858"/>
        <v/>
      </c>
      <c r="DK510" s="534" t="str">
        <f t="shared" si="1859"/>
        <v/>
      </c>
      <c r="DL510" s="534" t="str">
        <f t="shared" si="1860"/>
        <v/>
      </c>
      <c r="DM510" s="534" t="str">
        <f t="shared" si="1861"/>
        <v/>
      </c>
      <c r="DN510" s="534" t="str">
        <f t="shared" si="1862"/>
        <v/>
      </c>
      <c r="DO510" s="534" t="str">
        <f t="shared" si="1863"/>
        <v/>
      </c>
      <c r="DP510" s="533" t="str">
        <f t="shared" si="1864"/>
        <v/>
      </c>
      <c r="DQ510" s="532" t="str">
        <f t="shared" si="1865"/>
        <v/>
      </c>
      <c r="DR510" s="753">
        <f t="shared" si="1866"/>
        <v>0</v>
      </c>
      <c r="DS510" s="111">
        <f t="shared" si="1867"/>
        <v>0</v>
      </c>
      <c r="DT510" s="111">
        <f t="shared" si="1868"/>
        <v>0</v>
      </c>
      <c r="DU510" s="111">
        <f t="shared" si="1869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v>16980</v>
      </c>
      <c r="C511" s="858">
        <v>16980</v>
      </c>
      <c r="D511" s="858">
        <v>16980</v>
      </c>
      <c r="E511" s="858">
        <v>16980</v>
      </c>
      <c r="F511" s="858">
        <v>16980</v>
      </c>
      <c r="G511" s="858">
        <v>16980</v>
      </c>
      <c r="H511" s="858">
        <v>16980</v>
      </c>
      <c r="I511" s="858">
        <v>16980</v>
      </c>
      <c r="J511" s="858">
        <v>16980</v>
      </c>
      <c r="K511" s="858">
        <v>16980</v>
      </c>
      <c r="L511" s="858">
        <v>16980</v>
      </c>
      <c r="M511" s="858">
        <v>16980</v>
      </c>
      <c r="N511" s="858">
        <v>16980</v>
      </c>
      <c r="O511" s="858">
        <v>16980</v>
      </c>
      <c r="P511" s="858">
        <v>16980</v>
      </c>
      <c r="Q511" s="858">
        <v>16980</v>
      </c>
      <c r="R511" s="858">
        <v>16980</v>
      </c>
      <c r="S511" s="858">
        <v>16980</v>
      </c>
      <c r="T511" s="703"/>
      <c r="U511" s="858">
        <v>16980</v>
      </c>
      <c r="V511" s="858">
        <v>16980</v>
      </c>
      <c r="W511" s="858">
        <v>16980</v>
      </c>
      <c r="X511" s="858">
        <v>16980</v>
      </c>
      <c r="Y511" s="858">
        <v>16980</v>
      </c>
      <c r="Z511" s="858">
        <v>16980</v>
      </c>
      <c r="AA511" s="858">
        <v>16980</v>
      </c>
      <c r="AB511" s="858">
        <v>16980</v>
      </c>
      <c r="AC511" s="858">
        <v>16980</v>
      </c>
      <c r="AD511" s="858">
        <v>16980</v>
      </c>
      <c r="AE511" s="858">
        <v>16980</v>
      </c>
      <c r="AF511" s="858">
        <v>16980</v>
      </c>
      <c r="AG511" s="858">
        <v>16980</v>
      </c>
      <c r="AH511" s="858">
        <v>16980</v>
      </c>
      <c r="AI511" s="858">
        <v>16980</v>
      </c>
      <c r="AJ511" s="858">
        <v>16980</v>
      </c>
      <c r="AK511" s="858">
        <v>16980</v>
      </c>
      <c r="AL511" s="858">
        <v>16980</v>
      </c>
      <c r="AM511" s="703"/>
      <c r="AN511" s="858">
        <v>16980</v>
      </c>
      <c r="AO511" s="858">
        <v>16980</v>
      </c>
      <c r="AP511" s="858">
        <v>16980</v>
      </c>
      <c r="AQ511" s="858">
        <v>16980</v>
      </c>
      <c r="AR511" s="858">
        <v>16980</v>
      </c>
      <c r="AS511" s="858">
        <v>16980</v>
      </c>
      <c r="AT511" s="858">
        <v>16980</v>
      </c>
      <c r="AU511" s="858">
        <v>16980</v>
      </c>
      <c r="AV511" s="858">
        <v>16980</v>
      </c>
      <c r="AW511" s="858">
        <v>16980</v>
      </c>
      <c r="AX511" s="858">
        <v>16980</v>
      </c>
      <c r="AY511" s="858">
        <v>16980</v>
      </c>
      <c r="AZ511" s="858">
        <v>16980</v>
      </c>
      <c r="BA511" s="858">
        <v>16980</v>
      </c>
      <c r="BB511" s="858">
        <v>16980</v>
      </c>
      <c r="BC511" s="858">
        <v>16980</v>
      </c>
      <c r="BD511" s="858">
        <v>16980</v>
      </c>
      <c r="BE511" s="858">
        <v>16980</v>
      </c>
      <c r="BF511" s="851"/>
      <c r="BG511" s="858">
        <v>16980</v>
      </c>
      <c r="BH511" s="858">
        <v>16980</v>
      </c>
      <c r="BI511" s="858">
        <v>16980</v>
      </c>
      <c r="BJ511" s="858">
        <v>16980</v>
      </c>
      <c r="BK511" s="858">
        <v>16980</v>
      </c>
      <c r="BL511" s="858">
        <v>16980</v>
      </c>
      <c r="BM511" s="858">
        <v>16980</v>
      </c>
      <c r="BN511" s="858">
        <v>16980</v>
      </c>
      <c r="BO511" s="858">
        <v>16980</v>
      </c>
      <c r="BP511" s="858">
        <v>16980</v>
      </c>
      <c r="BQ511" s="858">
        <v>16980</v>
      </c>
      <c r="BR511" s="858">
        <v>16980</v>
      </c>
      <c r="BS511" s="858">
        <v>16980</v>
      </c>
      <c r="BT511" s="858">
        <v>16980</v>
      </c>
      <c r="BU511" s="858">
        <v>16980</v>
      </c>
      <c r="BV511" s="858">
        <v>16980</v>
      </c>
      <c r="BW511" s="858">
        <v>16980</v>
      </c>
      <c r="BX511" s="858">
        <v>16980</v>
      </c>
      <c r="BY511" s="851"/>
      <c r="BZ511" s="858">
        <v>16980</v>
      </c>
      <c r="CA511" s="858">
        <v>16980</v>
      </c>
      <c r="CB511" s="858">
        <v>16980</v>
      </c>
      <c r="CC511" s="858">
        <v>16980</v>
      </c>
      <c r="CD511" s="698">
        <f t="shared" si="1391"/>
        <v>16980</v>
      </c>
      <c r="CE511" s="698">
        <f t="shared" si="1392"/>
        <v>16980</v>
      </c>
      <c r="CF511" s="698">
        <f t="shared" si="1393"/>
        <v>16980</v>
      </c>
      <c r="CG511" s="787">
        <f t="shared" si="1394"/>
        <v>16980</v>
      </c>
      <c r="CH511" s="1370">
        <f t="shared" si="1830"/>
        <v>16980</v>
      </c>
      <c r="CI511" s="1371">
        <f t="shared" si="1831"/>
        <v>16980</v>
      </c>
      <c r="CJ511" s="1372">
        <f t="shared" si="1832"/>
        <v>16980</v>
      </c>
      <c r="CK511" s="1372">
        <f t="shared" si="1833"/>
        <v>16980</v>
      </c>
      <c r="CL511" s="1372">
        <f t="shared" si="1834"/>
        <v>16980</v>
      </c>
      <c r="CM511" s="1372">
        <f t="shared" si="1835"/>
        <v>16980</v>
      </c>
      <c r="CN511" s="1372">
        <f t="shared" si="1836"/>
        <v>16980</v>
      </c>
      <c r="CO511" s="1373">
        <f t="shared" si="1837"/>
        <v>16980</v>
      </c>
      <c r="CP511" s="1373">
        <f t="shared" si="1838"/>
        <v>16980</v>
      </c>
      <c r="CQ511" s="1373">
        <f t="shared" si="1839"/>
        <v>16980</v>
      </c>
      <c r="CR511" s="1373">
        <f t="shared" si="1840"/>
        <v>16980</v>
      </c>
      <c r="CS511" s="1372">
        <f t="shared" si="1841"/>
        <v>16980</v>
      </c>
      <c r="CT511" s="1372">
        <f t="shared" si="1842"/>
        <v>16980</v>
      </c>
      <c r="CU511" s="1372">
        <f t="shared" si="1843"/>
        <v>16980</v>
      </c>
      <c r="CV511" s="1372">
        <f t="shared" si="1844"/>
        <v>16980</v>
      </c>
      <c r="CW511" s="1372">
        <f t="shared" si="1845"/>
        <v>16980</v>
      </c>
      <c r="CX511" s="1371">
        <f t="shared" si="1846"/>
        <v>16980</v>
      </c>
      <c r="CY511" s="1374">
        <f t="shared" si="1847"/>
        <v>16980</v>
      </c>
      <c r="CZ511" s="532">
        <f t="shared" si="1848"/>
        <v>16980</v>
      </c>
      <c r="DA511" s="533">
        <f t="shared" si="1849"/>
        <v>16980</v>
      </c>
      <c r="DB511" s="534">
        <f t="shared" si="1850"/>
        <v>16980</v>
      </c>
      <c r="DC511" s="534">
        <f t="shared" si="1851"/>
        <v>16980</v>
      </c>
      <c r="DD511" s="534">
        <f t="shared" si="1852"/>
        <v>16980</v>
      </c>
      <c r="DE511" s="534">
        <f t="shared" si="1853"/>
        <v>16980</v>
      </c>
      <c r="DF511" s="534">
        <f t="shared" si="1854"/>
        <v>16980</v>
      </c>
      <c r="DG511" s="535">
        <f t="shared" si="1855"/>
        <v>16980</v>
      </c>
      <c r="DH511" s="535">
        <f t="shared" si="1856"/>
        <v>16980</v>
      </c>
      <c r="DI511" s="535">
        <f t="shared" si="1857"/>
        <v>16980</v>
      </c>
      <c r="DJ511" s="535">
        <f t="shared" si="1858"/>
        <v>16980</v>
      </c>
      <c r="DK511" s="534">
        <f t="shared" si="1859"/>
        <v>16980</v>
      </c>
      <c r="DL511" s="534">
        <f t="shared" si="1860"/>
        <v>16980</v>
      </c>
      <c r="DM511" s="534">
        <f t="shared" si="1861"/>
        <v>16980</v>
      </c>
      <c r="DN511" s="534">
        <f t="shared" si="1862"/>
        <v>16980</v>
      </c>
      <c r="DO511" s="534">
        <f t="shared" si="1863"/>
        <v>16980</v>
      </c>
      <c r="DP511" s="533">
        <f t="shared" si="1864"/>
        <v>16980</v>
      </c>
      <c r="DQ511" s="532">
        <f t="shared" si="1865"/>
        <v>16980</v>
      </c>
      <c r="DR511" s="753">
        <f t="shared" si="1866"/>
        <v>18</v>
      </c>
      <c r="DS511" s="111">
        <f t="shared" si="1867"/>
        <v>18</v>
      </c>
      <c r="DT511" s="111">
        <f t="shared" si="1868"/>
        <v>18</v>
      </c>
      <c r="DU511" s="111">
        <f t="shared" si="1869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3" t="str">
        <f t="shared" ref="B512:S512" si="1890">IF(B509="","",B509*B510*B511/B$46/365/$G$1)</f>
        <v/>
      </c>
      <c r="C512" s="733" t="str">
        <f t="shared" si="1890"/>
        <v/>
      </c>
      <c r="D512" s="863" t="str">
        <f t="shared" si="1890"/>
        <v/>
      </c>
      <c r="E512" s="733" t="str">
        <f t="shared" si="1890"/>
        <v/>
      </c>
      <c r="F512" s="863" t="str">
        <f t="shared" si="1890"/>
        <v/>
      </c>
      <c r="G512" s="733" t="str">
        <f t="shared" si="1890"/>
        <v/>
      </c>
      <c r="H512" s="733" t="str">
        <f t="shared" si="1890"/>
        <v/>
      </c>
      <c r="I512" s="863" t="str">
        <f t="shared" si="1890"/>
        <v/>
      </c>
      <c r="J512" s="863" t="str">
        <f t="shared" si="1890"/>
        <v/>
      </c>
      <c r="K512" s="733" t="str">
        <f t="shared" si="1890"/>
        <v/>
      </c>
      <c r="L512" s="863" t="str">
        <f t="shared" si="1890"/>
        <v/>
      </c>
      <c r="M512" s="733" t="str">
        <f t="shared" si="1890"/>
        <v/>
      </c>
      <c r="N512" s="863" t="str">
        <f t="shared" si="1890"/>
        <v/>
      </c>
      <c r="O512" s="733" t="str">
        <f t="shared" si="1890"/>
        <v/>
      </c>
      <c r="P512" s="863" t="str">
        <f t="shared" si="1890"/>
        <v/>
      </c>
      <c r="Q512" s="733" t="str">
        <f t="shared" si="1890"/>
        <v/>
      </c>
      <c r="R512" s="733" t="str">
        <f t="shared" si="1890"/>
        <v/>
      </c>
      <c r="S512" s="863" t="str">
        <f t="shared" si="1890"/>
        <v/>
      </c>
      <c r="T512" s="689"/>
      <c r="U512" s="733" t="str">
        <f t="shared" ref="U512:AL512" si="1891">IF(U509="","",U509*U510*U511/U$46/365/$G$1)</f>
        <v/>
      </c>
      <c r="V512" s="733" t="str">
        <f t="shared" si="1891"/>
        <v/>
      </c>
      <c r="W512" s="733" t="str">
        <f t="shared" si="1891"/>
        <v/>
      </c>
      <c r="X512" s="733" t="str">
        <f t="shared" si="1891"/>
        <v/>
      </c>
      <c r="Y512" s="733" t="str">
        <f t="shared" si="1891"/>
        <v/>
      </c>
      <c r="Z512" s="733" t="str">
        <f t="shared" si="1891"/>
        <v/>
      </c>
      <c r="AA512" s="733" t="str">
        <f t="shared" si="1891"/>
        <v/>
      </c>
      <c r="AB512" s="733" t="str">
        <f t="shared" si="1891"/>
        <v/>
      </c>
      <c r="AC512" s="733" t="str">
        <f t="shared" si="1891"/>
        <v/>
      </c>
      <c r="AD512" s="733" t="str">
        <f t="shared" si="1891"/>
        <v/>
      </c>
      <c r="AE512" s="733" t="str">
        <f t="shared" si="1891"/>
        <v/>
      </c>
      <c r="AF512" s="733" t="str">
        <f t="shared" si="1891"/>
        <v/>
      </c>
      <c r="AG512" s="733" t="str">
        <f t="shared" si="1891"/>
        <v/>
      </c>
      <c r="AH512" s="733" t="str">
        <f t="shared" si="1891"/>
        <v/>
      </c>
      <c r="AI512" s="733" t="str">
        <f t="shared" si="1891"/>
        <v/>
      </c>
      <c r="AJ512" s="733" t="str">
        <f t="shared" si="1891"/>
        <v/>
      </c>
      <c r="AK512" s="733" t="str">
        <f t="shared" si="1891"/>
        <v/>
      </c>
      <c r="AL512" s="733" t="str">
        <f t="shared" si="1891"/>
        <v/>
      </c>
      <c r="AM512" s="689"/>
      <c r="AN512" s="733" t="str">
        <f t="shared" ref="AN512:BE512" si="1892">IF(AN509="","",AN509*AN510*AN511/AN$46/365/$G$1)</f>
        <v/>
      </c>
      <c r="AO512" s="733" t="str">
        <f t="shared" si="1892"/>
        <v/>
      </c>
      <c r="AP512" s="733" t="str">
        <f t="shared" si="1892"/>
        <v/>
      </c>
      <c r="AQ512" s="733" t="str">
        <f t="shared" si="1892"/>
        <v/>
      </c>
      <c r="AR512" s="733" t="str">
        <f t="shared" si="1892"/>
        <v/>
      </c>
      <c r="AS512" s="733" t="str">
        <f t="shared" si="1892"/>
        <v/>
      </c>
      <c r="AT512" s="733" t="str">
        <f t="shared" si="1892"/>
        <v/>
      </c>
      <c r="AU512" s="733" t="str">
        <f t="shared" si="1892"/>
        <v/>
      </c>
      <c r="AV512" s="733" t="str">
        <f t="shared" si="1892"/>
        <v/>
      </c>
      <c r="AW512" s="733" t="str">
        <f t="shared" si="1892"/>
        <v/>
      </c>
      <c r="AX512" s="733" t="str">
        <f t="shared" si="1892"/>
        <v/>
      </c>
      <c r="AY512" s="733" t="str">
        <f t="shared" si="1892"/>
        <v/>
      </c>
      <c r="AZ512" s="733" t="str">
        <f t="shared" si="1892"/>
        <v/>
      </c>
      <c r="BA512" s="733" t="str">
        <f t="shared" si="1892"/>
        <v/>
      </c>
      <c r="BB512" s="733" t="str">
        <f t="shared" si="1892"/>
        <v/>
      </c>
      <c r="BC512" s="733" t="str">
        <f t="shared" si="1892"/>
        <v/>
      </c>
      <c r="BD512" s="733" t="str">
        <f t="shared" si="1892"/>
        <v/>
      </c>
      <c r="BE512" s="733" t="str">
        <f t="shared" si="1892"/>
        <v/>
      </c>
      <c r="BF512" s="752"/>
      <c r="BG512" s="733" t="str">
        <f t="shared" ref="BG512:BX512" si="1893">IF(BG509="","",BG509*BG510*BG511/BG$46/365/$G$1)</f>
        <v/>
      </c>
      <c r="BH512" s="733" t="str">
        <f t="shared" si="1893"/>
        <v/>
      </c>
      <c r="BI512" s="733" t="str">
        <f t="shared" si="1893"/>
        <v/>
      </c>
      <c r="BJ512" s="733" t="str">
        <f t="shared" si="1893"/>
        <v/>
      </c>
      <c r="BK512" s="733" t="str">
        <f t="shared" si="1893"/>
        <v/>
      </c>
      <c r="BL512" s="733" t="str">
        <f t="shared" si="1893"/>
        <v/>
      </c>
      <c r="BM512" s="733" t="str">
        <f t="shared" si="1893"/>
        <v/>
      </c>
      <c r="BN512" s="733" t="str">
        <f t="shared" si="1893"/>
        <v/>
      </c>
      <c r="BO512" s="733" t="str">
        <f t="shared" si="1893"/>
        <v/>
      </c>
      <c r="BP512" s="733" t="str">
        <f t="shared" si="1893"/>
        <v/>
      </c>
      <c r="BQ512" s="733" t="str">
        <f t="shared" si="1893"/>
        <v/>
      </c>
      <c r="BR512" s="733" t="str">
        <f t="shared" si="1893"/>
        <v/>
      </c>
      <c r="BS512" s="733" t="str">
        <f t="shared" si="1893"/>
        <v/>
      </c>
      <c r="BT512" s="733" t="str">
        <f t="shared" si="1893"/>
        <v/>
      </c>
      <c r="BU512" s="733" t="str">
        <f t="shared" si="1893"/>
        <v/>
      </c>
      <c r="BV512" s="733" t="str">
        <f t="shared" si="1893"/>
        <v/>
      </c>
      <c r="BW512" s="733" t="str">
        <f t="shared" si="1893"/>
        <v/>
      </c>
      <c r="BX512" s="733" t="str">
        <f t="shared" si="1893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391"/>
        <v/>
      </c>
      <c r="CE512" s="723" t="str">
        <f t="shared" si="1392"/>
        <v/>
      </c>
      <c r="CF512" s="723" t="str">
        <f t="shared" si="1393"/>
        <v/>
      </c>
      <c r="CG512" s="790" t="str">
        <f t="shared" si="1394"/>
        <v/>
      </c>
      <c r="CH512" s="1375" t="str">
        <f t="shared" si="1830"/>
        <v/>
      </c>
      <c r="CI512" s="1376" t="str">
        <f t="shared" si="1831"/>
        <v/>
      </c>
      <c r="CJ512" s="1377" t="str">
        <f t="shared" si="1832"/>
        <v/>
      </c>
      <c r="CK512" s="1377" t="str">
        <f t="shared" si="1833"/>
        <v/>
      </c>
      <c r="CL512" s="1377" t="str">
        <f t="shared" si="1834"/>
        <v/>
      </c>
      <c r="CM512" s="1377" t="str">
        <f t="shared" si="1835"/>
        <v/>
      </c>
      <c r="CN512" s="1377" t="str">
        <f t="shared" si="1836"/>
        <v/>
      </c>
      <c r="CO512" s="1378" t="str">
        <f t="shared" si="1837"/>
        <v/>
      </c>
      <c r="CP512" s="1378" t="str">
        <f t="shared" si="1838"/>
        <v/>
      </c>
      <c r="CQ512" s="1378" t="str">
        <f t="shared" si="1839"/>
        <v/>
      </c>
      <c r="CR512" s="1378" t="str">
        <f t="shared" si="1840"/>
        <v/>
      </c>
      <c r="CS512" s="1377" t="str">
        <f t="shared" si="1841"/>
        <v/>
      </c>
      <c r="CT512" s="1377" t="str">
        <f t="shared" si="1842"/>
        <v/>
      </c>
      <c r="CU512" s="1377" t="str">
        <f t="shared" si="1843"/>
        <v/>
      </c>
      <c r="CV512" s="1377" t="str">
        <f t="shared" si="1844"/>
        <v/>
      </c>
      <c r="CW512" s="1377" t="str">
        <f t="shared" si="1845"/>
        <v/>
      </c>
      <c r="CX512" s="1376" t="str">
        <f t="shared" si="1846"/>
        <v/>
      </c>
      <c r="CY512" s="1379" t="str">
        <f t="shared" si="1847"/>
        <v/>
      </c>
      <c r="CZ512" s="638" t="str">
        <f t="shared" si="1848"/>
        <v/>
      </c>
      <c r="DA512" s="639" t="str">
        <f t="shared" si="1849"/>
        <v/>
      </c>
      <c r="DB512" s="640" t="str">
        <f t="shared" si="1850"/>
        <v/>
      </c>
      <c r="DC512" s="640" t="str">
        <f t="shared" si="1851"/>
        <v/>
      </c>
      <c r="DD512" s="640" t="str">
        <f t="shared" si="1852"/>
        <v/>
      </c>
      <c r="DE512" s="640" t="str">
        <f t="shared" si="1853"/>
        <v/>
      </c>
      <c r="DF512" s="640" t="str">
        <f t="shared" si="1854"/>
        <v/>
      </c>
      <c r="DG512" s="641" t="str">
        <f t="shared" si="1855"/>
        <v/>
      </c>
      <c r="DH512" s="641" t="str">
        <f t="shared" si="1856"/>
        <v/>
      </c>
      <c r="DI512" s="641" t="str">
        <f t="shared" si="1857"/>
        <v/>
      </c>
      <c r="DJ512" s="641" t="str">
        <f t="shared" si="1858"/>
        <v/>
      </c>
      <c r="DK512" s="640" t="str">
        <f t="shared" si="1859"/>
        <v/>
      </c>
      <c r="DL512" s="640" t="str">
        <f t="shared" si="1860"/>
        <v/>
      </c>
      <c r="DM512" s="640" t="str">
        <f t="shared" si="1861"/>
        <v/>
      </c>
      <c r="DN512" s="640" t="str">
        <f t="shared" si="1862"/>
        <v/>
      </c>
      <c r="DO512" s="640" t="str">
        <f t="shared" si="1863"/>
        <v/>
      </c>
      <c r="DP512" s="639" t="str">
        <f t="shared" si="1864"/>
        <v/>
      </c>
      <c r="DQ512" s="638" t="str">
        <f t="shared" si="1865"/>
        <v/>
      </c>
      <c r="DR512" s="753">
        <f t="shared" si="1866"/>
        <v>0</v>
      </c>
      <c r="DS512" s="111">
        <f t="shared" si="1867"/>
        <v>0</v>
      </c>
      <c r="DT512" s="111">
        <f t="shared" si="1868"/>
        <v>0</v>
      </c>
      <c r="DU512" s="111">
        <f t="shared" si="1869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391"/>
        <v/>
      </c>
      <c r="CE513" s="698" t="str">
        <f t="shared" si="1392"/>
        <v/>
      </c>
      <c r="CF513" s="698" t="str">
        <f t="shared" si="1393"/>
        <v/>
      </c>
      <c r="CG513" s="787" t="str">
        <f t="shared" si="1394"/>
        <v/>
      </c>
      <c r="CH513" s="1370" t="str">
        <f t="shared" si="1830"/>
        <v/>
      </c>
      <c r="CI513" s="1371" t="str">
        <f t="shared" si="1831"/>
        <v/>
      </c>
      <c r="CJ513" s="1372" t="str">
        <f t="shared" si="1832"/>
        <v/>
      </c>
      <c r="CK513" s="1372" t="str">
        <f t="shared" si="1833"/>
        <v/>
      </c>
      <c r="CL513" s="1372" t="str">
        <f t="shared" si="1834"/>
        <v/>
      </c>
      <c r="CM513" s="1372" t="str">
        <f t="shared" si="1835"/>
        <v/>
      </c>
      <c r="CN513" s="1372" t="str">
        <f t="shared" si="1836"/>
        <v/>
      </c>
      <c r="CO513" s="1373" t="str">
        <f t="shared" si="1837"/>
        <v/>
      </c>
      <c r="CP513" s="1373" t="str">
        <f t="shared" si="1838"/>
        <v/>
      </c>
      <c r="CQ513" s="1373" t="str">
        <f t="shared" si="1839"/>
        <v/>
      </c>
      <c r="CR513" s="1373" t="str">
        <f t="shared" si="1840"/>
        <v/>
      </c>
      <c r="CS513" s="1372" t="str">
        <f t="shared" si="1841"/>
        <v/>
      </c>
      <c r="CT513" s="1372" t="str">
        <f t="shared" si="1842"/>
        <v/>
      </c>
      <c r="CU513" s="1372" t="str">
        <f t="shared" si="1843"/>
        <v/>
      </c>
      <c r="CV513" s="1372" t="str">
        <f t="shared" si="1844"/>
        <v/>
      </c>
      <c r="CW513" s="1372" t="str">
        <f t="shared" si="1845"/>
        <v/>
      </c>
      <c r="CX513" s="1371" t="str">
        <f t="shared" si="1846"/>
        <v/>
      </c>
      <c r="CY513" s="1374" t="str">
        <f t="shared" si="1847"/>
        <v/>
      </c>
      <c r="CZ513" s="532" t="str">
        <f t="shared" si="1848"/>
        <v/>
      </c>
      <c r="DA513" s="533" t="str">
        <f t="shared" si="1849"/>
        <v/>
      </c>
      <c r="DB513" s="534" t="str">
        <f t="shared" si="1850"/>
        <v/>
      </c>
      <c r="DC513" s="534" t="str">
        <f t="shared" si="1851"/>
        <v/>
      </c>
      <c r="DD513" s="534" t="str">
        <f t="shared" si="1852"/>
        <v/>
      </c>
      <c r="DE513" s="534" t="str">
        <f t="shared" si="1853"/>
        <v/>
      </c>
      <c r="DF513" s="534" t="str">
        <f t="shared" si="1854"/>
        <v/>
      </c>
      <c r="DG513" s="535" t="str">
        <f t="shared" si="1855"/>
        <v/>
      </c>
      <c r="DH513" s="535" t="str">
        <f t="shared" si="1856"/>
        <v/>
      </c>
      <c r="DI513" s="535" t="str">
        <f t="shared" si="1857"/>
        <v/>
      </c>
      <c r="DJ513" s="535" t="str">
        <f t="shared" si="1858"/>
        <v/>
      </c>
      <c r="DK513" s="534" t="str">
        <f t="shared" si="1859"/>
        <v/>
      </c>
      <c r="DL513" s="534" t="str">
        <f t="shared" si="1860"/>
        <v/>
      </c>
      <c r="DM513" s="534" t="str">
        <f t="shared" si="1861"/>
        <v/>
      </c>
      <c r="DN513" s="534" t="str">
        <f t="shared" si="1862"/>
        <v/>
      </c>
      <c r="DO513" s="534" t="str">
        <f t="shared" si="1863"/>
        <v/>
      </c>
      <c r="DP513" s="533" t="str">
        <f t="shared" si="1864"/>
        <v/>
      </c>
      <c r="DQ513" s="532" t="str">
        <f t="shared" si="1865"/>
        <v/>
      </c>
      <c r="DR513" s="753">
        <f t="shared" si="1866"/>
        <v>0</v>
      </c>
      <c r="DS513" s="111">
        <f t="shared" si="1867"/>
        <v>0</v>
      </c>
      <c r="DT513" s="111">
        <f t="shared" si="1868"/>
        <v>0</v>
      </c>
      <c r="DU513" s="111">
        <f t="shared" si="1869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1894">IF(B513="","",B509*B510*B513)</f>
        <v/>
      </c>
      <c r="C514" s="541" t="str">
        <f t="shared" si="1894"/>
        <v/>
      </c>
      <c r="D514" s="541" t="str">
        <f t="shared" si="1894"/>
        <v/>
      </c>
      <c r="E514" s="541" t="str">
        <f t="shared" si="1894"/>
        <v/>
      </c>
      <c r="F514" s="541" t="str">
        <f t="shared" si="1894"/>
        <v/>
      </c>
      <c r="G514" s="541" t="str">
        <f t="shared" si="1894"/>
        <v/>
      </c>
      <c r="H514" s="541" t="str">
        <f t="shared" si="1894"/>
        <v/>
      </c>
      <c r="I514" s="541" t="str">
        <f t="shared" si="1894"/>
        <v/>
      </c>
      <c r="J514" s="541" t="str">
        <f t="shared" si="1894"/>
        <v/>
      </c>
      <c r="K514" s="541" t="str">
        <f t="shared" si="1894"/>
        <v/>
      </c>
      <c r="L514" s="541" t="str">
        <f t="shared" si="1894"/>
        <v/>
      </c>
      <c r="M514" s="541" t="str">
        <f t="shared" si="1894"/>
        <v/>
      </c>
      <c r="N514" s="541" t="str">
        <f t="shared" si="1894"/>
        <v/>
      </c>
      <c r="O514" s="541" t="str">
        <f t="shared" si="1894"/>
        <v/>
      </c>
      <c r="P514" s="541" t="str">
        <f t="shared" si="1894"/>
        <v/>
      </c>
      <c r="Q514" s="541" t="str">
        <f t="shared" si="1894"/>
        <v/>
      </c>
      <c r="R514" s="541" t="str">
        <f t="shared" si="1894"/>
        <v/>
      </c>
      <c r="S514" s="541" t="str">
        <f t="shared" si="1894"/>
        <v/>
      </c>
      <c r="T514" s="865"/>
      <c r="U514" s="541" t="str">
        <f t="shared" ref="U514:AL514" si="1895">IF(U513="","",U509*U510*U513)</f>
        <v/>
      </c>
      <c r="V514" s="541" t="str">
        <f t="shared" si="1895"/>
        <v/>
      </c>
      <c r="W514" s="541" t="str">
        <f t="shared" si="1895"/>
        <v/>
      </c>
      <c r="X514" s="541" t="str">
        <f t="shared" si="1895"/>
        <v/>
      </c>
      <c r="Y514" s="541" t="str">
        <f t="shared" si="1895"/>
        <v/>
      </c>
      <c r="Z514" s="541" t="str">
        <f t="shared" si="1895"/>
        <v/>
      </c>
      <c r="AA514" s="541" t="str">
        <f t="shared" si="1895"/>
        <v/>
      </c>
      <c r="AB514" s="541" t="str">
        <f t="shared" si="1895"/>
        <v/>
      </c>
      <c r="AC514" s="541" t="str">
        <f t="shared" si="1895"/>
        <v/>
      </c>
      <c r="AD514" s="541" t="str">
        <f t="shared" si="1895"/>
        <v/>
      </c>
      <c r="AE514" s="541" t="str">
        <f t="shared" si="1895"/>
        <v/>
      </c>
      <c r="AF514" s="541" t="str">
        <f t="shared" si="1895"/>
        <v/>
      </c>
      <c r="AG514" s="541" t="str">
        <f t="shared" si="1895"/>
        <v/>
      </c>
      <c r="AH514" s="541" t="str">
        <f t="shared" si="1895"/>
        <v/>
      </c>
      <c r="AI514" s="541" t="str">
        <f t="shared" si="1895"/>
        <v/>
      </c>
      <c r="AJ514" s="541" t="str">
        <f t="shared" si="1895"/>
        <v/>
      </c>
      <c r="AK514" s="541" t="str">
        <f t="shared" si="1895"/>
        <v/>
      </c>
      <c r="AL514" s="541" t="str">
        <f t="shared" si="1895"/>
        <v/>
      </c>
      <c r="AM514" s="865"/>
      <c r="AN514" s="541" t="str">
        <f t="shared" ref="AN514:BE514" si="1896">IF(AN513="","",AN509*AN510*AN513)</f>
        <v/>
      </c>
      <c r="AO514" s="541" t="str">
        <f t="shared" si="1896"/>
        <v/>
      </c>
      <c r="AP514" s="541" t="str">
        <f t="shared" si="1896"/>
        <v/>
      </c>
      <c r="AQ514" s="541" t="str">
        <f t="shared" si="1896"/>
        <v/>
      </c>
      <c r="AR514" s="541" t="str">
        <f t="shared" si="1896"/>
        <v/>
      </c>
      <c r="AS514" s="541" t="str">
        <f t="shared" si="1896"/>
        <v/>
      </c>
      <c r="AT514" s="541" t="str">
        <f t="shared" si="1896"/>
        <v/>
      </c>
      <c r="AU514" s="541" t="str">
        <f t="shared" si="1896"/>
        <v/>
      </c>
      <c r="AV514" s="541" t="str">
        <f t="shared" si="1896"/>
        <v/>
      </c>
      <c r="AW514" s="541" t="str">
        <f t="shared" si="1896"/>
        <v/>
      </c>
      <c r="AX514" s="541" t="str">
        <f t="shared" si="1896"/>
        <v/>
      </c>
      <c r="AY514" s="541" t="str">
        <f t="shared" si="1896"/>
        <v/>
      </c>
      <c r="AZ514" s="541" t="str">
        <f t="shared" si="1896"/>
        <v/>
      </c>
      <c r="BA514" s="541" t="str">
        <f t="shared" si="1896"/>
        <v/>
      </c>
      <c r="BB514" s="541" t="str">
        <f t="shared" si="1896"/>
        <v/>
      </c>
      <c r="BC514" s="541" t="str">
        <f t="shared" si="1896"/>
        <v/>
      </c>
      <c r="BD514" s="541" t="str">
        <f t="shared" si="1896"/>
        <v/>
      </c>
      <c r="BE514" s="541" t="str">
        <f t="shared" si="1896"/>
        <v/>
      </c>
      <c r="BF514" s="865"/>
      <c r="BG514" s="541" t="str">
        <f t="shared" ref="BG514:BX514" si="1897">IF(BG513="","",BG509*BG510*BG513)</f>
        <v/>
      </c>
      <c r="BH514" s="541" t="str">
        <f t="shared" si="1897"/>
        <v/>
      </c>
      <c r="BI514" s="541" t="str">
        <f t="shared" si="1897"/>
        <v/>
      </c>
      <c r="BJ514" s="541" t="str">
        <f t="shared" si="1897"/>
        <v/>
      </c>
      <c r="BK514" s="541" t="str">
        <f t="shared" si="1897"/>
        <v/>
      </c>
      <c r="BL514" s="541" t="str">
        <f t="shared" si="1897"/>
        <v/>
      </c>
      <c r="BM514" s="541" t="str">
        <f t="shared" si="1897"/>
        <v/>
      </c>
      <c r="BN514" s="541" t="str">
        <f t="shared" si="1897"/>
        <v/>
      </c>
      <c r="BO514" s="541" t="str">
        <f t="shared" si="1897"/>
        <v/>
      </c>
      <c r="BP514" s="541" t="str">
        <f t="shared" si="1897"/>
        <v/>
      </c>
      <c r="BQ514" s="541" t="str">
        <f t="shared" si="1897"/>
        <v/>
      </c>
      <c r="BR514" s="541" t="str">
        <f t="shared" si="1897"/>
        <v/>
      </c>
      <c r="BS514" s="541" t="str">
        <f t="shared" si="1897"/>
        <v/>
      </c>
      <c r="BT514" s="541" t="str">
        <f t="shared" si="1897"/>
        <v/>
      </c>
      <c r="BU514" s="541" t="str">
        <f t="shared" si="1897"/>
        <v/>
      </c>
      <c r="BV514" s="541" t="str">
        <f t="shared" si="1897"/>
        <v/>
      </c>
      <c r="BW514" s="541" t="str">
        <f t="shared" si="1897"/>
        <v/>
      </c>
      <c r="BX514" s="541" t="str">
        <f t="shared" si="1897"/>
        <v/>
      </c>
      <c r="BY514" s="865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391"/>
        <v/>
      </c>
      <c r="CE514" s="698" t="str">
        <f t="shared" si="1392"/>
        <v/>
      </c>
      <c r="CF514" s="698" t="str">
        <f t="shared" si="1393"/>
        <v/>
      </c>
      <c r="CG514" s="787" t="str">
        <f t="shared" si="1394"/>
        <v/>
      </c>
      <c r="CH514" s="1370" t="str">
        <f t="shared" si="1830"/>
        <v/>
      </c>
      <c r="CI514" s="1371" t="str">
        <f t="shared" si="1831"/>
        <v/>
      </c>
      <c r="CJ514" s="1372" t="str">
        <f t="shared" si="1832"/>
        <v/>
      </c>
      <c r="CK514" s="1372" t="str">
        <f t="shared" si="1833"/>
        <v/>
      </c>
      <c r="CL514" s="1372" t="str">
        <f t="shared" si="1834"/>
        <v/>
      </c>
      <c r="CM514" s="1372" t="str">
        <f t="shared" si="1835"/>
        <v/>
      </c>
      <c r="CN514" s="1372" t="str">
        <f t="shared" si="1836"/>
        <v/>
      </c>
      <c r="CO514" s="1373" t="str">
        <f t="shared" si="1837"/>
        <v/>
      </c>
      <c r="CP514" s="1373" t="str">
        <f t="shared" si="1838"/>
        <v/>
      </c>
      <c r="CQ514" s="1373" t="str">
        <f t="shared" si="1839"/>
        <v/>
      </c>
      <c r="CR514" s="1373" t="str">
        <f t="shared" si="1840"/>
        <v/>
      </c>
      <c r="CS514" s="1372" t="str">
        <f t="shared" si="1841"/>
        <v/>
      </c>
      <c r="CT514" s="1372" t="str">
        <f t="shared" si="1842"/>
        <v/>
      </c>
      <c r="CU514" s="1372" t="str">
        <f t="shared" si="1843"/>
        <v/>
      </c>
      <c r="CV514" s="1372" t="str">
        <f t="shared" si="1844"/>
        <v/>
      </c>
      <c r="CW514" s="1372" t="str">
        <f t="shared" si="1845"/>
        <v/>
      </c>
      <c r="CX514" s="1371" t="str">
        <f t="shared" si="1846"/>
        <v/>
      </c>
      <c r="CY514" s="1374" t="str">
        <f t="shared" si="1847"/>
        <v/>
      </c>
      <c r="CZ514" s="532" t="str">
        <f t="shared" si="1848"/>
        <v/>
      </c>
      <c r="DA514" s="533" t="str">
        <f t="shared" si="1849"/>
        <v/>
      </c>
      <c r="DB514" s="534" t="str">
        <f t="shared" si="1850"/>
        <v/>
      </c>
      <c r="DC514" s="534" t="str">
        <f t="shared" si="1851"/>
        <v/>
      </c>
      <c r="DD514" s="534" t="str">
        <f t="shared" si="1852"/>
        <v/>
      </c>
      <c r="DE514" s="534" t="str">
        <f t="shared" si="1853"/>
        <v/>
      </c>
      <c r="DF514" s="534" t="str">
        <f t="shared" si="1854"/>
        <v/>
      </c>
      <c r="DG514" s="535" t="str">
        <f t="shared" si="1855"/>
        <v/>
      </c>
      <c r="DH514" s="535" t="str">
        <f t="shared" si="1856"/>
        <v/>
      </c>
      <c r="DI514" s="535" t="str">
        <f t="shared" si="1857"/>
        <v/>
      </c>
      <c r="DJ514" s="535" t="str">
        <f t="shared" si="1858"/>
        <v/>
      </c>
      <c r="DK514" s="534" t="str">
        <f t="shared" si="1859"/>
        <v/>
      </c>
      <c r="DL514" s="534" t="str">
        <f t="shared" si="1860"/>
        <v/>
      </c>
      <c r="DM514" s="534" t="str">
        <f t="shared" si="1861"/>
        <v/>
      </c>
      <c r="DN514" s="534" t="str">
        <f t="shared" si="1862"/>
        <v/>
      </c>
      <c r="DO514" s="534" t="str">
        <f t="shared" si="1863"/>
        <v/>
      </c>
      <c r="DP514" s="533" t="str">
        <f t="shared" si="1864"/>
        <v/>
      </c>
      <c r="DQ514" s="532" t="str">
        <f t="shared" si="1865"/>
        <v/>
      </c>
      <c r="DR514" s="753">
        <f t="shared" si="1866"/>
        <v>0</v>
      </c>
      <c r="DS514" s="111">
        <f t="shared" si="1867"/>
        <v>0</v>
      </c>
      <c r="DT514" s="111">
        <f t="shared" si="1868"/>
        <v>0</v>
      </c>
      <c r="DU514" s="111">
        <f t="shared" si="1869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440" t="s">
        <v>822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391"/>
        <v>2</v>
      </c>
      <c r="CE515" s="698">
        <f t="shared" si="1392"/>
        <v>2</v>
      </c>
      <c r="CF515" s="698">
        <f t="shared" si="1393"/>
        <v>2.9230769230769229</v>
      </c>
      <c r="CG515" s="787">
        <f t="shared" si="1394"/>
        <v>3.3636363636363638</v>
      </c>
      <c r="CH515" s="1370" t="str">
        <f t="shared" si="1830"/>
        <v/>
      </c>
      <c r="CI515" s="1371" t="str">
        <f t="shared" si="1831"/>
        <v/>
      </c>
      <c r="CJ515" s="1372">
        <f t="shared" si="1832"/>
        <v>0.75</v>
      </c>
      <c r="CK515" s="1372">
        <f t="shared" si="1833"/>
        <v>2</v>
      </c>
      <c r="CL515" s="1372">
        <f t="shared" si="1834"/>
        <v>2</v>
      </c>
      <c r="CM515" s="1372">
        <f t="shared" si="1835"/>
        <v>2</v>
      </c>
      <c r="CN515" s="1372">
        <f t="shared" si="1836"/>
        <v>2</v>
      </c>
      <c r="CO515" s="1373">
        <f t="shared" si="1837"/>
        <v>2</v>
      </c>
      <c r="CP515" s="1373">
        <f t="shared" si="1838"/>
        <v>2</v>
      </c>
      <c r="CQ515" s="1373">
        <f t="shared" si="1839"/>
        <v>2</v>
      </c>
      <c r="CR515" s="1373">
        <f t="shared" si="1840"/>
        <v>2</v>
      </c>
      <c r="CS515" s="1372">
        <f t="shared" si="1841"/>
        <v>2</v>
      </c>
      <c r="CT515" s="1372">
        <f t="shared" si="1842"/>
        <v>2</v>
      </c>
      <c r="CU515" s="1372">
        <f t="shared" si="1843"/>
        <v>2</v>
      </c>
      <c r="CV515" s="1372">
        <f t="shared" si="1844"/>
        <v>2</v>
      </c>
      <c r="CW515" s="1372">
        <f t="shared" si="1845"/>
        <v>2</v>
      </c>
      <c r="CX515" s="1371" t="str">
        <f t="shared" si="1846"/>
        <v/>
      </c>
      <c r="CY515" s="1374" t="str">
        <f t="shared" si="1847"/>
        <v/>
      </c>
      <c r="CZ515" s="532" t="str">
        <f t="shared" si="1848"/>
        <v/>
      </c>
      <c r="DA515" s="533" t="str">
        <f t="shared" si="1849"/>
        <v/>
      </c>
      <c r="DB515" s="534" t="str">
        <f t="shared" si="1850"/>
        <v/>
      </c>
      <c r="DC515" s="534" t="str">
        <f t="shared" si="1851"/>
        <v/>
      </c>
      <c r="DD515" s="534">
        <f t="shared" si="1852"/>
        <v>2</v>
      </c>
      <c r="DE515" s="534">
        <f t="shared" si="1853"/>
        <v>2</v>
      </c>
      <c r="DF515" s="534">
        <f t="shared" si="1854"/>
        <v>2</v>
      </c>
      <c r="DG515" s="535">
        <f t="shared" si="1855"/>
        <v>2</v>
      </c>
      <c r="DH515" s="535">
        <f t="shared" si="1856"/>
        <v>2</v>
      </c>
      <c r="DI515" s="535">
        <f t="shared" si="1857"/>
        <v>2</v>
      </c>
      <c r="DJ515" s="535">
        <f t="shared" si="1858"/>
        <v>2</v>
      </c>
      <c r="DK515" s="534">
        <f t="shared" si="1859"/>
        <v>2</v>
      </c>
      <c r="DL515" s="534">
        <f t="shared" si="1860"/>
        <v>2</v>
      </c>
      <c r="DM515" s="534">
        <f t="shared" si="1861"/>
        <v>2</v>
      </c>
      <c r="DN515" s="534" t="str">
        <f t="shared" si="1862"/>
        <v/>
      </c>
      <c r="DO515" s="534" t="str">
        <f t="shared" si="1863"/>
        <v/>
      </c>
      <c r="DP515" s="533" t="str">
        <f t="shared" si="1864"/>
        <v/>
      </c>
      <c r="DQ515" s="532" t="str">
        <f t="shared" si="1865"/>
        <v/>
      </c>
      <c r="DR515" s="753">
        <f t="shared" si="1866"/>
        <v>14</v>
      </c>
      <c r="DS515" s="111">
        <f t="shared" si="1867"/>
        <v>10</v>
      </c>
      <c r="DT515" s="111">
        <f t="shared" si="1868"/>
        <v>15</v>
      </c>
      <c r="DU515" s="111">
        <f t="shared" si="1869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391"/>
        <v>12</v>
      </c>
      <c r="CE516" s="698">
        <f t="shared" si="1392"/>
        <v>12</v>
      </c>
      <c r="CF516" s="698">
        <f t="shared" si="1393"/>
        <v>12</v>
      </c>
      <c r="CG516" s="787">
        <f t="shared" si="1394"/>
        <v>12</v>
      </c>
      <c r="CH516" s="1370" t="str">
        <f t="shared" si="1830"/>
        <v/>
      </c>
      <c r="CI516" s="1371" t="str">
        <f t="shared" si="1831"/>
        <v/>
      </c>
      <c r="CJ516" s="1372">
        <f t="shared" si="1832"/>
        <v>8</v>
      </c>
      <c r="CK516" s="1372">
        <f t="shared" si="1833"/>
        <v>12</v>
      </c>
      <c r="CL516" s="1372">
        <f t="shared" si="1834"/>
        <v>12</v>
      </c>
      <c r="CM516" s="1372">
        <f t="shared" si="1835"/>
        <v>12</v>
      </c>
      <c r="CN516" s="1372">
        <f t="shared" si="1836"/>
        <v>12</v>
      </c>
      <c r="CO516" s="1373">
        <f t="shared" si="1837"/>
        <v>12</v>
      </c>
      <c r="CP516" s="1373">
        <f t="shared" si="1838"/>
        <v>12</v>
      </c>
      <c r="CQ516" s="1373">
        <f t="shared" si="1839"/>
        <v>12</v>
      </c>
      <c r="CR516" s="1373">
        <f t="shared" si="1840"/>
        <v>12</v>
      </c>
      <c r="CS516" s="1372">
        <f t="shared" si="1841"/>
        <v>12</v>
      </c>
      <c r="CT516" s="1372">
        <f t="shared" si="1842"/>
        <v>12</v>
      </c>
      <c r="CU516" s="1372">
        <f t="shared" si="1843"/>
        <v>12</v>
      </c>
      <c r="CV516" s="1372">
        <f t="shared" si="1844"/>
        <v>12</v>
      </c>
      <c r="CW516" s="1372">
        <f t="shared" si="1845"/>
        <v>12</v>
      </c>
      <c r="CX516" s="1371" t="str">
        <f t="shared" si="1846"/>
        <v/>
      </c>
      <c r="CY516" s="1374" t="str">
        <f t="shared" si="1847"/>
        <v/>
      </c>
      <c r="CZ516" s="532" t="str">
        <f t="shared" si="1848"/>
        <v/>
      </c>
      <c r="DA516" s="533" t="str">
        <f t="shared" si="1849"/>
        <v/>
      </c>
      <c r="DB516" s="534" t="str">
        <f t="shared" si="1850"/>
        <v/>
      </c>
      <c r="DC516" s="534" t="str">
        <f t="shared" si="1851"/>
        <v/>
      </c>
      <c r="DD516" s="534">
        <f t="shared" si="1852"/>
        <v>12</v>
      </c>
      <c r="DE516" s="534">
        <f t="shared" si="1853"/>
        <v>12</v>
      </c>
      <c r="DF516" s="534">
        <f t="shared" si="1854"/>
        <v>12</v>
      </c>
      <c r="DG516" s="535">
        <f t="shared" si="1855"/>
        <v>12</v>
      </c>
      <c r="DH516" s="535">
        <f t="shared" si="1856"/>
        <v>12</v>
      </c>
      <c r="DI516" s="535">
        <f t="shared" si="1857"/>
        <v>12</v>
      </c>
      <c r="DJ516" s="535">
        <f t="shared" si="1858"/>
        <v>12</v>
      </c>
      <c r="DK516" s="534">
        <f t="shared" si="1859"/>
        <v>12</v>
      </c>
      <c r="DL516" s="534">
        <f t="shared" si="1860"/>
        <v>12</v>
      </c>
      <c r="DM516" s="534">
        <f t="shared" si="1861"/>
        <v>12</v>
      </c>
      <c r="DN516" s="534" t="str">
        <f t="shared" si="1862"/>
        <v/>
      </c>
      <c r="DO516" s="534" t="str">
        <f t="shared" si="1863"/>
        <v/>
      </c>
      <c r="DP516" s="533" t="str">
        <f t="shared" si="1864"/>
        <v/>
      </c>
      <c r="DQ516" s="532" t="str">
        <f t="shared" si="1865"/>
        <v/>
      </c>
      <c r="DR516" s="753">
        <f t="shared" si="1866"/>
        <v>14</v>
      </c>
      <c r="DS516" s="111">
        <f t="shared" si="1867"/>
        <v>10</v>
      </c>
      <c r="DT516" s="111">
        <f t="shared" si="1868"/>
        <v>15</v>
      </c>
      <c r="DU516" s="111">
        <f t="shared" si="1869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1898">9000*4.1868</f>
        <v>37681.199999999997</v>
      </c>
      <c r="C517" s="858">
        <f t="shared" si="1898"/>
        <v>37681.199999999997</v>
      </c>
      <c r="D517" s="858">
        <f t="shared" si="1898"/>
        <v>37681.199999999997</v>
      </c>
      <c r="E517" s="858">
        <f t="shared" si="1898"/>
        <v>37681.199999999997</v>
      </c>
      <c r="F517" s="858">
        <f t="shared" si="1898"/>
        <v>37681.199999999997</v>
      </c>
      <c r="G517" s="858">
        <f t="shared" si="1898"/>
        <v>37681.199999999997</v>
      </c>
      <c r="H517" s="858">
        <f t="shared" si="1898"/>
        <v>37681.199999999997</v>
      </c>
      <c r="I517" s="858">
        <f t="shared" si="1898"/>
        <v>37681.199999999997</v>
      </c>
      <c r="J517" s="858">
        <f t="shared" si="1898"/>
        <v>37681.199999999997</v>
      </c>
      <c r="K517" s="858">
        <f t="shared" si="1898"/>
        <v>37681.199999999997</v>
      </c>
      <c r="L517" s="858">
        <f t="shared" si="1898"/>
        <v>37681.199999999997</v>
      </c>
      <c r="M517" s="858">
        <f t="shared" si="1898"/>
        <v>37681.199999999997</v>
      </c>
      <c r="N517" s="858">
        <f t="shared" si="1898"/>
        <v>37681.199999999997</v>
      </c>
      <c r="O517" s="858">
        <f t="shared" si="1898"/>
        <v>37681.199999999997</v>
      </c>
      <c r="P517" s="858">
        <f t="shared" si="1898"/>
        <v>37681.199999999997</v>
      </c>
      <c r="Q517" s="858">
        <f t="shared" si="1898"/>
        <v>37681.199999999997</v>
      </c>
      <c r="R517" s="858">
        <f t="shared" si="1898"/>
        <v>37681.199999999997</v>
      </c>
      <c r="S517" s="858">
        <f t="shared" si="1898"/>
        <v>37681.199999999997</v>
      </c>
      <c r="T517" s="851"/>
      <c r="U517" s="858">
        <f t="shared" ref="U517:AL517" si="1899">9000*4.1868</f>
        <v>37681.199999999997</v>
      </c>
      <c r="V517" s="858">
        <f t="shared" si="1899"/>
        <v>37681.199999999997</v>
      </c>
      <c r="W517" s="858">
        <f t="shared" si="1899"/>
        <v>37681.199999999997</v>
      </c>
      <c r="X517" s="858">
        <f t="shared" si="1899"/>
        <v>37681.199999999997</v>
      </c>
      <c r="Y517" s="858">
        <f t="shared" si="1899"/>
        <v>37681.199999999997</v>
      </c>
      <c r="Z517" s="858">
        <f t="shared" si="1899"/>
        <v>37681.199999999997</v>
      </c>
      <c r="AA517" s="858">
        <f t="shared" si="1899"/>
        <v>37681.199999999997</v>
      </c>
      <c r="AB517" s="858">
        <f t="shared" si="1899"/>
        <v>37681.199999999997</v>
      </c>
      <c r="AC517" s="858">
        <f t="shared" si="1899"/>
        <v>37681.199999999997</v>
      </c>
      <c r="AD517" s="858">
        <f t="shared" si="1899"/>
        <v>37681.199999999997</v>
      </c>
      <c r="AE517" s="858">
        <f t="shared" si="1899"/>
        <v>37681.199999999997</v>
      </c>
      <c r="AF517" s="858">
        <f t="shared" si="1899"/>
        <v>37681.199999999997</v>
      </c>
      <c r="AG517" s="858">
        <f t="shared" si="1899"/>
        <v>37681.199999999997</v>
      </c>
      <c r="AH517" s="858">
        <f t="shared" si="1899"/>
        <v>37681.199999999997</v>
      </c>
      <c r="AI517" s="858">
        <f t="shared" si="1899"/>
        <v>37681.199999999997</v>
      </c>
      <c r="AJ517" s="858">
        <f t="shared" si="1899"/>
        <v>37681.199999999997</v>
      </c>
      <c r="AK517" s="858">
        <f t="shared" si="1899"/>
        <v>37681.199999999997</v>
      </c>
      <c r="AL517" s="858">
        <f t="shared" si="1899"/>
        <v>37681.199999999997</v>
      </c>
      <c r="AM517" s="851"/>
      <c r="AN517" s="858">
        <f t="shared" ref="AN517:BE517" si="1900">9000*4.1868</f>
        <v>37681.199999999997</v>
      </c>
      <c r="AO517" s="858">
        <f t="shared" si="1900"/>
        <v>37681.199999999997</v>
      </c>
      <c r="AP517" s="858">
        <f t="shared" si="1900"/>
        <v>37681.199999999997</v>
      </c>
      <c r="AQ517" s="858">
        <f t="shared" si="1900"/>
        <v>37681.199999999997</v>
      </c>
      <c r="AR517" s="858">
        <f t="shared" si="1900"/>
        <v>37681.199999999997</v>
      </c>
      <c r="AS517" s="858">
        <f t="shared" si="1900"/>
        <v>37681.199999999997</v>
      </c>
      <c r="AT517" s="858">
        <f t="shared" si="1900"/>
        <v>37681.199999999997</v>
      </c>
      <c r="AU517" s="858">
        <f t="shared" si="1900"/>
        <v>37681.199999999997</v>
      </c>
      <c r="AV517" s="858">
        <f t="shared" si="1900"/>
        <v>37681.199999999997</v>
      </c>
      <c r="AW517" s="858">
        <f t="shared" si="1900"/>
        <v>37681.199999999997</v>
      </c>
      <c r="AX517" s="858">
        <f t="shared" si="1900"/>
        <v>37681.199999999997</v>
      </c>
      <c r="AY517" s="858">
        <f t="shared" si="1900"/>
        <v>37681.199999999997</v>
      </c>
      <c r="AZ517" s="858">
        <f t="shared" si="1900"/>
        <v>37681.199999999997</v>
      </c>
      <c r="BA517" s="858">
        <f t="shared" si="1900"/>
        <v>37681.199999999997</v>
      </c>
      <c r="BB517" s="858">
        <f t="shared" si="1900"/>
        <v>37681.199999999997</v>
      </c>
      <c r="BC517" s="858">
        <f t="shared" si="1900"/>
        <v>37681.199999999997</v>
      </c>
      <c r="BD517" s="858">
        <f t="shared" si="1900"/>
        <v>37681.199999999997</v>
      </c>
      <c r="BE517" s="858">
        <f t="shared" si="1900"/>
        <v>37681.199999999997</v>
      </c>
      <c r="BF517" s="851"/>
      <c r="BG517" s="858">
        <f t="shared" ref="BG517:BM517" si="1901">9000*4.1868</f>
        <v>37681.199999999997</v>
      </c>
      <c r="BH517" s="858">
        <f t="shared" si="1901"/>
        <v>37681.199999999997</v>
      </c>
      <c r="BI517" s="858">
        <f t="shared" si="1901"/>
        <v>37681.199999999997</v>
      </c>
      <c r="BJ517" s="858">
        <f t="shared" si="1901"/>
        <v>37681.199999999997</v>
      </c>
      <c r="BK517" s="858">
        <f t="shared" si="1901"/>
        <v>37681.199999999997</v>
      </c>
      <c r="BL517" s="858">
        <f t="shared" si="1901"/>
        <v>37681.199999999997</v>
      </c>
      <c r="BM517" s="858">
        <f t="shared" si="1901"/>
        <v>37681.199999999997</v>
      </c>
      <c r="BN517" s="858">
        <v>3768</v>
      </c>
      <c r="BO517" s="858">
        <f t="shared" ref="BO517:BX517" si="1902">9000*4.1868</f>
        <v>37681.199999999997</v>
      </c>
      <c r="BP517" s="858">
        <f t="shared" si="1902"/>
        <v>37681.199999999997</v>
      </c>
      <c r="BQ517" s="858">
        <f t="shared" si="1902"/>
        <v>37681.199999999997</v>
      </c>
      <c r="BR517" s="858">
        <f t="shared" si="1902"/>
        <v>37681.199999999997</v>
      </c>
      <c r="BS517" s="858">
        <f t="shared" si="1902"/>
        <v>37681.199999999997</v>
      </c>
      <c r="BT517" s="858">
        <f t="shared" si="1902"/>
        <v>37681.199999999997</v>
      </c>
      <c r="BU517" s="858">
        <f t="shared" si="1902"/>
        <v>37681.199999999997</v>
      </c>
      <c r="BV517" s="858">
        <f t="shared" si="1902"/>
        <v>37681.199999999997</v>
      </c>
      <c r="BW517" s="858">
        <f t="shared" si="1902"/>
        <v>37681.199999999997</v>
      </c>
      <c r="BX517" s="858">
        <f t="shared" si="1902"/>
        <v>37681.199999999997</v>
      </c>
      <c r="BY517" s="851"/>
      <c r="BZ517" s="858">
        <f>9000*4.1868</f>
        <v>37681.199999999997</v>
      </c>
      <c r="CA517" s="858">
        <f>9000*4.1868</f>
        <v>37681.199999999997</v>
      </c>
      <c r="CB517" s="858">
        <f>9000*4.1868</f>
        <v>37681.199999999997</v>
      </c>
      <c r="CC517" s="858">
        <f>9000*4.1868</f>
        <v>37681.199999999997</v>
      </c>
      <c r="CD517" s="698">
        <f t="shared" si="1391"/>
        <v>37681.199999999997</v>
      </c>
      <c r="CE517" s="698">
        <f t="shared" si="1392"/>
        <v>37681.199999999997</v>
      </c>
      <c r="CF517" s="698">
        <f t="shared" si="1393"/>
        <v>37681.199999999997</v>
      </c>
      <c r="CG517" s="787">
        <f t="shared" si="1394"/>
        <v>37681.199999999997</v>
      </c>
      <c r="CH517" s="1370">
        <f t="shared" si="1830"/>
        <v>37681.199999999997</v>
      </c>
      <c r="CI517" s="1371">
        <f t="shared" si="1831"/>
        <v>37681.199999999997</v>
      </c>
      <c r="CJ517" s="1372">
        <f t="shared" si="1832"/>
        <v>37681.199999999997</v>
      </c>
      <c r="CK517" s="1372">
        <f t="shared" si="1833"/>
        <v>37681.199999999997</v>
      </c>
      <c r="CL517" s="1372">
        <f t="shared" si="1834"/>
        <v>37681.199999999997</v>
      </c>
      <c r="CM517" s="1372">
        <f t="shared" si="1835"/>
        <v>37681.199999999997</v>
      </c>
      <c r="CN517" s="1372">
        <f t="shared" si="1836"/>
        <v>37681.199999999997</v>
      </c>
      <c r="CO517" s="1373">
        <f t="shared" si="1837"/>
        <v>37681.199999999997</v>
      </c>
      <c r="CP517" s="1373">
        <f t="shared" si="1838"/>
        <v>37681.199999999997</v>
      </c>
      <c r="CQ517" s="1373">
        <f t="shared" si="1839"/>
        <v>37681.199999999997</v>
      </c>
      <c r="CR517" s="1373">
        <f t="shared" si="1840"/>
        <v>37681.199999999997</v>
      </c>
      <c r="CS517" s="1372">
        <f t="shared" si="1841"/>
        <v>37681.199999999997</v>
      </c>
      <c r="CT517" s="1372">
        <f t="shared" si="1842"/>
        <v>37681.199999999997</v>
      </c>
      <c r="CU517" s="1372">
        <f t="shared" si="1843"/>
        <v>37681.199999999997</v>
      </c>
      <c r="CV517" s="1372">
        <f t="shared" si="1844"/>
        <v>37681.199999999997</v>
      </c>
      <c r="CW517" s="1372">
        <f t="shared" si="1845"/>
        <v>37681.199999999997</v>
      </c>
      <c r="CX517" s="1371">
        <f t="shared" si="1846"/>
        <v>37681.199999999997</v>
      </c>
      <c r="CY517" s="1374">
        <f t="shared" si="1847"/>
        <v>37681.199999999997</v>
      </c>
      <c r="CZ517" s="532">
        <f t="shared" si="1848"/>
        <v>37681.199999999997</v>
      </c>
      <c r="DA517" s="533">
        <f t="shared" si="1849"/>
        <v>37681.199999999997</v>
      </c>
      <c r="DB517" s="534">
        <f t="shared" si="1850"/>
        <v>37681.199999999997</v>
      </c>
      <c r="DC517" s="534">
        <f t="shared" si="1851"/>
        <v>37681.199999999997</v>
      </c>
      <c r="DD517" s="534">
        <f t="shared" si="1852"/>
        <v>37681.199999999997</v>
      </c>
      <c r="DE517" s="534">
        <f t="shared" si="1853"/>
        <v>37681.199999999997</v>
      </c>
      <c r="DF517" s="534">
        <f t="shared" si="1854"/>
        <v>37681.199999999997</v>
      </c>
      <c r="DG517" s="535">
        <f t="shared" si="1855"/>
        <v>37681.199999999997</v>
      </c>
      <c r="DH517" s="535">
        <f t="shared" si="1856"/>
        <v>37681.199999999997</v>
      </c>
      <c r="DI517" s="535">
        <f t="shared" si="1857"/>
        <v>37681.199999999997</v>
      </c>
      <c r="DJ517" s="535">
        <f t="shared" si="1858"/>
        <v>37681.199999999997</v>
      </c>
      <c r="DK517" s="534">
        <f t="shared" si="1859"/>
        <v>37681.199999999997</v>
      </c>
      <c r="DL517" s="534">
        <f t="shared" si="1860"/>
        <v>37681.199999999997</v>
      </c>
      <c r="DM517" s="534">
        <f t="shared" si="1861"/>
        <v>37681.199999999997</v>
      </c>
      <c r="DN517" s="534">
        <f t="shared" si="1862"/>
        <v>37681.199999999997</v>
      </c>
      <c r="DO517" s="534">
        <f t="shared" si="1863"/>
        <v>37681.199999999997</v>
      </c>
      <c r="DP517" s="533">
        <f t="shared" si="1864"/>
        <v>37681.199999999997</v>
      </c>
      <c r="DQ517" s="532">
        <f t="shared" si="1865"/>
        <v>37681.199999999997</v>
      </c>
      <c r="DR517" s="753">
        <f t="shared" si="1866"/>
        <v>18</v>
      </c>
      <c r="DS517" s="111">
        <f t="shared" si="1867"/>
        <v>18</v>
      </c>
      <c r="DT517" s="111">
        <f t="shared" si="1868"/>
        <v>18</v>
      </c>
      <c r="DU517" s="111">
        <f t="shared" si="1869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3">
        <f t="shared" ref="B518:S518" si="1903">IF(B515="","",B515*B516*B517/B$46/365/$G$1)</f>
        <v>2.1657936583963977E-2</v>
      </c>
      <c r="C518" s="733">
        <f t="shared" si="1903"/>
        <v>1.319780510585305E-2</v>
      </c>
      <c r="D518" s="863" t="str">
        <f t="shared" si="1903"/>
        <v/>
      </c>
      <c r="E518" s="733">
        <f t="shared" si="1903"/>
        <v>3.1283686176836863E-2</v>
      </c>
      <c r="F518" s="863" t="str">
        <f t="shared" si="1903"/>
        <v/>
      </c>
      <c r="G518" s="733" t="str">
        <f t="shared" si="1903"/>
        <v/>
      </c>
      <c r="H518" s="863">
        <f t="shared" si="1903"/>
        <v>2.3462764632627642E-2</v>
      </c>
      <c r="I518" s="733">
        <f t="shared" si="1903"/>
        <v>7.0388293897882925E-2</v>
      </c>
      <c r="J518" s="863">
        <f t="shared" si="1903"/>
        <v>4.0221882227361679E-2</v>
      </c>
      <c r="K518" s="733">
        <f t="shared" si="1903"/>
        <v>3.5194146948941463E-2</v>
      </c>
      <c r="L518" s="863">
        <f t="shared" si="1903"/>
        <v>1.7597073474470731E-2</v>
      </c>
      <c r="M518" s="733" t="str">
        <f t="shared" si="1903"/>
        <v/>
      </c>
      <c r="N518" s="863">
        <f t="shared" si="1903"/>
        <v>4.0221882227361679E-2</v>
      </c>
      <c r="O518" s="733">
        <f t="shared" si="1903"/>
        <v>4.0221882227361679E-2</v>
      </c>
      <c r="P518" s="863">
        <f t="shared" si="1903"/>
        <v>4.0221882227361679E-2</v>
      </c>
      <c r="Q518" s="733">
        <f t="shared" si="1903"/>
        <v>3.5194146948941463E-2</v>
      </c>
      <c r="R518" s="733">
        <f t="shared" si="1903"/>
        <v>4.0221882227361679E-2</v>
      </c>
      <c r="S518" s="863">
        <f t="shared" si="1903"/>
        <v>3.1283686176836863E-2</v>
      </c>
      <c r="T518" s="752"/>
      <c r="U518" s="863">
        <f t="shared" ref="U518:AL518" si="1904">IF(U515="","",U515*U516*U517/U$46/365/$G$1)</f>
        <v>4.0221882227361679E-2</v>
      </c>
      <c r="V518" s="733">
        <f t="shared" si="1904"/>
        <v>3.5194146948941463E-2</v>
      </c>
      <c r="W518" s="863">
        <f t="shared" si="1904"/>
        <v>3.5194146948941463E-2</v>
      </c>
      <c r="X518" s="733">
        <f t="shared" si="1904"/>
        <v>4.6925529265255284E-2</v>
      </c>
      <c r="Y518" s="863" t="str">
        <f t="shared" si="1904"/>
        <v/>
      </c>
      <c r="Z518" s="733" t="str">
        <f t="shared" si="1904"/>
        <v/>
      </c>
      <c r="AA518" s="863" t="str">
        <f t="shared" si="1904"/>
        <v/>
      </c>
      <c r="AB518" s="733" t="str">
        <f t="shared" si="1904"/>
        <v/>
      </c>
      <c r="AC518" s="863" t="str">
        <f t="shared" si="1904"/>
        <v/>
      </c>
      <c r="AD518" s="733">
        <f t="shared" si="1904"/>
        <v>3.5194146948941463E-2</v>
      </c>
      <c r="AE518" s="863" t="str">
        <f t="shared" si="1904"/>
        <v/>
      </c>
      <c r="AF518" s="733" t="str">
        <f t="shared" si="1904"/>
        <v/>
      </c>
      <c r="AG518" s="863" t="str">
        <f t="shared" si="1904"/>
        <v/>
      </c>
      <c r="AH518" s="733">
        <f t="shared" si="1904"/>
        <v>3.5194146948941463E-2</v>
      </c>
      <c r="AI518" s="863">
        <f t="shared" si="1904"/>
        <v>3.5194146948941463E-2</v>
      </c>
      <c r="AJ518" s="733">
        <f t="shared" si="1904"/>
        <v>3.1283686176836863E-2</v>
      </c>
      <c r="AK518" s="733">
        <f t="shared" si="1904"/>
        <v>2.8155317559153171E-2</v>
      </c>
      <c r="AL518" s="863">
        <f t="shared" si="1904"/>
        <v>3.1283686176836863E-2</v>
      </c>
      <c r="AM518" s="752"/>
      <c r="AN518" s="863">
        <f t="shared" ref="AN518:BE518" si="1905">IF(AN515="","",AN515*AN516*AN517/AN$46/365/$G$1)</f>
        <v>7.0388293897882939E-2</v>
      </c>
      <c r="AO518" s="733">
        <f t="shared" si="1905"/>
        <v>4.6925529265255284E-2</v>
      </c>
      <c r="AP518" s="863">
        <f t="shared" si="1905"/>
        <v>0.11731382316313822</v>
      </c>
      <c r="AQ518" s="733">
        <f t="shared" si="1905"/>
        <v>4.6925529265255284E-2</v>
      </c>
      <c r="AR518" s="863">
        <f t="shared" si="1905"/>
        <v>0.10055470556840419</v>
      </c>
      <c r="AS518" s="733">
        <f t="shared" si="1905"/>
        <v>5.6310635118306342E-2</v>
      </c>
      <c r="AT518" s="863">
        <f t="shared" si="1905"/>
        <v>4.0221882227361679E-2</v>
      </c>
      <c r="AU518" s="733">
        <f t="shared" si="1905"/>
        <v>4.6925529265255284E-2</v>
      </c>
      <c r="AV518" s="863">
        <f t="shared" si="1905"/>
        <v>0.10055470556840419</v>
      </c>
      <c r="AW518" s="733" t="str">
        <f t="shared" si="1905"/>
        <v/>
      </c>
      <c r="AX518" s="863">
        <f t="shared" si="1905"/>
        <v>3.5194146948941463E-2</v>
      </c>
      <c r="AY518" s="733" t="str">
        <f t="shared" si="1905"/>
        <v/>
      </c>
      <c r="AZ518" s="863">
        <f t="shared" si="1905"/>
        <v>5.6310635118306342E-2</v>
      </c>
      <c r="BA518" s="733">
        <f t="shared" si="1905"/>
        <v>4.0221882227361679E-2</v>
      </c>
      <c r="BB518" s="863" t="str">
        <f t="shared" si="1905"/>
        <v/>
      </c>
      <c r="BC518" s="733">
        <f t="shared" si="1905"/>
        <v>2.0110941113680839E-2</v>
      </c>
      <c r="BD518" s="733">
        <f t="shared" si="1905"/>
        <v>7.0388293897882925E-2</v>
      </c>
      <c r="BE518" s="863">
        <f t="shared" si="1905"/>
        <v>0.10055470556840419</v>
      </c>
      <c r="BF518" s="752"/>
      <c r="BG518" s="863">
        <f t="shared" ref="BG518:BX518" si="1906">IF(BG515="","",BG515*BG516*BG517/BG$46/365/$G$1)</f>
        <v>0.10055470556840419</v>
      </c>
      <c r="BH518" s="863">
        <f t="shared" si="1906"/>
        <v>4.6925529265255284E-2</v>
      </c>
      <c r="BI518" s="733">
        <f t="shared" si="1906"/>
        <v>0.17597073474470734</v>
      </c>
      <c r="BJ518" s="863">
        <f t="shared" si="1906"/>
        <v>0.14077658779576588</v>
      </c>
      <c r="BK518" s="733">
        <f t="shared" si="1906"/>
        <v>0.14077658779576588</v>
      </c>
      <c r="BL518" s="863">
        <f t="shared" si="1906"/>
        <v>4.6925529265255284E-2</v>
      </c>
      <c r="BM518" s="733">
        <f t="shared" si="1906"/>
        <v>4.0221882227361679E-2</v>
      </c>
      <c r="BN518" s="863">
        <f t="shared" si="1906"/>
        <v>5.6308841843088417E-3</v>
      </c>
      <c r="BO518" s="733">
        <f t="shared" si="1906"/>
        <v>0.10055470556840419</v>
      </c>
      <c r="BP518" s="863">
        <f t="shared" si="1906"/>
        <v>4.0221882227361679E-2</v>
      </c>
      <c r="BQ518" s="733">
        <f t="shared" si="1906"/>
        <v>4.0221882227361679E-2</v>
      </c>
      <c r="BR518" s="863" t="str">
        <f t="shared" si="1906"/>
        <v/>
      </c>
      <c r="BS518" s="733" t="str">
        <f t="shared" si="1906"/>
        <v/>
      </c>
      <c r="BT518" s="863">
        <f t="shared" si="1906"/>
        <v>2.3462764632627642E-2</v>
      </c>
      <c r="BU518" s="733" t="str">
        <f t="shared" si="1906"/>
        <v/>
      </c>
      <c r="BV518" s="863" t="str">
        <f t="shared" si="1906"/>
        <v/>
      </c>
      <c r="BW518" s="863">
        <f t="shared" si="1906"/>
        <v>0.10055470556840419</v>
      </c>
      <c r="BX518" s="733" t="str">
        <f t="shared" si="1906"/>
        <v/>
      </c>
      <c r="BY518" s="752"/>
      <c r="BZ518" s="863">
        <f>IF(BZ515="","",BZ515*BZ516*BZ517/BZ$46/365/$G$1)</f>
        <v>4.6925529265255284E-2</v>
      </c>
      <c r="CA518" s="733">
        <f>IF(CA515="","",CA515*CA516*CA517/CA$46/365/$G$1)</f>
        <v>4.6925529265255284E-2</v>
      </c>
      <c r="CB518" s="863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391"/>
        <v>3.3065237673285612E-2</v>
      </c>
      <c r="CE518" s="723">
        <f t="shared" si="1392"/>
        <v>3.4844998665717837E-2</v>
      </c>
      <c r="CF518" s="723">
        <f t="shared" si="1393"/>
        <v>6.2421267225924754E-2</v>
      </c>
      <c r="CG518" s="790">
        <f t="shared" si="1394"/>
        <v>7.4654251103815239E-2</v>
      </c>
      <c r="CH518" s="1375" t="str">
        <f t="shared" si="1830"/>
        <v/>
      </c>
      <c r="CI518" s="1376" t="str">
        <f t="shared" si="1831"/>
        <v/>
      </c>
      <c r="CJ518" s="1377">
        <f t="shared" si="1832"/>
        <v>1.319780510585305E-2</v>
      </c>
      <c r="CK518" s="1377">
        <f t="shared" si="1833"/>
        <v>1.7597073474470731E-2</v>
      </c>
      <c r="CL518" s="1377">
        <f t="shared" si="1834"/>
        <v>2.1657936583963977E-2</v>
      </c>
      <c r="CM518" s="1377">
        <f t="shared" si="1835"/>
        <v>2.3462764632627642E-2</v>
      </c>
      <c r="CN518" s="1377">
        <f t="shared" si="1836"/>
        <v>3.1283686176836863E-2</v>
      </c>
      <c r="CO518" s="1378">
        <f t="shared" si="1837"/>
        <v>3.1283686176836863E-2</v>
      </c>
      <c r="CP518" s="1378">
        <f t="shared" si="1838"/>
        <v>3.5194146948941463E-2</v>
      </c>
      <c r="CQ518" s="1378">
        <f t="shared" si="1839"/>
        <v>3.5194146948941463E-2</v>
      </c>
      <c r="CR518" s="1378">
        <f t="shared" si="1840"/>
        <v>4.0221882227361679E-2</v>
      </c>
      <c r="CS518" s="1377">
        <f t="shared" si="1841"/>
        <v>4.0221882227361679E-2</v>
      </c>
      <c r="CT518" s="1377">
        <f t="shared" si="1842"/>
        <v>4.0221882227361679E-2</v>
      </c>
      <c r="CU518" s="1377">
        <f t="shared" si="1843"/>
        <v>4.0221882227361679E-2</v>
      </c>
      <c r="CV518" s="1377">
        <f t="shared" si="1844"/>
        <v>4.0221882227361679E-2</v>
      </c>
      <c r="CW518" s="1377">
        <f t="shared" si="1845"/>
        <v>7.0388293897882925E-2</v>
      </c>
      <c r="CX518" s="1376" t="str">
        <f t="shared" si="1846"/>
        <v/>
      </c>
      <c r="CY518" s="1379" t="str">
        <f t="shared" si="1847"/>
        <v/>
      </c>
      <c r="CZ518" s="638" t="str">
        <f t="shared" si="1848"/>
        <v/>
      </c>
      <c r="DA518" s="639" t="str">
        <f t="shared" si="1849"/>
        <v/>
      </c>
      <c r="DB518" s="640" t="str">
        <f t="shared" si="1850"/>
        <v/>
      </c>
      <c r="DC518" s="640" t="str">
        <f t="shared" si="1851"/>
        <v/>
      </c>
      <c r="DD518" s="640">
        <f t="shared" si="1852"/>
        <v>2.8155317559153171E-2</v>
      </c>
      <c r="DE518" s="640">
        <f t="shared" si="1853"/>
        <v>3.1283686176836863E-2</v>
      </c>
      <c r="DF518" s="640">
        <f t="shared" si="1854"/>
        <v>3.1283686176836863E-2</v>
      </c>
      <c r="DG518" s="641">
        <f t="shared" si="1855"/>
        <v>3.5194146948941463E-2</v>
      </c>
      <c r="DH518" s="641">
        <f t="shared" si="1856"/>
        <v>3.5194146948941463E-2</v>
      </c>
      <c r="DI518" s="641">
        <f t="shared" si="1857"/>
        <v>3.5194146948941463E-2</v>
      </c>
      <c r="DJ518" s="641">
        <f t="shared" si="1858"/>
        <v>3.5194146948941463E-2</v>
      </c>
      <c r="DK518" s="640">
        <f t="shared" si="1859"/>
        <v>3.5194146948941463E-2</v>
      </c>
      <c r="DL518" s="640">
        <f t="shared" si="1860"/>
        <v>4.0221882227361679E-2</v>
      </c>
      <c r="DM518" s="640">
        <f t="shared" si="1861"/>
        <v>4.6925529265255284E-2</v>
      </c>
      <c r="DN518" s="640" t="str">
        <f t="shared" si="1862"/>
        <v/>
      </c>
      <c r="DO518" s="640" t="str">
        <f t="shared" si="1863"/>
        <v/>
      </c>
      <c r="DP518" s="639" t="str">
        <f t="shared" si="1864"/>
        <v/>
      </c>
      <c r="DQ518" s="638" t="str">
        <f t="shared" si="1865"/>
        <v/>
      </c>
      <c r="DR518" s="753">
        <f t="shared" si="1866"/>
        <v>14</v>
      </c>
      <c r="DS518" s="111">
        <f t="shared" si="1867"/>
        <v>10</v>
      </c>
      <c r="DT518" s="111">
        <f t="shared" si="1868"/>
        <v>15</v>
      </c>
      <c r="DU518" s="111">
        <f t="shared" si="1869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391"/>
        <v>17.083333333333332</v>
      </c>
      <c r="CE519" s="698">
        <f t="shared" si="1392"/>
        <v>16.4375</v>
      </c>
      <c r="CF519" s="698">
        <f t="shared" si="1393"/>
        <v>19.076923076923077</v>
      </c>
      <c r="CG519" s="787">
        <f t="shared" si="1394"/>
        <v>16.59090909090909</v>
      </c>
      <c r="CH519" s="1370" t="str">
        <f t="shared" si="1830"/>
        <v/>
      </c>
      <c r="CI519" s="1371" t="str">
        <f t="shared" si="1831"/>
        <v/>
      </c>
      <c r="CJ519" s="1372">
        <f t="shared" si="1832"/>
        <v>2.56</v>
      </c>
      <c r="CK519" s="1372">
        <f t="shared" si="1833"/>
        <v>14</v>
      </c>
      <c r="CL519" s="1372">
        <f t="shared" si="1834"/>
        <v>15</v>
      </c>
      <c r="CM519" s="1372">
        <f t="shared" si="1835"/>
        <v>15</v>
      </c>
      <c r="CN519" s="1372">
        <f t="shared" si="1836"/>
        <v>15</v>
      </c>
      <c r="CO519" s="1373">
        <f t="shared" si="1837"/>
        <v>17.5</v>
      </c>
      <c r="CP519" s="1373">
        <f t="shared" si="1838"/>
        <v>17.5</v>
      </c>
      <c r="CQ519" s="1373">
        <f t="shared" si="1839"/>
        <v>17.5</v>
      </c>
      <c r="CR519" s="1373">
        <f t="shared" si="1840"/>
        <v>17.5</v>
      </c>
      <c r="CS519" s="1372">
        <f t="shared" si="1841"/>
        <v>17.5</v>
      </c>
      <c r="CT519" s="1372">
        <f t="shared" si="1842"/>
        <v>17.5</v>
      </c>
      <c r="CU519" s="1372">
        <f t="shared" si="1843"/>
        <v>19</v>
      </c>
      <c r="CV519" s="1372">
        <f t="shared" si="1844"/>
        <v>22</v>
      </c>
      <c r="CW519" s="1372">
        <f t="shared" si="1845"/>
        <v>22.5</v>
      </c>
      <c r="CX519" s="1371" t="str">
        <f t="shared" si="1846"/>
        <v/>
      </c>
      <c r="CY519" s="1374" t="str">
        <f t="shared" si="1847"/>
        <v/>
      </c>
      <c r="CZ519" s="532" t="str">
        <f t="shared" si="1848"/>
        <v/>
      </c>
      <c r="DA519" s="533" t="str">
        <f t="shared" si="1849"/>
        <v/>
      </c>
      <c r="DB519" s="534" t="str">
        <f t="shared" si="1850"/>
        <v/>
      </c>
      <c r="DC519" s="534" t="str">
        <f t="shared" si="1851"/>
        <v/>
      </c>
      <c r="DD519" s="534">
        <f t="shared" si="1852"/>
        <v>12</v>
      </c>
      <c r="DE519" s="534">
        <f t="shared" si="1853"/>
        <v>14</v>
      </c>
      <c r="DF519" s="534">
        <f t="shared" si="1854"/>
        <v>14</v>
      </c>
      <c r="DG519" s="535">
        <f t="shared" si="1855"/>
        <v>15</v>
      </c>
      <c r="DH519" s="535">
        <f t="shared" si="1856"/>
        <v>15</v>
      </c>
      <c r="DI519" s="535">
        <f t="shared" si="1857"/>
        <v>17.5</v>
      </c>
      <c r="DJ519" s="535">
        <f t="shared" si="1858"/>
        <v>17.5</v>
      </c>
      <c r="DK519" s="534">
        <f t="shared" si="1859"/>
        <v>19</v>
      </c>
      <c r="DL519" s="534">
        <f t="shared" si="1860"/>
        <v>19.5</v>
      </c>
      <c r="DM519" s="534">
        <f t="shared" si="1861"/>
        <v>20</v>
      </c>
      <c r="DN519" s="534" t="str">
        <f t="shared" si="1862"/>
        <v/>
      </c>
      <c r="DO519" s="534" t="str">
        <f t="shared" si="1863"/>
        <v/>
      </c>
      <c r="DP519" s="533" t="str">
        <f t="shared" si="1864"/>
        <v/>
      </c>
      <c r="DQ519" s="532" t="str">
        <f t="shared" si="1865"/>
        <v/>
      </c>
      <c r="DR519" s="753">
        <f t="shared" si="1866"/>
        <v>14</v>
      </c>
      <c r="DS519" s="111">
        <f t="shared" si="1867"/>
        <v>10</v>
      </c>
      <c r="DT519" s="111">
        <f t="shared" si="1868"/>
        <v>15</v>
      </c>
      <c r="DU519" s="111">
        <f t="shared" si="1869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1907">IF(B519="","",B515*B516*B519)</f>
        <v>360</v>
      </c>
      <c r="C520" s="541">
        <f t="shared" si="1907"/>
        <v>135</v>
      </c>
      <c r="D520" s="541" t="str">
        <f t="shared" si="1907"/>
        <v/>
      </c>
      <c r="E520" s="541">
        <f t="shared" si="1907"/>
        <v>360</v>
      </c>
      <c r="F520" s="541" t="str">
        <f t="shared" si="1907"/>
        <v/>
      </c>
      <c r="G520" s="541" t="str">
        <f t="shared" si="1907"/>
        <v/>
      </c>
      <c r="H520" s="541">
        <f t="shared" si="1907"/>
        <v>280</v>
      </c>
      <c r="I520" s="541">
        <f t="shared" si="1907"/>
        <v>61.44</v>
      </c>
      <c r="J520" s="541">
        <f t="shared" si="1907"/>
        <v>420</v>
      </c>
      <c r="K520" s="541">
        <f t="shared" si="1907"/>
        <v>420</v>
      </c>
      <c r="L520" s="541">
        <f t="shared" si="1907"/>
        <v>420</v>
      </c>
      <c r="M520" s="541" t="str">
        <f t="shared" si="1907"/>
        <v/>
      </c>
      <c r="N520" s="541">
        <f t="shared" si="1907"/>
        <v>540</v>
      </c>
      <c r="O520" s="541">
        <f t="shared" si="1907"/>
        <v>336</v>
      </c>
      <c r="P520" s="541">
        <f t="shared" si="1907"/>
        <v>528</v>
      </c>
      <c r="Q520" s="541">
        <f t="shared" si="1907"/>
        <v>420</v>
      </c>
      <c r="R520" s="541">
        <f t="shared" si="1907"/>
        <v>420</v>
      </c>
      <c r="S520" s="541">
        <f t="shared" si="1907"/>
        <v>456</v>
      </c>
      <c r="T520" s="865"/>
      <c r="U520" s="541">
        <f t="shared" ref="U520:AL520" si="1908">IF(U519="","",U515*U516*U519)</f>
        <v>420</v>
      </c>
      <c r="V520" s="541">
        <f t="shared" si="1908"/>
        <v>288</v>
      </c>
      <c r="W520" s="541">
        <f t="shared" si="1908"/>
        <v>336</v>
      </c>
      <c r="X520" s="541">
        <f t="shared" si="1908"/>
        <v>360</v>
      </c>
      <c r="Y520" s="541" t="str">
        <f t="shared" si="1908"/>
        <v/>
      </c>
      <c r="Z520" s="541" t="str">
        <f t="shared" si="1908"/>
        <v/>
      </c>
      <c r="AA520" s="541" t="str">
        <f t="shared" si="1908"/>
        <v/>
      </c>
      <c r="AB520" s="541" t="str">
        <f t="shared" si="1908"/>
        <v/>
      </c>
      <c r="AC520" s="541" t="str">
        <f t="shared" si="1908"/>
        <v/>
      </c>
      <c r="AD520" s="541">
        <f t="shared" si="1908"/>
        <v>420</v>
      </c>
      <c r="AE520" s="541" t="str">
        <f t="shared" si="1908"/>
        <v/>
      </c>
      <c r="AF520" s="541" t="str">
        <f t="shared" si="1908"/>
        <v/>
      </c>
      <c r="AG520" s="541" t="str">
        <f t="shared" si="1908"/>
        <v/>
      </c>
      <c r="AH520" s="541">
        <f t="shared" si="1908"/>
        <v>336</v>
      </c>
      <c r="AI520" s="541">
        <f t="shared" si="1908"/>
        <v>456</v>
      </c>
      <c r="AJ520" s="541">
        <f t="shared" si="1908"/>
        <v>480</v>
      </c>
      <c r="AK520" s="541">
        <f t="shared" si="1908"/>
        <v>468</v>
      </c>
      <c r="AL520" s="541">
        <f t="shared" si="1908"/>
        <v>360</v>
      </c>
      <c r="AM520" s="865"/>
      <c r="AN520" s="541">
        <f t="shared" ref="AN520:BE520" si="1909">IF(AN519="","",AN515*AN516*AN519)</f>
        <v>900</v>
      </c>
      <c r="AO520" s="541">
        <f t="shared" si="1909"/>
        <v>720</v>
      </c>
      <c r="AP520" s="541">
        <f t="shared" si="1909"/>
        <v>900</v>
      </c>
      <c r="AQ520" s="541">
        <f t="shared" si="1909"/>
        <v>360</v>
      </c>
      <c r="AR520" s="541">
        <f t="shared" si="1909"/>
        <v>900</v>
      </c>
      <c r="AS520" s="541">
        <f t="shared" si="1909"/>
        <v>720</v>
      </c>
      <c r="AT520" s="541">
        <f t="shared" si="1909"/>
        <v>840</v>
      </c>
      <c r="AU520" s="541">
        <f t="shared" si="1909"/>
        <v>720</v>
      </c>
      <c r="AV520" s="541">
        <f t="shared" si="1909"/>
        <v>900</v>
      </c>
      <c r="AW520" s="541" t="str">
        <f t="shared" si="1909"/>
        <v/>
      </c>
      <c r="AX520" s="541">
        <f t="shared" si="1909"/>
        <v>420</v>
      </c>
      <c r="AY520" s="541" t="str">
        <f t="shared" si="1909"/>
        <v/>
      </c>
      <c r="AZ520" s="541">
        <f t="shared" si="1909"/>
        <v>420</v>
      </c>
      <c r="BA520" s="541">
        <f t="shared" si="1909"/>
        <v>384</v>
      </c>
      <c r="BB520" s="541" t="str">
        <f t="shared" si="1909"/>
        <v/>
      </c>
      <c r="BC520" s="541">
        <f t="shared" si="1909"/>
        <v>192</v>
      </c>
      <c r="BD520" s="541">
        <f t="shared" si="1909"/>
        <v>360</v>
      </c>
      <c r="BE520" s="541">
        <f t="shared" si="1909"/>
        <v>960</v>
      </c>
      <c r="BF520" s="865"/>
      <c r="BG520" s="541">
        <f t="shared" ref="BG520:BX520" si="1910">IF(BG519="","",BG515*BG516*BG519)</f>
        <v>900</v>
      </c>
      <c r="BH520" s="541">
        <f t="shared" si="1910"/>
        <v>360</v>
      </c>
      <c r="BI520" s="541">
        <f t="shared" si="1910"/>
        <v>900</v>
      </c>
      <c r="BJ520" s="541">
        <f t="shared" si="1910"/>
        <v>1200</v>
      </c>
      <c r="BK520" s="541">
        <f t="shared" si="1910"/>
        <v>1050</v>
      </c>
      <c r="BL520" s="541">
        <f t="shared" si="1910"/>
        <v>384</v>
      </c>
      <c r="BM520" s="541">
        <f t="shared" si="1910"/>
        <v>360</v>
      </c>
      <c r="BN520" s="541">
        <f t="shared" si="1910"/>
        <v>420</v>
      </c>
      <c r="BO520" s="541">
        <f t="shared" si="1910"/>
        <v>1020</v>
      </c>
      <c r="BP520" s="541">
        <f t="shared" si="1910"/>
        <v>408</v>
      </c>
      <c r="BQ520" s="541">
        <f t="shared" si="1910"/>
        <v>420</v>
      </c>
      <c r="BR520" s="541" t="str">
        <f t="shared" si="1910"/>
        <v/>
      </c>
      <c r="BS520" s="541" t="str">
        <f t="shared" si="1910"/>
        <v/>
      </c>
      <c r="BT520" s="541">
        <f t="shared" si="1910"/>
        <v>228</v>
      </c>
      <c r="BU520" s="541" t="str">
        <f t="shared" si="1910"/>
        <v/>
      </c>
      <c r="BV520" s="541" t="str">
        <f t="shared" si="1910"/>
        <v/>
      </c>
      <c r="BW520" s="541">
        <f t="shared" si="1910"/>
        <v>960</v>
      </c>
      <c r="BX520" s="541" t="str">
        <f t="shared" si="1910"/>
        <v/>
      </c>
      <c r="BY520" s="865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391"/>
        <v>379.58333333333343</v>
      </c>
      <c r="CE520" s="698">
        <f t="shared" si="1392"/>
        <v>394.5</v>
      </c>
      <c r="CF520" s="698">
        <f t="shared" si="1393"/>
        <v>657.23076923076928</v>
      </c>
      <c r="CG520" s="787">
        <f t="shared" si="1394"/>
        <v>652.90909090909088</v>
      </c>
      <c r="CH520" s="1370" t="str">
        <f t="shared" si="1830"/>
        <v/>
      </c>
      <c r="CI520" s="1371" t="str">
        <f t="shared" si="1831"/>
        <v/>
      </c>
      <c r="CJ520" s="1372">
        <f t="shared" si="1832"/>
        <v>61.44</v>
      </c>
      <c r="CK520" s="1372">
        <f t="shared" si="1833"/>
        <v>135</v>
      </c>
      <c r="CL520" s="1372">
        <f t="shared" si="1834"/>
        <v>280</v>
      </c>
      <c r="CM520" s="1372">
        <f t="shared" si="1835"/>
        <v>336</v>
      </c>
      <c r="CN520" s="1372">
        <f t="shared" si="1836"/>
        <v>360</v>
      </c>
      <c r="CO520" s="1373">
        <f t="shared" si="1837"/>
        <v>360</v>
      </c>
      <c r="CP520" s="1373">
        <f t="shared" si="1838"/>
        <v>420</v>
      </c>
      <c r="CQ520" s="1373">
        <f t="shared" si="1839"/>
        <v>420</v>
      </c>
      <c r="CR520" s="1373">
        <f t="shared" si="1840"/>
        <v>420</v>
      </c>
      <c r="CS520" s="1372">
        <f t="shared" si="1841"/>
        <v>420</v>
      </c>
      <c r="CT520" s="1372">
        <f t="shared" si="1842"/>
        <v>420</v>
      </c>
      <c r="CU520" s="1372">
        <f t="shared" si="1843"/>
        <v>456</v>
      </c>
      <c r="CV520" s="1372">
        <f t="shared" si="1844"/>
        <v>528</v>
      </c>
      <c r="CW520" s="1372">
        <f t="shared" si="1845"/>
        <v>540</v>
      </c>
      <c r="CX520" s="1371" t="str">
        <f t="shared" si="1846"/>
        <v/>
      </c>
      <c r="CY520" s="1374" t="str">
        <f t="shared" si="1847"/>
        <v/>
      </c>
      <c r="CZ520" s="532" t="str">
        <f t="shared" si="1848"/>
        <v/>
      </c>
      <c r="DA520" s="533" t="str">
        <f t="shared" si="1849"/>
        <v/>
      </c>
      <c r="DB520" s="534" t="str">
        <f t="shared" si="1850"/>
        <v/>
      </c>
      <c r="DC520" s="534" t="str">
        <f t="shared" si="1851"/>
        <v/>
      </c>
      <c r="DD520" s="534">
        <f t="shared" si="1852"/>
        <v>288</v>
      </c>
      <c r="DE520" s="534">
        <f t="shared" si="1853"/>
        <v>336</v>
      </c>
      <c r="DF520" s="534">
        <f t="shared" si="1854"/>
        <v>336</v>
      </c>
      <c r="DG520" s="535">
        <f t="shared" si="1855"/>
        <v>360</v>
      </c>
      <c r="DH520" s="535">
        <f t="shared" si="1856"/>
        <v>360</v>
      </c>
      <c r="DI520" s="535">
        <f t="shared" si="1857"/>
        <v>420</v>
      </c>
      <c r="DJ520" s="535">
        <f t="shared" si="1858"/>
        <v>420</v>
      </c>
      <c r="DK520" s="534">
        <f t="shared" si="1859"/>
        <v>456</v>
      </c>
      <c r="DL520" s="534">
        <f t="shared" si="1860"/>
        <v>468</v>
      </c>
      <c r="DM520" s="534">
        <f t="shared" si="1861"/>
        <v>480</v>
      </c>
      <c r="DN520" s="534" t="str">
        <f t="shared" si="1862"/>
        <v/>
      </c>
      <c r="DO520" s="534" t="str">
        <f t="shared" si="1863"/>
        <v/>
      </c>
      <c r="DP520" s="533" t="str">
        <f t="shared" si="1864"/>
        <v/>
      </c>
      <c r="DQ520" s="532" t="str">
        <f t="shared" si="1865"/>
        <v/>
      </c>
      <c r="DR520" s="753">
        <f t="shared" si="1866"/>
        <v>14</v>
      </c>
      <c r="DS520" s="111">
        <f t="shared" si="1867"/>
        <v>10</v>
      </c>
      <c r="DT520" s="111">
        <f t="shared" si="1868"/>
        <v>15</v>
      </c>
      <c r="DU520" s="111">
        <f t="shared" si="1869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440" t="s">
        <v>823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391"/>
        <v/>
      </c>
      <c r="CE521" s="698" t="str">
        <f t="shared" si="1392"/>
        <v/>
      </c>
      <c r="CF521" s="698">
        <f t="shared" si="1393"/>
        <v>6</v>
      </c>
      <c r="CG521" s="787">
        <f t="shared" si="1394"/>
        <v>3.5</v>
      </c>
      <c r="CH521" s="1370" t="str">
        <f t="shared" si="1830"/>
        <v/>
      </c>
      <c r="CI521" s="1371" t="str">
        <f t="shared" si="1831"/>
        <v/>
      </c>
      <c r="CJ521" s="1372" t="str">
        <f t="shared" si="1832"/>
        <v/>
      </c>
      <c r="CK521" s="1372" t="str">
        <f t="shared" si="1833"/>
        <v/>
      </c>
      <c r="CL521" s="1372" t="str">
        <f t="shared" si="1834"/>
        <v/>
      </c>
      <c r="CM521" s="1372" t="str">
        <f t="shared" si="1835"/>
        <v/>
      </c>
      <c r="CN521" s="1372" t="str">
        <f t="shared" si="1836"/>
        <v/>
      </c>
      <c r="CO521" s="1373" t="str">
        <f t="shared" si="1837"/>
        <v/>
      </c>
      <c r="CP521" s="1373">
        <f t="shared" si="1838"/>
        <v>6</v>
      </c>
      <c r="CQ521" s="1373">
        <f t="shared" si="1839"/>
        <v>24</v>
      </c>
      <c r="CR521" s="1373" t="str">
        <f t="shared" si="1840"/>
        <v/>
      </c>
      <c r="CS521" s="1372" t="str">
        <f t="shared" si="1841"/>
        <v/>
      </c>
      <c r="CT521" s="1372" t="str">
        <f t="shared" si="1842"/>
        <v/>
      </c>
      <c r="CU521" s="1372" t="str">
        <f t="shared" si="1843"/>
        <v/>
      </c>
      <c r="CV521" s="1372" t="str">
        <f t="shared" si="1844"/>
        <v/>
      </c>
      <c r="CW521" s="1372" t="str">
        <f t="shared" si="1845"/>
        <v/>
      </c>
      <c r="CX521" s="1371" t="str">
        <f t="shared" si="1846"/>
        <v/>
      </c>
      <c r="CY521" s="1374" t="str">
        <f t="shared" si="1847"/>
        <v/>
      </c>
      <c r="CZ521" s="532" t="str">
        <f t="shared" si="1848"/>
        <v/>
      </c>
      <c r="DA521" s="533" t="str">
        <f t="shared" si="1849"/>
        <v/>
      </c>
      <c r="DB521" s="534" t="str">
        <f t="shared" si="1850"/>
        <v/>
      </c>
      <c r="DC521" s="534" t="str">
        <f t="shared" si="1851"/>
        <v/>
      </c>
      <c r="DD521" s="534" t="str">
        <f t="shared" si="1852"/>
        <v/>
      </c>
      <c r="DE521" s="534" t="str">
        <f t="shared" si="1853"/>
        <v/>
      </c>
      <c r="DF521" s="534" t="str">
        <f t="shared" si="1854"/>
        <v/>
      </c>
      <c r="DG521" s="535" t="str">
        <f t="shared" si="1855"/>
        <v/>
      </c>
      <c r="DH521" s="535">
        <f t="shared" si="1856"/>
        <v>1</v>
      </c>
      <c r="DI521" s="535">
        <f t="shared" si="1857"/>
        <v>4</v>
      </c>
      <c r="DJ521" s="535" t="str">
        <f t="shared" si="1858"/>
        <v/>
      </c>
      <c r="DK521" s="534" t="str">
        <f t="shared" si="1859"/>
        <v/>
      </c>
      <c r="DL521" s="534" t="str">
        <f t="shared" si="1860"/>
        <v/>
      </c>
      <c r="DM521" s="534" t="str">
        <f t="shared" si="1861"/>
        <v/>
      </c>
      <c r="DN521" s="534" t="str">
        <f t="shared" si="1862"/>
        <v/>
      </c>
      <c r="DO521" s="534" t="str">
        <f t="shared" si="1863"/>
        <v/>
      </c>
      <c r="DP521" s="533" t="str">
        <f t="shared" si="1864"/>
        <v/>
      </c>
      <c r="DQ521" s="532" t="str">
        <f t="shared" si="1865"/>
        <v/>
      </c>
      <c r="DR521" s="753">
        <f t="shared" si="1866"/>
        <v>2</v>
      </c>
      <c r="DS521" s="111">
        <f t="shared" si="1867"/>
        <v>2</v>
      </c>
      <c r="DT521" s="111">
        <f t="shared" si="1868"/>
        <v>3</v>
      </c>
      <c r="DU521" s="111">
        <f t="shared" si="1869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391"/>
        <v/>
      </c>
      <c r="CE522" s="698" t="str">
        <f t="shared" si="1392"/>
        <v/>
      </c>
      <c r="CF522" s="698">
        <f t="shared" si="1393"/>
        <v>12</v>
      </c>
      <c r="CG522" s="787">
        <f t="shared" si="1394"/>
        <v>12</v>
      </c>
      <c r="CH522" s="1370" t="str">
        <f t="shared" si="1830"/>
        <v/>
      </c>
      <c r="CI522" s="1371" t="str">
        <f t="shared" si="1831"/>
        <v/>
      </c>
      <c r="CJ522" s="1372" t="str">
        <f t="shared" si="1832"/>
        <v/>
      </c>
      <c r="CK522" s="1372" t="str">
        <f t="shared" si="1833"/>
        <v/>
      </c>
      <c r="CL522" s="1372" t="str">
        <f t="shared" si="1834"/>
        <v/>
      </c>
      <c r="CM522" s="1372" t="str">
        <f t="shared" si="1835"/>
        <v/>
      </c>
      <c r="CN522" s="1372" t="str">
        <f t="shared" si="1836"/>
        <v/>
      </c>
      <c r="CO522" s="1373" t="str">
        <f t="shared" si="1837"/>
        <v/>
      </c>
      <c r="CP522" s="1373">
        <f t="shared" si="1838"/>
        <v>10</v>
      </c>
      <c r="CQ522" s="1373">
        <f t="shared" si="1839"/>
        <v>12</v>
      </c>
      <c r="CR522" s="1373" t="str">
        <f t="shared" si="1840"/>
        <v/>
      </c>
      <c r="CS522" s="1372" t="str">
        <f t="shared" si="1841"/>
        <v/>
      </c>
      <c r="CT522" s="1372" t="str">
        <f t="shared" si="1842"/>
        <v/>
      </c>
      <c r="CU522" s="1372" t="str">
        <f t="shared" si="1843"/>
        <v/>
      </c>
      <c r="CV522" s="1372" t="str">
        <f t="shared" si="1844"/>
        <v/>
      </c>
      <c r="CW522" s="1372" t="str">
        <f t="shared" si="1845"/>
        <v/>
      </c>
      <c r="CX522" s="1371" t="str">
        <f t="shared" si="1846"/>
        <v/>
      </c>
      <c r="CY522" s="1374" t="str">
        <f t="shared" si="1847"/>
        <v/>
      </c>
      <c r="CZ522" s="532" t="str">
        <f t="shared" si="1848"/>
        <v/>
      </c>
      <c r="DA522" s="533" t="str">
        <f t="shared" si="1849"/>
        <v/>
      </c>
      <c r="DB522" s="534" t="str">
        <f t="shared" si="1850"/>
        <v/>
      </c>
      <c r="DC522" s="534" t="str">
        <f t="shared" si="1851"/>
        <v/>
      </c>
      <c r="DD522" s="534" t="str">
        <f t="shared" si="1852"/>
        <v/>
      </c>
      <c r="DE522" s="534" t="str">
        <f t="shared" si="1853"/>
        <v/>
      </c>
      <c r="DF522" s="534" t="str">
        <f t="shared" si="1854"/>
        <v/>
      </c>
      <c r="DG522" s="535" t="str">
        <f t="shared" si="1855"/>
        <v/>
      </c>
      <c r="DH522" s="535">
        <f t="shared" si="1856"/>
        <v>6</v>
      </c>
      <c r="DI522" s="535">
        <f t="shared" si="1857"/>
        <v>12</v>
      </c>
      <c r="DJ522" s="535" t="str">
        <f t="shared" si="1858"/>
        <v/>
      </c>
      <c r="DK522" s="534" t="str">
        <f t="shared" si="1859"/>
        <v/>
      </c>
      <c r="DL522" s="534" t="str">
        <f t="shared" si="1860"/>
        <v/>
      </c>
      <c r="DM522" s="534" t="str">
        <f t="shared" si="1861"/>
        <v/>
      </c>
      <c r="DN522" s="534" t="str">
        <f t="shared" si="1862"/>
        <v/>
      </c>
      <c r="DO522" s="534" t="str">
        <f t="shared" si="1863"/>
        <v/>
      </c>
      <c r="DP522" s="533" t="str">
        <f t="shared" si="1864"/>
        <v/>
      </c>
      <c r="DQ522" s="532" t="str">
        <f t="shared" si="1865"/>
        <v/>
      </c>
      <c r="DR522" s="753">
        <f t="shared" si="1866"/>
        <v>2</v>
      </c>
      <c r="DS522" s="111">
        <f t="shared" si="1867"/>
        <v>2</v>
      </c>
      <c r="DT522" s="111">
        <f t="shared" si="1868"/>
        <v>3</v>
      </c>
      <c r="DU522" s="111">
        <f t="shared" si="1869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v>2680</v>
      </c>
      <c r="C523" s="858">
        <v>2680</v>
      </c>
      <c r="D523" s="858">
        <v>2680</v>
      </c>
      <c r="E523" s="858">
        <v>2680</v>
      </c>
      <c r="F523" s="858">
        <v>2680</v>
      </c>
      <c r="G523" s="858">
        <v>2680</v>
      </c>
      <c r="H523" s="858">
        <v>2680</v>
      </c>
      <c r="I523" s="858">
        <v>2680</v>
      </c>
      <c r="J523" s="858">
        <v>2680</v>
      </c>
      <c r="K523" s="858">
        <v>2680</v>
      </c>
      <c r="L523" s="858">
        <v>2680</v>
      </c>
      <c r="M523" s="858">
        <v>2680</v>
      </c>
      <c r="N523" s="858">
        <v>2680</v>
      </c>
      <c r="O523" s="858">
        <v>2680</v>
      </c>
      <c r="P523" s="858">
        <v>2680</v>
      </c>
      <c r="Q523" s="858">
        <v>2680</v>
      </c>
      <c r="R523" s="858">
        <v>2680</v>
      </c>
      <c r="S523" s="858">
        <v>2680</v>
      </c>
      <c r="T523" s="851"/>
      <c r="U523" s="858">
        <v>2680</v>
      </c>
      <c r="V523" s="858">
        <v>2680</v>
      </c>
      <c r="W523" s="858">
        <v>2680</v>
      </c>
      <c r="X523" s="858">
        <v>2680</v>
      </c>
      <c r="Y523" s="858">
        <v>2680</v>
      </c>
      <c r="Z523" s="858">
        <v>2680</v>
      </c>
      <c r="AA523" s="858">
        <v>2680</v>
      </c>
      <c r="AB523" s="858">
        <v>2680</v>
      </c>
      <c r="AC523" s="858">
        <v>2680</v>
      </c>
      <c r="AD523" s="858">
        <v>2680</v>
      </c>
      <c r="AE523" s="858">
        <v>2680</v>
      </c>
      <c r="AF523" s="858">
        <v>2680</v>
      </c>
      <c r="AG523" s="858">
        <v>2680</v>
      </c>
      <c r="AH523" s="858">
        <v>2680</v>
      </c>
      <c r="AI523" s="858">
        <v>2680</v>
      </c>
      <c r="AJ523" s="858">
        <v>2680</v>
      </c>
      <c r="AK523" s="858">
        <v>2680</v>
      </c>
      <c r="AL523" s="858">
        <v>2680</v>
      </c>
      <c r="AM523" s="851"/>
      <c r="AN523" s="858">
        <v>2680</v>
      </c>
      <c r="AO523" s="858">
        <v>2680</v>
      </c>
      <c r="AP523" s="858">
        <v>2680</v>
      </c>
      <c r="AQ523" s="858">
        <v>2680</v>
      </c>
      <c r="AR523" s="858">
        <v>2680</v>
      </c>
      <c r="AS523" s="858">
        <v>2680</v>
      </c>
      <c r="AT523" s="858">
        <v>2680</v>
      </c>
      <c r="AU523" s="858">
        <v>2680</v>
      </c>
      <c r="AV523" s="858">
        <v>2680</v>
      </c>
      <c r="AW523" s="858">
        <v>2680</v>
      </c>
      <c r="AX523" s="858">
        <v>2680</v>
      </c>
      <c r="AY523" s="858">
        <v>2680</v>
      </c>
      <c r="AZ523" s="858">
        <v>2680</v>
      </c>
      <c r="BA523" s="858">
        <v>2680</v>
      </c>
      <c r="BB523" s="858">
        <v>2680</v>
      </c>
      <c r="BC523" s="858">
        <v>2680</v>
      </c>
      <c r="BD523" s="858">
        <v>2680</v>
      </c>
      <c r="BE523" s="858">
        <v>2680</v>
      </c>
      <c r="BF523" s="851"/>
      <c r="BG523" s="858">
        <v>2680</v>
      </c>
      <c r="BH523" s="858">
        <v>2680</v>
      </c>
      <c r="BI523" s="858">
        <v>2680</v>
      </c>
      <c r="BJ523" s="858">
        <v>2680</v>
      </c>
      <c r="BK523" s="858">
        <v>2680</v>
      </c>
      <c r="BL523" s="858">
        <v>2680</v>
      </c>
      <c r="BM523" s="858">
        <v>2680</v>
      </c>
      <c r="BN523" s="858">
        <v>2680</v>
      </c>
      <c r="BO523" s="858">
        <v>2680</v>
      </c>
      <c r="BP523" s="858">
        <v>2680</v>
      </c>
      <c r="BQ523" s="858">
        <v>2680</v>
      </c>
      <c r="BR523" s="858">
        <v>2680</v>
      </c>
      <c r="BS523" s="858">
        <v>2680</v>
      </c>
      <c r="BT523" s="858">
        <v>2680</v>
      </c>
      <c r="BU523" s="858">
        <v>2680</v>
      </c>
      <c r="BV523" s="858">
        <v>2680</v>
      </c>
      <c r="BW523" s="858">
        <v>2680</v>
      </c>
      <c r="BX523" s="858">
        <v>2680</v>
      </c>
      <c r="BY523" s="851"/>
      <c r="BZ523" s="858">
        <v>2680</v>
      </c>
      <c r="CA523" s="858">
        <v>2680</v>
      </c>
      <c r="CB523" s="858">
        <v>2680</v>
      </c>
      <c r="CC523" s="858">
        <v>2680</v>
      </c>
      <c r="CD523" s="698">
        <f t="shared" si="1391"/>
        <v>2680</v>
      </c>
      <c r="CE523" s="698">
        <f t="shared" si="1392"/>
        <v>2680</v>
      </c>
      <c r="CF523" s="698">
        <f t="shared" si="1393"/>
        <v>2680</v>
      </c>
      <c r="CG523" s="787">
        <f t="shared" si="1394"/>
        <v>2680</v>
      </c>
      <c r="CH523" s="1370">
        <f t="shared" si="1830"/>
        <v>2680</v>
      </c>
      <c r="CI523" s="1371">
        <f t="shared" si="1831"/>
        <v>2680</v>
      </c>
      <c r="CJ523" s="1372">
        <f t="shared" si="1832"/>
        <v>2680</v>
      </c>
      <c r="CK523" s="1372">
        <f t="shared" si="1833"/>
        <v>2680</v>
      </c>
      <c r="CL523" s="1372">
        <f t="shared" si="1834"/>
        <v>2680</v>
      </c>
      <c r="CM523" s="1372">
        <f t="shared" si="1835"/>
        <v>2680</v>
      </c>
      <c r="CN523" s="1372">
        <f t="shared" si="1836"/>
        <v>2680</v>
      </c>
      <c r="CO523" s="1373">
        <f t="shared" si="1837"/>
        <v>2680</v>
      </c>
      <c r="CP523" s="1373">
        <f t="shared" si="1838"/>
        <v>2680</v>
      </c>
      <c r="CQ523" s="1373">
        <f t="shared" si="1839"/>
        <v>2680</v>
      </c>
      <c r="CR523" s="1373">
        <f t="shared" si="1840"/>
        <v>2680</v>
      </c>
      <c r="CS523" s="1372">
        <f t="shared" si="1841"/>
        <v>2680</v>
      </c>
      <c r="CT523" s="1372">
        <f t="shared" si="1842"/>
        <v>2680</v>
      </c>
      <c r="CU523" s="1372">
        <f t="shared" si="1843"/>
        <v>2680</v>
      </c>
      <c r="CV523" s="1372">
        <f t="shared" si="1844"/>
        <v>2680</v>
      </c>
      <c r="CW523" s="1372">
        <f t="shared" si="1845"/>
        <v>2680</v>
      </c>
      <c r="CX523" s="1371">
        <f t="shared" si="1846"/>
        <v>2680</v>
      </c>
      <c r="CY523" s="1374">
        <f t="shared" si="1847"/>
        <v>2680</v>
      </c>
      <c r="CZ523" s="532">
        <f t="shared" si="1848"/>
        <v>2680</v>
      </c>
      <c r="DA523" s="533">
        <f t="shared" si="1849"/>
        <v>2680</v>
      </c>
      <c r="DB523" s="534">
        <f t="shared" si="1850"/>
        <v>2680</v>
      </c>
      <c r="DC523" s="534">
        <f t="shared" si="1851"/>
        <v>2680</v>
      </c>
      <c r="DD523" s="534">
        <f t="shared" si="1852"/>
        <v>2680</v>
      </c>
      <c r="DE523" s="534">
        <f t="shared" si="1853"/>
        <v>2680</v>
      </c>
      <c r="DF523" s="534">
        <f t="shared" si="1854"/>
        <v>2680</v>
      </c>
      <c r="DG523" s="535">
        <f t="shared" si="1855"/>
        <v>2680</v>
      </c>
      <c r="DH523" s="535">
        <f t="shared" si="1856"/>
        <v>2680</v>
      </c>
      <c r="DI523" s="535">
        <f t="shared" si="1857"/>
        <v>2680</v>
      </c>
      <c r="DJ523" s="535">
        <f t="shared" si="1858"/>
        <v>2680</v>
      </c>
      <c r="DK523" s="534">
        <f t="shared" si="1859"/>
        <v>2680</v>
      </c>
      <c r="DL523" s="534">
        <f t="shared" si="1860"/>
        <v>2680</v>
      </c>
      <c r="DM523" s="534">
        <f t="shared" si="1861"/>
        <v>2680</v>
      </c>
      <c r="DN523" s="534">
        <f t="shared" si="1862"/>
        <v>2680</v>
      </c>
      <c r="DO523" s="534">
        <f t="shared" si="1863"/>
        <v>2680</v>
      </c>
      <c r="DP523" s="533">
        <f t="shared" si="1864"/>
        <v>2680</v>
      </c>
      <c r="DQ523" s="532">
        <f t="shared" si="1865"/>
        <v>2680</v>
      </c>
      <c r="DR523" s="753">
        <f t="shared" si="1866"/>
        <v>18</v>
      </c>
      <c r="DS523" s="111">
        <f t="shared" si="1867"/>
        <v>18</v>
      </c>
      <c r="DT523" s="111">
        <f t="shared" si="1868"/>
        <v>18</v>
      </c>
      <c r="DU523" s="111">
        <f t="shared" si="1869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3" t="str">
        <f t="shared" ref="B524:S524" si="1911">IF(B521="","",B521*B522*B523/B$46/365/$G$1)</f>
        <v/>
      </c>
      <c r="C524" s="733" t="str">
        <f t="shared" si="1911"/>
        <v/>
      </c>
      <c r="D524" s="863" t="str">
        <f t="shared" si="1911"/>
        <v/>
      </c>
      <c r="E524" s="733" t="str">
        <f t="shared" si="1911"/>
        <v/>
      </c>
      <c r="F524" s="863" t="str">
        <f t="shared" si="1911"/>
        <v/>
      </c>
      <c r="G524" s="733" t="str">
        <f t="shared" si="1911"/>
        <v/>
      </c>
      <c r="H524" s="863" t="str">
        <f t="shared" si="1911"/>
        <v/>
      </c>
      <c r="I524" s="733">
        <f t="shared" si="1911"/>
        <v>5.0062266500622662E-2</v>
      </c>
      <c r="J524" s="863" t="str">
        <f t="shared" si="1911"/>
        <v/>
      </c>
      <c r="K524" s="733" t="str">
        <f t="shared" si="1911"/>
        <v/>
      </c>
      <c r="L524" s="863">
        <f t="shared" si="1911"/>
        <v>3.7546699875466998E-3</v>
      </c>
      <c r="M524" s="733" t="str">
        <f t="shared" si="1911"/>
        <v/>
      </c>
      <c r="N524" s="863" t="str">
        <f t="shared" si="1911"/>
        <v/>
      </c>
      <c r="O524" s="733" t="str">
        <f t="shared" si="1911"/>
        <v/>
      </c>
      <c r="P524" s="863" t="str">
        <f t="shared" si="1911"/>
        <v/>
      </c>
      <c r="Q524" s="733" t="str">
        <f t="shared" si="1911"/>
        <v/>
      </c>
      <c r="R524" s="733" t="str">
        <f t="shared" si="1911"/>
        <v/>
      </c>
      <c r="S524" s="863" t="str">
        <f t="shared" si="1911"/>
        <v/>
      </c>
      <c r="T524" s="752"/>
      <c r="U524" s="863">
        <f t="shared" ref="U524:AL524" si="1912">IF(U521="","",U521*U522*U523/U$46/365/$G$1)</f>
        <v>7.1517523572318096E-4</v>
      </c>
      <c r="V524" s="733" t="str">
        <f t="shared" si="1912"/>
        <v/>
      </c>
      <c r="W524" s="863">
        <f t="shared" si="1912"/>
        <v>5.0062266500622661E-3</v>
      </c>
      <c r="X524" s="733" t="str">
        <f t="shared" si="1912"/>
        <v/>
      </c>
      <c r="Y524" s="863" t="str">
        <f t="shared" si="1912"/>
        <v/>
      </c>
      <c r="Z524" s="733" t="str">
        <f t="shared" si="1912"/>
        <v/>
      </c>
      <c r="AA524" s="863" t="str">
        <f t="shared" si="1912"/>
        <v/>
      </c>
      <c r="AB524" s="733" t="str">
        <f t="shared" si="1912"/>
        <v/>
      </c>
      <c r="AC524" s="863" t="str">
        <f t="shared" si="1912"/>
        <v/>
      </c>
      <c r="AD524" s="733" t="str">
        <f t="shared" si="1912"/>
        <v/>
      </c>
      <c r="AE524" s="863" t="str">
        <f t="shared" si="1912"/>
        <v/>
      </c>
      <c r="AF524" s="733" t="str">
        <f t="shared" si="1912"/>
        <v/>
      </c>
      <c r="AG524" s="863" t="str">
        <f t="shared" si="1912"/>
        <v/>
      </c>
      <c r="AH524" s="733" t="str">
        <f t="shared" si="1912"/>
        <v/>
      </c>
      <c r="AI524" s="863" t="str">
        <f t="shared" si="1912"/>
        <v/>
      </c>
      <c r="AJ524" s="733" t="str">
        <f t="shared" si="1912"/>
        <v/>
      </c>
      <c r="AK524" s="733" t="str">
        <f t="shared" si="1912"/>
        <v/>
      </c>
      <c r="AL524" s="863" t="str">
        <f t="shared" si="1912"/>
        <v/>
      </c>
      <c r="AM524" s="752"/>
      <c r="AN524" s="863" t="str">
        <f t="shared" ref="AN524:BE524" si="1913">IF(AN521="","",AN521*AN522*AN523/AN$46/365/$G$1)</f>
        <v/>
      </c>
      <c r="AO524" s="733">
        <f t="shared" si="1913"/>
        <v>1.0012453300124532E-2</v>
      </c>
      <c r="AP524" s="863" t="str">
        <f t="shared" si="1913"/>
        <v/>
      </c>
      <c r="AQ524" s="733" t="str">
        <f t="shared" si="1913"/>
        <v/>
      </c>
      <c r="AR524" s="863" t="str">
        <f t="shared" si="1913"/>
        <v/>
      </c>
      <c r="AS524" s="733">
        <f t="shared" si="1913"/>
        <v>1.2014943960149439E-2</v>
      </c>
      <c r="AT524" s="863" t="str">
        <f t="shared" si="1913"/>
        <v/>
      </c>
      <c r="AU524" s="733" t="str">
        <f t="shared" si="1913"/>
        <v/>
      </c>
      <c r="AV524" s="863" t="str">
        <f t="shared" si="1913"/>
        <v/>
      </c>
      <c r="AW524" s="733">
        <f t="shared" si="1913"/>
        <v>8.5821028286781707E-3</v>
      </c>
      <c r="AX524" s="863" t="str">
        <f t="shared" si="1913"/>
        <v/>
      </c>
      <c r="AY524" s="733" t="str">
        <f t="shared" si="1913"/>
        <v/>
      </c>
      <c r="AZ524" s="863" t="str">
        <f t="shared" si="1913"/>
        <v/>
      </c>
      <c r="BA524" s="733" t="str">
        <f t="shared" si="1913"/>
        <v/>
      </c>
      <c r="BB524" s="863" t="str">
        <f t="shared" si="1913"/>
        <v/>
      </c>
      <c r="BC524" s="733" t="str">
        <f t="shared" si="1913"/>
        <v/>
      </c>
      <c r="BD524" s="733" t="str">
        <f t="shared" si="1913"/>
        <v/>
      </c>
      <c r="BE524" s="863" t="str">
        <f t="shared" si="1913"/>
        <v/>
      </c>
      <c r="BF524" s="752"/>
      <c r="BG524" s="863">
        <f t="shared" ref="BG524:BX524" si="1914">IF(BG521="","",BG521*BG522*BG523/BG$46/365/$G$1)</f>
        <v>2.8607009428927238E-3</v>
      </c>
      <c r="BH524" s="863">
        <f t="shared" si="1914"/>
        <v>1.0012453300124532E-2</v>
      </c>
      <c r="BI524" s="733">
        <f t="shared" si="1914"/>
        <v>5.0062266500622661E-3</v>
      </c>
      <c r="BJ524" s="863" t="str">
        <f t="shared" si="1914"/>
        <v/>
      </c>
      <c r="BK524" s="733" t="str">
        <f t="shared" si="1914"/>
        <v/>
      </c>
      <c r="BL524" s="863" t="str">
        <f t="shared" si="1914"/>
        <v/>
      </c>
      <c r="BM524" s="733" t="str">
        <f t="shared" si="1914"/>
        <v/>
      </c>
      <c r="BN524" s="863" t="str">
        <f t="shared" si="1914"/>
        <v/>
      </c>
      <c r="BO524" s="733" t="str">
        <f t="shared" si="1914"/>
        <v/>
      </c>
      <c r="BP524" s="863" t="str">
        <f t="shared" si="1914"/>
        <v/>
      </c>
      <c r="BQ524" s="733" t="str">
        <f t="shared" si="1914"/>
        <v/>
      </c>
      <c r="BR524" s="863" t="str">
        <f t="shared" si="1914"/>
        <v/>
      </c>
      <c r="BS524" s="733" t="str">
        <f t="shared" si="1914"/>
        <v/>
      </c>
      <c r="BT524" s="863" t="str">
        <f t="shared" si="1914"/>
        <v/>
      </c>
      <c r="BU524" s="733" t="str">
        <f t="shared" si="1914"/>
        <v/>
      </c>
      <c r="BV524" s="863" t="str">
        <f t="shared" si="1914"/>
        <v/>
      </c>
      <c r="BW524" s="863">
        <f t="shared" si="1914"/>
        <v>7.1517523572318092E-3</v>
      </c>
      <c r="BX524" s="733" t="str">
        <f t="shared" si="1914"/>
        <v/>
      </c>
      <c r="BY524" s="752"/>
      <c r="BZ524" s="863" t="str">
        <f>IF(BZ521="","",BZ521*BZ522*BZ523/BZ$46/365/$G$1)</f>
        <v/>
      </c>
      <c r="CA524" s="733" t="str">
        <f>IF(CA521="","",CA521*CA522*CA523/CA$46/365/$G$1)</f>
        <v/>
      </c>
      <c r="CB524" s="863">
        <f>IF(CB521="","",CB521*CB522*CB523/CB$46/365/$G$1)</f>
        <v>5.0062266500622661E-3</v>
      </c>
      <c r="CC524" s="733">
        <f>IF(CC521="","",CC521*CC522*CC523/CC$46/365/$G$1)</f>
        <v>6.0074719800747196E-3</v>
      </c>
      <c r="CD524" s="698" t="str">
        <f t="shared" si="1391"/>
        <v/>
      </c>
      <c r="CE524" s="723" t="str">
        <f t="shared" si="1392"/>
        <v/>
      </c>
      <c r="CF524" s="723">
        <f t="shared" si="1393"/>
        <v>1.0012453300124534E-2</v>
      </c>
      <c r="CG524" s="790">
        <f t="shared" si="1394"/>
        <v>6.0789895036470381E-3</v>
      </c>
      <c r="CH524" s="1375" t="str">
        <f t="shared" si="1830"/>
        <v/>
      </c>
      <c r="CI524" s="1376" t="str">
        <f t="shared" si="1831"/>
        <v/>
      </c>
      <c r="CJ524" s="1377" t="str">
        <f t="shared" si="1832"/>
        <v/>
      </c>
      <c r="CK524" s="1377" t="str">
        <f t="shared" si="1833"/>
        <v/>
      </c>
      <c r="CL524" s="1377" t="str">
        <f t="shared" si="1834"/>
        <v/>
      </c>
      <c r="CM524" s="1377" t="str">
        <f t="shared" si="1835"/>
        <v/>
      </c>
      <c r="CN524" s="1377" t="str">
        <f t="shared" si="1836"/>
        <v/>
      </c>
      <c r="CO524" s="1378" t="str">
        <f t="shared" si="1837"/>
        <v/>
      </c>
      <c r="CP524" s="1378">
        <f t="shared" si="1838"/>
        <v>3.7546699875466998E-3</v>
      </c>
      <c r="CQ524" s="1378">
        <f t="shared" si="1839"/>
        <v>5.0062266500622662E-2</v>
      </c>
      <c r="CR524" s="1378" t="str">
        <f t="shared" si="1840"/>
        <v/>
      </c>
      <c r="CS524" s="1377" t="str">
        <f t="shared" si="1841"/>
        <v/>
      </c>
      <c r="CT524" s="1377" t="str">
        <f t="shared" si="1842"/>
        <v/>
      </c>
      <c r="CU524" s="1377" t="str">
        <f t="shared" si="1843"/>
        <v/>
      </c>
      <c r="CV524" s="1377" t="str">
        <f t="shared" si="1844"/>
        <v/>
      </c>
      <c r="CW524" s="1377" t="str">
        <f t="shared" si="1845"/>
        <v/>
      </c>
      <c r="CX524" s="1376" t="str">
        <f t="shared" si="1846"/>
        <v/>
      </c>
      <c r="CY524" s="1379" t="str">
        <f t="shared" si="1847"/>
        <v/>
      </c>
      <c r="CZ524" s="638" t="str">
        <f t="shared" si="1848"/>
        <v/>
      </c>
      <c r="DA524" s="639" t="str">
        <f t="shared" si="1849"/>
        <v/>
      </c>
      <c r="DB524" s="640" t="str">
        <f t="shared" si="1850"/>
        <v/>
      </c>
      <c r="DC524" s="640" t="str">
        <f t="shared" si="1851"/>
        <v/>
      </c>
      <c r="DD524" s="640" t="str">
        <f t="shared" si="1852"/>
        <v/>
      </c>
      <c r="DE524" s="640" t="str">
        <f t="shared" si="1853"/>
        <v/>
      </c>
      <c r="DF524" s="640" t="str">
        <f t="shared" si="1854"/>
        <v/>
      </c>
      <c r="DG524" s="641" t="str">
        <f t="shared" si="1855"/>
        <v/>
      </c>
      <c r="DH524" s="641">
        <f t="shared" si="1856"/>
        <v>7.1517523572318096E-4</v>
      </c>
      <c r="DI524" s="641">
        <f t="shared" si="1857"/>
        <v>5.0062266500622661E-3</v>
      </c>
      <c r="DJ524" s="641" t="str">
        <f t="shared" si="1858"/>
        <v/>
      </c>
      <c r="DK524" s="640" t="str">
        <f t="shared" si="1859"/>
        <v/>
      </c>
      <c r="DL524" s="640" t="str">
        <f t="shared" si="1860"/>
        <v/>
      </c>
      <c r="DM524" s="640" t="str">
        <f t="shared" si="1861"/>
        <v/>
      </c>
      <c r="DN524" s="640" t="str">
        <f t="shared" si="1862"/>
        <v/>
      </c>
      <c r="DO524" s="640" t="str">
        <f t="shared" si="1863"/>
        <v/>
      </c>
      <c r="DP524" s="639" t="str">
        <f t="shared" si="1864"/>
        <v/>
      </c>
      <c r="DQ524" s="638" t="str">
        <f t="shared" si="1865"/>
        <v/>
      </c>
      <c r="DR524" s="753">
        <f t="shared" si="1866"/>
        <v>2</v>
      </c>
      <c r="DS524" s="111">
        <f t="shared" si="1867"/>
        <v>2</v>
      </c>
      <c r="DT524" s="111">
        <f t="shared" si="1868"/>
        <v>3</v>
      </c>
      <c r="DU524" s="111">
        <f t="shared" si="1869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391"/>
        <v/>
      </c>
      <c r="CE525" s="698" t="str">
        <f t="shared" si="1392"/>
        <v/>
      </c>
      <c r="CF525" s="698">
        <f t="shared" si="1393"/>
        <v>5.9000000000000039</v>
      </c>
      <c r="CG525" s="787">
        <f t="shared" si="1394"/>
        <v>12</v>
      </c>
      <c r="CH525" s="1370" t="str">
        <f t="shared" si="1830"/>
        <v/>
      </c>
      <c r="CI525" s="1371" t="str">
        <f t="shared" si="1831"/>
        <v/>
      </c>
      <c r="CJ525" s="1372" t="str">
        <f t="shared" si="1832"/>
        <v/>
      </c>
      <c r="CK525" s="1372" t="str">
        <f t="shared" si="1833"/>
        <v/>
      </c>
      <c r="CL525" s="1372" t="str">
        <f t="shared" si="1834"/>
        <v/>
      </c>
      <c r="CM525" s="1372" t="str">
        <f t="shared" si="1835"/>
        <v/>
      </c>
      <c r="CN525" s="1372" t="str">
        <f t="shared" si="1836"/>
        <v/>
      </c>
      <c r="CO525" s="1373" t="str">
        <f t="shared" si="1837"/>
        <v/>
      </c>
      <c r="CP525" s="1373">
        <f t="shared" si="1838"/>
        <v>9.6</v>
      </c>
      <c r="CQ525" s="1373">
        <f t="shared" si="1839"/>
        <v>10</v>
      </c>
      <c r="CR525" s="1373" t="str">
        <f t="shared" si="1840"/>
        <v/>
      </c>
      <c r="CS525" s="1372" t="str">
        <f t="shared" si="1841"/>
        <v/>
      </c>
      <c r="CT525" s="1372" t="str">
        <f t="shared" si="1842"/>
        <v/>
      </c>
      <c r="CU525" s="1372" t="str">
        <f t="shared" si="1843"/>
        <v/>
      </c>
      <c r="CV525" s="1372" t="str">
        <f t="shared" si="1844"/>
        <v/>
      </c>
      <c r="CW525" s="1372" t="str">
        <f t="shared" si="1845"/>
        <v/>
      </c>
      <c r="CX525" s="1371" t="str">
        <f t="shared" si="1846"/>
        <v/>
      </c>
      <c r="CY525" s="1374" t="str">
        <f t="shared" si="1847"/>
        <v/>
      </c>
      <c r="CZ525" s="532" t="str">
        <f t="shared" si="1848"/>
        <v/>
      </c>
      <c r="DA525" s="533" t="str">
        <f t="shared" si="1849"/>
        <v/>
      </c>
      <c r="DB525" s="534" t="str">
        <f t="shared" si="1850"/>
        <v/>
      </c>
      <c r="DC525" s="534" t="str">
        <f t="shared" si="1851"/>
        <v/>
      </c>
      <c r="DD525" s="534" t="str">
        <f t="shared" si="1852"/>
        <v/>
      </c>
      <c r="DE525" s="534" t="str">
        <f t="shared" si="1853"/>
        <v/>
      </c>
      <c r="DF525" s="534" t="str">
        <f t="shared" si="1854"/>
        <v/>
      </c>
      <c r="DG525" s="535" t="str">
        <f t="shared" si="1855"/>
        <v/>
      </c>
      <c r="DH525" s="535">
        <f t="shared" si="1856"/>
        <v>15</v>
      </c>
      <c r="DI525" s="535">
        <f t="shared" si="1857"/>
        <v>17</v>
      </c>
      <c r="DJ525" s="535" t="str">
        <f t="shared" si="1858"/>
        <v/>
      </c>
      <c r="DK525" s="534" t="str">
        <f t="shared" si="1859"/>
        <v/>
      </c>
      <c r="DL525" s="534" t="str">
        <f t="shared" si="1860"/>
        <v/>
      </c>
      <c r="DM525" s="534" t="str">
        <f t="shared" si="1861"/>
        <v/>
      </c>
      <c r="DN525" s="534" t="str">
        <f t="shared" si="1862"/>
        <v/>
      </c>
      <c r="DO525" s="534" t="str">
        <f t="shared" si="1863"/>
        <v/>
      </c>
      <c r="DP525" s="533" t="str">
        <f t="shared" si="1864"/>
        <v/>
      </c>
      <c r="DQ525" s="532" t="str">
        <f t="shared" si="1865"/>
        <v/>
      </c>
      <c r="DR525" s="753">
        <f t="shared" si="1866"/>
        <v>2</v>
      </c>
      <c r="DS525" s="111">
        <f t="shared" si="1867"/>
        <v>2</v>
      </c>
      <c r="DT525" s="111">
        <f t="shared" si="1868"/>
        <v>3</v>
      </c>
      <c r="DU525" s="111">
        <f t="shared" si="1869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1915">IF(B525="","",B521*B522*B525)</f>
        <v/>
      </c>
      <c r="C526" s="541" t="str">
        <f t="shared" si="1915"/>
        <v/>
      </c>
      <c r="D526" s="541" t="str">
        <f t="shared" si="1915"/>
        <v/>
      </c>
      <c r="E526" s="541" t="str">
        <f t="shared" si="1915"/>
        <v/>
      </c>
      <c r="F526" s="541" t="str">
        <f t="shared" si="1915"/>
        <v/>
      </c>
      <c r="G526" s="541" t="str">
        <f t="shared" si="1915"/>
        <v/>
      </c>
      <c r="H526" s="541" t="str">
        <f t="shared" si="1915"/>
        <v/>
      </c>
      <c r="I526" s="541">
        <f t="shared" si="1915"/>
        <v>2400</v>
      </c>
      <c r="J526" s="541" t="str">
        <f t="shared" si="1915"/>
        <v/>
      </c>
      <c r="K526" s="541" t="str">
        <f t="shared" si="1915"/>
        <v/>
      </c>
      <c r="L526" s="541"/>
      <c r="M526" s="541" t="str">
        <f t="shared" ref="M526:S526" si="1916">IF(M525="","",M521*M522*M525)</f>
        <v/>
      </c>
      <c r="N526" s="541" t="str">
        <f t="shared" si="1916"/>
        <v/>
      </c>
      <c r="O526" s="541" t="str">
        <f t="shared" si="1916"/>
        <v/>
      </c>
      <c r="P526" s="541" t="str">
        <f t="shared" si="1916"/>
        <v/>
      </c>
      <c r="Q526" s="541" t="str">
        <f t="shared" si="1916"/>
        <v/>
      </c>
      <c r="R526" s="541" t="str">
        <f t="shared" si="1916"/>
        <v/>
      </c>
      <c r="S526" s="541" t="str">
        <f t="shared" si="1916"/>
        <v/>
      </c>
      <c r="T526" s="865"/>
      <c r="U526" s="541">
        <f t="shared" ref="U526:AL526" si="1917">IF(U525="","",U521*U522*U525)</f>
        <v>90</v>
      </c>
      <c r="V526" s="541" t="str">
        <f t="shared" si="1917"/>
        <v/>
      </c>
      <c r="W526" s="541">
        <f t="shared" si="1917"/>
        <v>816</v>
      </c>
      <c r="X526" s="541" t="str">
        <f t="shared" si="1917"/>
        <v/>
      </c>
      <c r="Y526" s="541" t="str">
        <f t="shared" si="1917"/>
        <v/>
      </c>
      <c r="Z526" s="541" t="str">
        <f t="shared" si="1917"/>
        <v/>
      </c>
      <c r="AA526" s="541" t="str">
        <f t="shared" si="1917"/>
        <v/>
      </c>
      <c r="AB526" s="541" t="str">
        <f t="shared" si="1917"/>
        <v/>
      </c>
      <c r="AC526" s="541" t="str">
        <f t="shared" si="1917"/>
        <v/>
      </c>
      <c r="AD526" s="541" t="str">
        <f t="shared" si="1917"/>
        <v/>
      </c>
      <c r="AE526" s="541" t="str">
        <f t="shared" si="1917"/>
        <v/>
      </c>
      <c r="AF526" s="541" t="str">
        <f t="shared" si="1917"/>
        <v/>
      </c>
      <c r="AG526" s="541" t="str">
        <f t="shared" si="1917"/>
        <v/>
      </c>
      <c r="AH526" s="541" t="str">
        <f t="shared" si="1917"/>
        <v/>
      </c>
      <c r="AI526" s="541" t="str">
        <f t="shared" si="1917"/>
        <v/>
      </c>
      <c r="AJ526" s="541" t="str">
        <f t="shared" si="1917"/>
        <v/>
      </c>
      <c r="AK526" s="541" t="str">
        <f t="shared" si="1917"/>
        <v/>
      </c>
      <c r="AL526" s="541" t="str">
        <f t="shared" si="1917"/>
        <v/>
      </c>
      <c r="AM526" s="865"/>
      <c r="AN526" s="541" t="str">
        <f t="shared" ref="AN526:BE526" si="1918">IF(AN525="","",AN521*AN522*AN525)</f>
        <v/>
      </c>
      <c r="AO526" s="541">
        <f t="shared" si="1918"/>
        <v>352.8</v>
      </c>
      <c r="AP526" s="541" t="str">
        <f t="shared" si="1918"/>
        <v/>
      </c>
      <c r="AQ526" s="541" t="str">
        <f t="shared" si="1918"/>
        <v/>
      </c>
      <c r="AR526" s="541" t="str">
        <f t="shared" si="1918"/>
        <v/>
      </c>
      <c r="AS526" s="541">
        <f t="shared" si="1918"/>
        <v>424.8</v>
      </c>
      <c r="AT526" s="541" t="str">
        <f t="shared" si="1918"/>
        <v/>
      </c>
      <c r="AU526" s="541" t="str">
        <f t="shared" si="1918"/>
        <v/>
      </c>
      <c r="AV526" s="541" t="str">
        <f t="shared" si="1918"/>
        <v/>
      </c>
      <c r="AW526" s="541">
        <f t="shared" si="1918"/>
        <v>856.80000000000007</v>
      </c>
      <c r="AX526" s="541" t="str">
        <f t="shared" si="1918"/>
        <v/>
      </c>
      <c r="AY526" s="541" t="str">
        <f t="shared" si="1918"/>
        <v/>
      </c>
      <c r="AZ526" s="541" t="str">
        <f t="shared" si="1918"/>
        <v/>
      </c>
      <c r="BA526" s="541" t="str">
        <f t="shared" si="1918"/>
        <v/>
      </c>
      <c r="BB526" s="541" t="str">
        <f t="shared" si="1918"/>
        <v/>
      </c>
      <c r="BC526" s="541" t="str">
        <f t="shared" si="1918"/>
        <v/>
      </c>
      <c r="BD526" s="541" t="str">
        <f t="shared" si="1918"/>
        <v/>
      </c>
      <c r="BE526" s="541" t="str">
        <f t="shared" si="1918"/>
        <v/>
      </c>
      <c r="BF526" s="865"/>
      <c r="BG526" s="541">
        <f t="shared" ref="BG526:BX526" si="1919">IF(BG525="","",BG521*BG522*BG525)</f>
        <v>288</v>
      </c>
      <c r="BH526" s="541">
        <f t="shared" si="1919"/>
        <v>1008</v>
      </c>
      <c r="BI526" s="541">
        <f t="shared" si="1919"/>
        <v>288</v>
      </c>
      <c r="BJ526" s="541" t="str">
        <f t="shared" si="1919"/>
        <v/>
      </c>
      <c r="BK526" s="541" t="str">
        <f t="shared" si="1919"/>
        <v/>
      </c>
      <c r="BL526" s="541" t="str">
        <f t="shared" si="1919"/>
        <v/>
      </c>
      <c r="BM526" s="541" t="str">
        <f t="shared" si="1919"/>
        <v/>
      </c>
      <c r="BN526" s="541" t="str">
        <f t="shared" si="1919"/>
        <v/>
      </c>
      <c r="BO526" s="541" t="str">
        <f t="shared" si="1919"/>
        <v/>
      </c>
      <c r="BP526" s="541" t="str">
        <f t="shared" si="1919"/>
        <v/>
      </c>
      <c r="BQ526" s="541" t="str">
        <f t="shared" si="1919"/>
        <v/>
      </c>
      <c r="BR526" s="541" t="str">
        <f t="shared" si="1919"/>
        <v/>
      </c>
      <c r="BS526" s="541" t="str">
        <f t="shared" si="1919"/>
        <v/>
      </c>
      <c r="BT526" s="541" t="str">
        <f t="shared" si="1919"/>
        <v/>
      </c>
      <c r="BU526" s="541" t="str">
        <f t="shared" si="1919"/>
        <v/>
      </c>
      <c r="BV526" s="541" t="str">
        <f t="shared" si="1919"/>
        <v/>
      </c>
      <c r="BW526" s="541">
        <f t="shared" si="1919"/>
        <v>564</v>
      </c>
      <c r="BX526" s="541" t="str">
        <f t="shared" si="1919"/>
        <v/>
      </c>
      <c r="BY526" s="865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391"/>
        <v/>
      </c>
      <c r="CE526" s="698" t="str">
        <f t="shared" si="1392"/>
        <v/>
      </c>
      <c r="CF526" s="698">
        <f t="shared" si="1393"/>
        <v>424.80000000000007</v>
      </c>
      <c r="CG526" s="787">
        <f t="shared" si="1394"/>
        <v>426</v>
      </c>
      <c r="CH526" s="1370" t="str">
        <f t="shared" si="1830"/>
        <v/>
      </c>
      <c r="CI526" s="1371" t="str">
        <f t="shared" si="1831"/>
        <v/>
      </c>
      <c r="CJ526" s="1372" t="str">
        <f t="shared" si="1832"/>
        <v/>
      </c>
      <c r="CK526" s="1372" t="str">
        <f t="shared" si="1833"/>
        <v/>
      </c>
      <c r="CL526" s="1372" t="str">
        <f t="shared" si="1834"/>
        <v/>
      </c>
      <c r="CM526" s="1372" t="str">
        <f t="shared" si="1835"/>
        <v/>
      </c>
      <c r="CN526" s="1372" t="str">
        <f t="shared" si="1836"/>
        <v/>
      </c>
      <c r="CO526" s="1373" t="str">
        <f t="shared" si="1837"/>
        <v/>
      </c>
      <c r="CP526" s="1373" t="str">
        <f t="shared" si="1838"/>
        <v/>
      </c>
      <c r="CQ526" s="1373">
        <f t="shared" si="1839"/>
        <v>2400</v>
      </c>
      <c r="CR526" s="1373" t="str">
        <f t="shared" si="1840"/>
        <v/>
      </c>
      <c r="CS526" s="1372" t="str">
        <f t="shared" si="1841"/>
        <v/>
      </c>
      <c r="CT526" s="1372" t="str">
        <f t="shared" si="1842"/>
        <v/>
      </c>
      <c r="CU526" s="1372" t="str">
        <f t="shared" si="1843"/>
        <v/>
      </c>
      <c r="CV526" s="1372" t="str">
        <f t="shared" si="1844"/>
        <v/>
      </c>
      <c r="CW526" s="1372" t="str">
        <f t="shared" si="1845"/>
        <v/>
      </c>
      <c r="CX526" s="1371" t="str">
        <f t="shared" si="1846"/>
        <v/>
      </c>
      <c r="CY526" s="1374" t="str">
        <f t="shared" si="1847"/>
        <v/>
      </c>
      <c r="CZ526" s="532" t="str">
        <f t="shared" si="1848"/>
        <v/>
      </c>
      <c r="DA526" s="533" t="str">
        <f t="shared" si="1849"/>
        <v/>
      </c>
      <c r="DB526" s="534" t="str">
        <f t="shared" si="1850"/>
        <v/>
      </c>
      <c r="DC526" s="534" t="str">
        <f t="shared" si="1851"/>
        <v/>
      </c>
      <c r="DD526" s="534" t="str">
        <f t="shared" si="1852"/>
        <v/>
      </c>
      <c r="DE526" s="534" t="str">
        <f t="shared" si="1853"/>
        <v/>
      </c>
      <c r="DF526" s="534" t="str">
        <f t="shared" si="1854"/>
        <v/>
      </c>
      <c r="DG526" s="535" t="str">
        <f t="shared" si="1855"/>
        <v/>
      </c>
      <c r="DH526" s="535">
        <f t="shared" si="1856"/>
        <v>90</v>
      </c>
      <c r="DI526" s="535">
        <f t="shared" si="1857"/>
        <v>816</v>
      </c>
      <c r="DJ526" s="535" t="str">
        <f t="shared" si="1858"/>
        <v/>
      </c>
      <c r="DK526" s="534" t="str">
        <f t="shared" si="1859"/>
        <v/>
      </c>
      <c r="DL526" s="534" t="str">
        <f t="shared" si="1860"/>
        <v/>
      </c>
      <c r="DM526" s="534" t="str">
        <f t="shared" si="1861"/>
        <v/>
      </c>
      <c r="DN526" s="534" t="str">
        <f t="shared" si="1862"/>
        <v/>
      </c>
      <c r="DO526" s="534" t="str">
        <f t="shared" si="1863"/>
        <v/>
      </c>
      <c r="DP526" s="533" t="str">
        <f t="shared" si="1864"/>
        <v/>
      </c>
      <c r="DQ526" s="532" t="str">
        <f t="shared" si="1865"/>
        <v/>
      </c>
      <c r="DR526" s="753">
        <f t="shared" si="1866"/>
        <v>1</v>
      </c>
      <c r="DS526" s="111">
        <f t="shared" si="1867"/>
        <v>2</v>
      </c>
      <c r="DT526" s="111">
        <f t="shared" si="1868"/>
        <v>3</v>
      </c>
      <c r="DU526" s="111">
        <f t="shared" si="1869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440" t="s">
        <v>825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1920">IF(DR527&lt;3,"",(SUM(B527:S527)-MIN(B527:S527)-MAX(B527:S527))/(DR527-2))</f>
        <v/>
      </c>
      <c r="CE527" s="698" t="str">
        <f t="shared" ref="CE527:CE532" si="1921">IF(DS527&lt;3,"",(SUM(U527:AL527)-MIN(U527:AL527)-MAX(U527:AL527))/(DS527-2))</f>
        <v/>
      </c>
      <c r="CF527" s="698" t="str">
        <f t="shared" ref="CF527:CF532" si="1922">IF(DT527&lt;3,"",(SUM(AN527:BE527)-MIN(AN527:BE527)-MAX(AN527:BE527))/(DT527-2))</f>
        <v/>
      </c>
      <c r="CG527" s="787" t="str">
        <f t="shared" ref="CG527:CG532" si="1923">IF(DU527&lt;3,"",(SUM(BG527:BX527)-MIN(BG527:BX527)-MAX(BG527:BX527))/(DU527-2))</f>
        <v/>
      </c>
      <c r="CH527" s="1370" t="str">
        <f t="shared" si="1830"/>
        <v/>
      </c>
      <c r="CI527" s="1371" t="str">
        <f t="shared" si="1831"/>
        <v/>
      </c>
      <c r="CJ527" s="1372" t="str">
        <f t="shared" si="1832"/>
        <v/>
      </c>
      <c r="CK527" s="1372" t="str">
        <f t="shared" si="1833"/>
        <v/>
      </c>
      <c r="CL527" s="1372" t="str">
        <f t="shared" si="1834"/>
        <v/>
      </c>
      <c r="CM527" s="1372" t="str">
        <f t="shared" si="1835"/>
        <v/>
      </c>
      <c r="CN527" s="1372" t="str">
        <f t="shared" si="1836"/>
        <v/>
      </c>
      <c r="CO527" s="1373" t="str">
        <f t="shared" si="1837"/>
        <v/>
      </c>
      <c r="CP527" s="1373" t="str">
        <f t="shared" si="1838"/>
        <v/>
      </c>
      <c r="CQ527" s="1373" t="str">
        <f t="shared" si="1839"/>
        <v/>
      </c>
      <c r="CR527" s="1373" t="str">
        <f t="shared" si="1840"/>
        <v/>
      </c>
      <c r="CS527" s="1372" t="str">
        <f t="shared" si="1841"/>
        <v/>
      </c>
      <c r="CT527" s="1372" t="str">
        <f t="shared" si="1842"/>
        <v/>
      </c>
      <c r="CU527" s="1372" t="str">
        <f t="shared" si="1843"/>
        <v/>
      </c>
      <c r="CV527" s="1372" t="str">
        <f t="shared" si="1844"/>
        <v/>
      </c>
      <c r="CW527" s="1372" t="str">
        <f t="shared" si="1845"/>
        <v/>
      </c>
      <c r="CX527" s="1371" t="str">
        <f t="shared" si="1846"/>
        <v/>
      </c>
      <c r="CY527" s="1374" t="str">
        <f t="shared" si="1847"/>
        <v/>
      </c>
      <c r="CZ527" s="532" t="str">
        <f t="shared" si="1848"/>
        <v/>
      </c>
      <c r="DA527" s="533" t="str">
        <f t="shared" si="1849"/>
        <v/>
      </c>
      <c r="DB527" s="534" t="str">
        <f t="shared" si="1850"/>
        <v/>
      </c>
      <c r="DC527" s="534" t="str">
        <f t="shared" si="1851"/>
        <v/>
      </c>
      <c r="DD527" s="534" t="str">
        <f t="shared" si="1852"/>
        <v/>
      </c>
      <c r="DE527" s="534" t="str">
        <f t="shared" si="1853"/>
        <v/>
      </c>
      <c r="DF527" s="534" t="str">
        <f t="shared" si="1854"/>
        <v/>
      </c>
      <c r="DG527" s="535" t="str">
        <f t="shared" si="1855"/>
        <v/>
      </c>
      <c r="DH527" s="535" t="str">
        <f t="shared" si="1856"/>
        <v/>
      </c>
      <c r="DI527" s="535" t="str">
        <f t="shared" si="1857"/>
        <v/>
      </c>
      <c r="DJ527" s="535" t="str">
        <f t="shared" si="1858"/>
        <v/>
      </c>
      <c r="DK527" s="534" t="str">
        <f t="shared" si="1859"/>
        <v/>
      </c>
      <c r="DL527" s="534" t="str">
        <f t="shared" si="1860"/>
        <v/>
      </c>
      <c r="DM527" s="534" t="str">
        <f t="shared" si="1861"/>
        <v/>
      </c>
      <c r="DN527" s="534" t="str">
        <f t="shared" si="1862"/>
        <v/>
      </c>
      <c r="DO527" s="534" t="str">
        <f t="shared" si="1863"/>
        <v/>
      </c>
      <c r="DP527" s="533" t="str">
        <f t="shared" si="1864"/>
        <v/>
      </c>
      <c r="DQ527" s="532" t="str">
        <f t="shared" si="1865"/>
        <v/>
      </c>
      <c r="DR527" s="753">
        <f t="shared" ref="DR527:DR532" si="1924">COUNT(B527:S527)</f>
        <v>0</v>
      </c>
      <c r="DS527" s="111">
        <f t="shared" ref="DS527:DS532" si="1925">COUNT(U527:AL527)</f>
        <v>0</v>
      </c>
      <c r="DT527" s="111">
        <f t="shared" ref="DT527:DT532" si="1926">COUNT(AN527:BE527)</f>
        <v>0</v>
      </c>
      <c r="DU527" s="111">
        <f t="shared" ref="DU527:DU532" si="1927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1920"/>
        <v>60</v>
      </c>
      <c r="CE528" s="698" t="str">
        <f t="shared" si="1921"/>
        <v/>
      </c>
      <c r="CF528" s="698" t="str">
        <f t="shared" si="1922"/>
        <v/>
      </c>
      <c r="CG528" s="787">
        <f t="shared" si="1923"/>
        <v>3.4</v>
      </c>
      <c r="CH528" s="1370" t="str">
        <f t="shared" si="1830"/>
        <v/>
      </c>
      <c r="CI528" s="1371" t="str">
        <f t="shared" si="1831"/>
        <v/>
      </c>
      <c r="CJ528" s="1372" t="str">
        <f t="shared" si="1832"/>
        <v/>
      </c>
      <c r="CK528" s="1372" t="str">
        <f t="shared" si="1833"/>
        <v/>
      </c>
      <c r="CL528" s="1372" t="str">
        <f t="shared" si="1834"/>
        <v/>
      </c>
      <c r="CM528" s="1372" t="str">
        <f t="shared" si="1835"/>
        <v/>
      </c>
      <c r="CN528" s="1372" t="str">
        <f t="shared" si="1836"/>
        <v/>
      </c>
      <c r="CO528" s="1373" t="str">
        <f t="shared" si="1837"/>
        <v/>
      </c>
      <c r="CP528" s="1373">
        <f t="shared" si="1838"/>
        <v>35.4</v>
      </c>
      <c r="CQ528" s="1373">
        <f t="shared" si="1839"/>
        <v>60</v>
      </c>
      <c r="CR528" s="1373">
        <f t="shared" si="1840"/>
        <v>60</v>
      </c>
      <c r="CS528" s="1372" t="str">
        <f t="shared" si="1841"/>
        <v/>
      </c>
      <c r="CT528" s="1372" t="str">
        <f t="shared" si="1842"/>
        <v/>
      </c>
      <c r="CU528" s="1372" t="str">
        <f t="shared" si="1843"/>
        <v/>
      </c>
      <c r="CV528" s="1372" t="str">
        <f t="shared" si="1844"/>
        <v/>
      </c>
      <c r="CW528" s="1372" t="str">
        <f t="shared" si="1845"/>
        <v/>
      </c>
      <c r="CX528" s="1371" t="str">
        <f t="shared" si="1846"/>
        <v/>
      </c>
      <c r="CY528" s="1374" t="str">
        <f t="shared" si="1847"/>
        <v/>
      </c>
      <c r="CZ528" s="532" t="str">
        <f t="shared" si="1848"/>
        <v/>
      </c>
      <c r="DA528" s="533" t="str">
        <f t="shared" si="1849"/>
        <v/>
      </c>
      <c r="DB528" s="534" t="str">
        <f t="shared" si="1850"/>
        <v/>
      </c>
      <c r="DC528" s="534" t="str">
        <f t="shared" si="1851"/>
        <v/>
      </c>
      <c r="DD528" s="534" t="str">
        <f t="shared" si="1852"/>
        <v/>
      </c>
      <c r="DE528" s="534" t="str">
        <f t="shared" si="1853"/>
        <v/>
      </c>
      <c r="DF528" s="534" t="str">
        <f t="shared" si="1854"/>
        <v/>
      </c>
      <c r="DG528" s="535" t="str">
        <f t="shared" si="1855"/>
        <v/>
      </c>
      <c r="DH528" s="535">
        <f t="shared" si="1856"/>
        <v>35.4</v>
      </c>
      <c r="DI528" s="535">
        <f t="shared" si="1857"/>
        <v>60</v>
      </c>
      <c r="DJ528" s="535" t="str">
        <f t="shared" si="1858"/>
        <v/>
      </c>
      <c r="DK528" s="534" t="str">
        <f t="shared" si="1859"/>
        <v/>
      </c>
      <c r="DL528" s="534" t="str">
        <f t="shared" si="1860"/>
        <v/>
      </c>
      <c r="DM528" s="534" t="str">
        <f t="shared" si="1861"/>
        <v/>
      </c>
      <c r="DN528" s="534" t="str">
        <f t="shared" si="1862"/>
        <v/>
      </c>
      <c r="DO528" s="534" t="str">
        <f t="shared" si="1863"/>
        <v/>
      </c>
      <c r="DP528" s="533" t="str">
        <f t="shared" si="1864"/>
        <v/>
      </c>
      <c r="DQ528" s="532" t="str">
        <f t="shared" si="1865"/>
        <v/>
      </c>
      <c r="DR528" s="753">
        <f t="shared" si="1924"/>
        <v>3</v>
      </c>
      <c r="DS528" s="111">
        <f t="shared" si="1925"/>
        <v>2</v>
      </c>
      <c r="DT528" s="111">
        <f t="shared" si="1926"/>
        <v>2</v>
      </c>
      <c r="DU528" s="111">
        <f t="shared" si="1927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v>6615</v>
      </c>
      <c r="C529" s="858">
        <v>6615</v>
      </c>
      <c r="D529" s="858">
        <v>6615</v>
      </c>
      <c r="E529" s="858">
        <v>6615</v>
      </c>
      <c r="F529" s="858">
        <v>6615</v>
      </c>
      <c r="G529" s="858">
        <v>6615</v>
      </c>
      <c r="H529" s="858">
        <v>6615</v>
      </c>
      <c r="I529" s="858">
        <v>6615</v>
      </c>
      <c r="J529" s="858">
        <v>6615</v>
      </c>
      <c r="K529" s="858">
        <v>6615</v>
      </c>
      <c r="L529" s="858">
        <v>6615</v>
      </c>
      <c r="M529" s="858">
        <v>6615</v>
      </c>
      <c r="N529" s="858">
        <v>6615</v>
      </c>
      <c r="O529" s="858">
        <v>6615</v>
      </c>
      <c r="P529" s="858">
        <v>6615</v>
      </c>
      <c r="Q529" s="858">
        <v>6615</v>
      </c>
      <c r="R529" s="858">
        <v>6615</v>
      </c>
      <c r="S529" s="858">
        <v>6615</v>
      </c>
      <c r="T529" s="851"/>
      <c r="U529" s="858">
        <v>6615</v>
      </c>
      <c r="V529" s="858">
        <v>6615</v>
      </c>
      <c r="W529" s="858">
        <v>6615</v>
      </c>
      <c r="X529" s="858">
        <v>6615</v>
      </c>
      <c r="Y529" s="858">
        <v>6615</v>
      </c>
      <c r="Z529" s="858">
        <v>6615</v>
      </c>
      <c r="AA529" s="858">
        <v>6615</v>
      </c>
      <c r="AB529" s="858">
        <v>6615</v>
      </c>
      <c r="AC529" s="858">
        <v>6615</v>
      </c>
      <c r="AD529" s="858">
        <v>6615</v>
      </c>
      <c r="AE529" s="858">
        <v>6615</v>
      </c>
      <c r="AF529" s="858">
        <v>6615</v>
      </c>
      <c r="AG529" s="858">
        <v>6615</v>
      </c>
      <c r="AH529" s="858">
        <v>6615</v>
      </c>
      <c r="AI529" s="858">
        <v>6615</v>
      </c>
      <c r="AJ529" s="858">
        <v>6615</v>
      </c>
      <c r="AK529" s="858">
        <v>6615</v>
      </c>
      <c r="AL529" s="858">
        <v>6615</v>
      </c>
      <c r="AM529" s="851"/>
      <c r="AN529" s="858">
        <v>6615</v>
      </c>
      <c r="AO529" s="858">
        <v>6615</v>
      </c>
      <c r="AP529" s="858">
        <v>6615</v>
      </c>
      <c r="AQ529" s="858">
        <v>6615</v>
      </c>
      <c r="AR529" s="858">
        <v>6615</v>
      </c>
      <c r="AS529" s="858">
        <v>6615</v>
      </c>
      <c r="AT529" s="858">
        <v>6615</v>
      </c>
      <c r="AU529" s="858">
        <v>6615</v>
      </c>
      <c r="AV529" s="858">
        <v>6615</v>
      </c>
      <c r="AW529" s="858">
        <v>6615</v>
      </c>
      <c r="AX529" s="858">
        <v>6615</v>
      </c>
      <c r="AY529" s="858">
        <v>6615</v>
      </c>
      <c r="AZ529" s="858">
        <v>6615</v>
      </c>
      <c r="BA529" s="858">
        <v>6615</v>
      </c>
      <c r="BB529" s="858">
        <v>6615</v>
      </c>
      <c r="BC529" s="858">
        <v>6615</v>
      </c>
      <c r="BD529" s="858">
        <v>6615</v>
      </c>
      <c r="BE529" s="858">
        <v>6615</v>
      </c>
      <c r="BF529" s="851"/>
      <c r="BG529" s="858">
        <v>6615</v>
      </c>
      <c r="BH529" s="858">
        <v>6615</v>
      </c>
      <c r="BI529" s="858">
        <v>6615</v>
      </c>
      <c r="BJ529" s="858">
        <v>6615</v>
      </c>
      <c r="BK529" s="858">
        <v>6615</v>
      </c>
      <c r="BL529" s="858">
        <v>6615</v>
      </c>
      <c r="BM529" s="858">
        <v>6615</v>
      </c>
      <c r="BN529" s="858">
        <v>6615</v>
      </c>
      <c r="BO529" s="858">
        <v>6615</v>
      </c>
      <c r="BP529" s="858">
        <v>6615</v>
      </c>
      <c r="BQ529" s="858">
        <v>6615</v>
      </c>
      <c r="BR529" s="858">
        <v>6615</v>
      </c>
      <c r="BS529" s="858">
        <v>6615</v>
      </c>
      <c r="BT529" s="858">
        <v>6615</v>
      </c>
      <c r="BU529" s="858">
        <v>6615</v>
      </c>
      <c r="BV529" s="858">
        <v>6615</v>
      </c>
      <c r="BW529" s="858">
        <v>6615</v>
      </c>
      <c r="BX529" s="858">
        <v>6615</v>
      </c>
      <c r="BY529" s="851"/>
      <c r="BZ529" s="858">
        <v>6615</v>
      </c>
      <c r="CA529" s="858">
        <v>6615</v>
      </c>
      <c r="CB529" s="858">
        <v>6615</v>
      </c>
      <c r="CC529" s="858">
        <v>6615</v>
      </c>
      <c r="CD529" s="698">
        <f t="shared" si="1920"/>
        <v>6615</v>
      </c>
      <c r="CE529" s="698">
        <f t="shared" si="1921"/>
        <v>6615</v>
      </c>
      <c r="CF529" s="698">
        <f t="shared" si="1922"/>
        <v>6615</v>
      </c>
      <c r="CG529" s="787">
        <f t="shared" si="1923"/>
        <v>6615</v>
      </c>
      <c r="CH529" s="1370">
        <f t="shared" si="1830"/>
        <v>6615</v>
      </c>
      <c r="CI529" s="1371">
        <f t="shared" si="1831"/>
        <v>6615</v>
      </c>
      <c r="CJ529" s="1372">
        <f t="shared" si="1832"/>
        <v>6615</v>
      </c>
      <c r="CK529" s="1372">
        <f t="shared" si="1833"/>
        <v>6615</v>
      </c>
      <c r="CL529" s="1372">
        <f t="shared" si="1834"/>
        <v>6615</v>
      </c>
      <c r="CM529" s="1372">
        <f t="shared" si="1835"/>
        <v>6615</v>
      </c>
      <c r="CN529" s="1372">
        <f t="shared" si="1836"/>
        <v>6615</v>
      </c>
      <c r="CO529" s="1373">
        <f t="shared" si="1837"/>
        <v>6615</v>
      </c>
      <c r="CP529" s="1373">
        <f t="shared" si="1838"/>
        <v>6615</v>
      </c>
      <c r="CQ529" s="1373">
        <f t="shared" si="1839"/>
        <v>6615</v>
      </c>
      <c r="CR529" s="1373">
        <f t="shared" si="1840"/>
        <v>6615</v>
      </c>
      <c r="CS529" s="1372">
        <f t="shared" si="1841"/>
        <v>6615</v>
      </c>
      <c r="CT529" s="1372">
        <f t="shared" si="1842"/>
        <v>6615</v>
      </c>
      <c r="CU529" s="1372">
        <f t="shared" si="1843"/>
        <v>6615</v>
      </c>
      <c r="CV529" s="1372">
        <f t="shared" si="1844"/>
        <v>6615</v>
      </c>
      <c r="CW529" s="1372">
        <f t="shared" si="1845"/>
        <v>6615</v>
      </c>
      <c r="CX529" s="1371">
        <f t="shared" si="1846"/>
        <v>6615</v>
      </c>
      <c r="CY529" s="1374">
        <f t="shared" si="1847"/>
        <v>6615</v>
      </c>
      <c r="CZ529" s="532">
        <f t="shared" si="1848"/>
        <v>6615</v>
      </c>
      <c r="DA529" s="533">
        <f t="shared" si="1849"/>
        <v>6615</v>
      </c>
      <c r="DB529" s="534">
        <f t="shared" si="1850"/>
        <v>6615</v>
      </c>
      <c r="DC529" s="534">
        <f t="shared" si="1851"/>
        <v>6615</v>
      </c>
      <c r="DD529" s="534">
        <f t="shared" si="1852"/>
        <v>6615</v>
      </c>
      <c r="DE529" s="534">
        <f t="shared" si="1853"/>
        <v>6615</v>
      </c>
      <c r="DF529" s="534">
        <f t="shared" si="1854"/>
        <v>6615</v>
      </c>
      <c r="DG529" s="535">
        <f t="shared" si="1855"/>
        <v>6615</v>
      </c>
      <c r="DH529" s="535">
        <f t="shared" si="1856"/>
        <v>6615</v>
      </c>
      <c r="DI529" s="535">
        <f t="shared" si="1857"/>
        <v>6615</v>
      </c>
      <c r="DJ529" s="535">
        <f t="shared" si="1858"/>
        <v>6615</v>
      </c>
      <c r="DK529" s="534">
        <f t="shared" si="1859"/>
        <v>6615</v>
      </c>
      <c r="DL529" s="534">
        <f t="shared" si="1860"/>
        <v>6615</v>
      </c>
      <c r="DM529" s="534">
        <f t="shared" si="1861"/>
        <v>6615</v>
      </c>
      <c r="DN529" s="534">
        <f t="shared" si="1862"/>
        <v>6615</v>
      </c>
      <c r="DO529" s="534">
        <f t="shared" si="1863"/>
        <v>6615</v>
      </c>
      <c r="DP529" s="533">
        <f t="shared" si="1864"/>
        <v>6615</v>
      </c>
      <c r="DQ529" s="532">
        <f t="shared" si="1865"/>
        <v>6615</v>
      </c>
      <c r="DR529" s="753">
        <f t="shared" si="1924"/>
        <v>18</v>
      </c>
      <c r="DS529" s="111">
        <f t="shared" si="1925"/>
        <v>18</v>
      </c>
      <c r="DT529" s="111">
        <f t="shared" si="1926"/>
        <v>18</v>
      </c>
      <c r="DU529" s="111">
        <f t="shared" si="1927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1928">IF(B528="","",B528*B529/B$46/365/$G$1)</f>
        <v/>
      </c>
      <c r="C530" s="733" t="str">
        <f t="shared" si="1928"/>
        <v/>
      </c>
      <c r="D530" s="733" t="str">
        <f t="shared" si="1928"/>
        <v/>
      </c>
      <c r="E530" s="733">
        <f t="shared" si="1928"/>
        <v>8.100560398505605E-3</v>
      </c>
      <c r="F530" s="733" t="str">
        <f t="shared" si="1928"/>
        <v/>
      </c>
      <c r="G530" s="733" t="str">
        <f t="shared" si="1928"/>
        <v/>
      </c>
      <c r="H530" s="733" t="str">
        <f t="shared" si="1928"/>
        <v/>
      </c>
      <c r="I530" s="733" t="str">
        <f t="shared" si="1928"/>
        <v/>
      </c>
      <c r="J530" s="733" t="str">
        <f t="shared" si="1928"/>
        <v/>
      </c>
      <c r="K530" s="733" t="str">
        <f t="shared" si="1928"/>
        <v/>
      </c>
      <c r="L530" s="733">
        <f t="shared" si="1928"/>
        <v>7.722991905354918E-3</v>
      </c>
      <c r="M530" s="733" t="str">
        <f t="shared" si="1928"/>
        <v/>
      </c>
      <c r="N530" s="733" t="str">
        <f t="shared" si="1928"/>
        <v/>
      </c>
      <c r="O530" s="733" t="str">
        <f t="shared" si="1928"/>
        <v/>
      </c>
      <c r="P530" s="733" t="str">
        <f t="shared" si="1928"/>
        <v/>
      </c>
      <c r="Q530" s="733" t="str">
        <f t="shared" si="1928"/>
        <v/>
      </c>
      <c r="R530" s="733" t="str">
        <f t="shared" si="1928"/>
        <v/>
      </c>
      <c r="S530" s="733">
        <f t="shared" si="1928"/>
        <v>1.3729763387297634E-2</v>
      </c>
      <c r="T530" s="752"/>
      <c r="U530" s="733" t="str">
        <f t="shared" ref="U530:AL530" si="1929">IF(U528="","",U528*U529/U$46/365/$G$1)</f>
        <v/>
      </c>
      <c r="V530" s="733" t="str">
        <f t="shared" si="1929"/>
        <v/>
      </c>
      <c r="W530" s="733" t="str">
        <f t="shared" si="1929"/>
        <v/>
      </c>
      <c r="X530" s="733">
        <f t="shared" si="1929"/>
        <v>1.2150840597758407E-2</v>
      </c>
      <c r="Y530" s="733" t="str">
        <f t="shared" si="1929"/>
        <v/>
      </c>
      <c r="Z530" s="733" t="str">
        <f t="shared" si="1929"/>
        <v/>
      </c>
      <c r="AA530" s="733" t="str">
        <f t="shared" si="1929"/>
        <v/>
      </c>
      <c r="AB530" s="733" t="str">
        <f t="shared" si="1929"/>
        <v/>
      </c>
      <c r="AC530" s="733" t="str">
        <f t="shared" si="1929"/>
        <v/>
      </c>
      <c r="AD530" s="733" t="str">
        <f t="shared" si="1929"/>
        <v/>
      </c>
      <c r="AE530" s="733" t="str">
        <f t="shared" si="1929"/>
        <v/>
      </c>
      <c r="AF530" s="733" t="str">
        <f t="shared" si="1929"/>
        <v/>
      </c>
      <c r="AG530" s="733" t="str">
        <f t="shared" si="1929"/>
        <v/>
      </c>
      <c r="AH530" s="733" t="str">
        <f t="shared" si="1929"/>
        <v/>
      </c>
      <c r="AI530" s="733" t="str">
        <f t="shared" si="1929"/>
        <v/>
      </c>
      <c r="AJ530" s="733" t="str">
        <f t="shared" si="1929"/>
        <v/>
      </c>
      <c r="AK530" s="733" t="str">
        <f t="shared" si="1929"/>
        <v/>
      </c>
      <c r="AL530" s="733">
        <f t="shared" si="1929"/>
        <v>1.3729763387297634E-2</v>
      </c>
      <c r="AM530" s="752"/>
      <c r="AN530" s="733" t="str">
        <f t="shared" ref="AN530:BE530" si="1930">IF(AN528="","",AN528*AN529/AN$46/365/$G$1)</f>
        <v/>
      </c>
      <c r="AO530" s="733" t="str">
        <f t="shared" si="1930"/>
        <v/>
      </c>
      <c r="AP530" s="733" t="str">
        <f t="shared" si="1930"/>
        <v/>
      </c>
      <c r="AQ530" s="733" t="str">
        <f t="shared" si="1930"/>
        <v/>
      </c>
      <c r="AR530" s="733" t="str">
        <f t="shared" si="1930"/>
        <v/>
      </c>
      <c r="AS530" s="733" t="str">
        <f t="shared" si="1930"/>
        <v/>
      </c>
      <c r="AT530" s="733" t="str">
        <f t="shared" si="1930"/>
        <v/>
      </c>
      <c r="AU530" s="733" t="str">
        <f t="shared" si="1930"/>
        <v/>
      </c>
      <c r="AV530" s="733" t="str">
        <f t="shared" si="1930"/>
        <v/>
      </c>
      <c r="AW530" s="733" t="str">
        <f t="shared" si="1930"/>
        <v/>
      </c>
      <c r="AX530" s="733" t="str">
        <f t="shared" si="1930"/>
        <v/>
      </c>
      <c r="AY530" s="733" t="str">
        <f t="shared" si="1930"/>
        <v/>
      </c>
      <c r="AZ530" s="733" t="str">
        <f t="shared" si="1930"/>
        <v/>
      </c>
      <c r="BA530" s="733">
        <f t="shared" si="1930"/>
        <v>1.7652552926525528E-2</v>
      </c>
      <c r="BB530" s="733" t="str">
        <f t="shared" si="1930"/>
        <v/>
      </c>
      <c r="BC530" s="733" t="str">
        <f t="shared" si="1930"/>
        <v/>
      </c>
      <c r="BD530" s="733" t="str">
        <f t="shared" si="1930"/>
        <v/>
      </c>
      <c r="BE530" s="733">
        <f t="shared" si="1930"/>
        <v>1.7652552926525528E-2</v>
      </c>
      <c r="BF530" s="752"/>
      <c r="BG530" s="733">
        <f t="shared" ref="BG530:BX530" si="1931">IF(BG528="","",BG528*BG529/BG$46/365/$G$1)</f>
        <v>1.1179950186799503E-3</v>
      </c>
      <c r="BH530" s="733" t="str">
        <f t="shared" si="1931"/>
        <v/>
      </c>
      <c r="BI530" s="733" t="str">
        <f t="shared" si="1931"/>
        <v/>
      </c>
      <c r="BJ530" s="733" t="str">
        <f t="shared" si="1931"/>
        <v/>
      </c>
      <c r="BK530" s="733" t="str">
        <f t="shared" si="1931"/>
        <v/>
      </c>
      <c r="BL530" s="733">
        <f t="shared" si="1931"/>
        <v>1.0983810709838107E-3</v>
      </c>
      <c r="BM530" s="733">
        <f t="shared" si="1931"/>
        <v>9.4146948941469487E-4</v>
      </c>
      <c r="BN530" s="733">
        <f t="shared" si="1931"/>
        <v>1.318057285180573E-3</v>
      </c>
      <c r="BO530" s="733">
        <f t="shared" si="1931"/>
        <v>1.1179950186799503E-3</v>
      </c>
      <c r="BP530" s="733" t="str">
        <f t="shared" si="1931"/>
        <v/>
      </c>
      <c r="BQ530" s="733" t="str">
        <f t="shared" si="1931"/>
        <v/>
      </c>
      <c r="BR530" s="733" t="str">
        <f t="shared" si="1931"/>
        <v/>
      </c>
      <c r="BS530" s="733" t="str">
        <f t="shared" si="1931"/>
        <v/>
      </c>
      <c r="BT530" s="733" t="str">
        <f t="shared" si="1931"/>
        <v/>
      </c>
      <c r="BU530" s="733" t="str">
        <f t="shared" si="1931"/>
        <v/>
      </c>
      <c r="BV530" s="733" t="str">
        <f t="shared" si="1931"/>
        <v/>
      </c>
      <c r="BW530" s="733" t="str">
        <f t="shared" si="1931"/>
        <v/>
      </c>
      <c r="BX530" s="733" t="str">
        <f t="shared" si="1931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1.2356787048567871E-3</v>
      </c>
      <c r="CD530" s="698">
        <f t="shared" si="1920"/>
        <v>8.1005603985056067E-3</v>
      </c>
      <c r="CE530" s="723" t="str">
        <f t="shared" si="1921"/>
        <v/>
      </c>
      <c r="CF530" s="723" t="str">
        <f t="shared" si="1922"/>
        <v/>
      </c>
      <c r="CG530" s="790">
        <f t="shared" si="1923"/>
        <v>1.1114570361145703E-3</v>
      </c>
      <c r="CH530" s="1375" t="str">
        <f t="shared" si="1830"/>
        <v/>
      </c>
      <c r="CI530" s="1376" t="str">
        <f t="shared" si="1831"/>
        <v/>
      </c>
      <c r="CJ530" s="1377" t="str">
        <f t="shared" si="1832"/>
        <v/>
      </c>
      <c r="CK530" s="1377" t="str">
        <f t="shared" si="1833"/>
        <v/>
      </c>
      <c r="CL530" s="1377" t="str">
        <f t="shared" si="1834"/>
        <v/>
      </c>
      <c r="CM530" s="1377" t="str">
        <f t="shared" si="1835"/>
        <v/>
      </c>
      <c r="CN530" s="1377" t="str">
        <f t="shared" si="1836"/>
        <v/>
      </c>
      <c r="CO530" s="1378" t="str">
        <f t="shared" si="1837"/>
        <v/>
      </c>
      <c r="CP530" s="1378">
        <f t="shared" si="1838"/>
        <v>7.722991905354918E-3</v>
      </c>
      <c r="CQ530" s="1378">
        <f t="shared" si="1839"/>
        <v>8.100560398505605E-3</v>
      </c>
      <c r="CR530" s="1378">
        <f t="shared" si="1840"/>
        <v>1.3729763387297634E-2</v>
      </c>
      <c r="CS530" s="1377" t="str">
        <f t="shared" si="1841"/>
        <v/>
      </c>
      <c r="CT530" s="1377" t="str">
        <f t="shared" si="1842"/>
        <v/>
      </c>
      <c r="CU530" s="1377" t="str">
        <f t="shared" si="1843"/>
        <v/>
      </c>
      <c r="CV530" s="1377" t="str">
        <f t="shared" si="1844"/>
        <v/>
      </c>
      <c r="CW530" s="1377" t="str">
        <f t="shared" si="1845"/>
        <v/>
      </c>
      <c r="CX530" s="1376" t="str">
        <f t="shared" si="1846"/>
        <v/>
      </c>
      <c r="CY530" s="1379" t="str">
        <f t="shared" si="1847"/>
        <v/>
      </c>
      <c r="CZ530" s="638" t="str">
        <f t="shared" si="1848"/>
        <v/>
      </c>
      <c r="DA530" s="639" t="str">
        <f t="shared" si="1849"/>
        <v/>
      </c>
      <c r="DB530" s="640" t="str">
        <f t="shared" si="1850"/>
        <v/>
      </c>
      <c r="DC530" s="640" t="str">
        <f t="shared" si="1851"/>
        <v/>
      </c>
      <c r="DD530" s="640" t="str">
        <f t="shared" si="1852"/>
        <v/>
      </c>
      <c r="DE530" s="640" t="str">
        <f t="shared" si="1853"/>
        <v/>
      </c>
      <c r="DF530" s="640" t="str">
        <f t="shared" si="1854"/>
        <v/>
      </c>
      <c r="DG530" s="641" t="str">
        <f t="shared" si="1855"/>
        <v/>
      </c>
      <c r="DH530" s="641">
        <f t="shared" si="1856"/>
        <v>1.2150840597758407E-2</v>
      </c>
      <c r="DI530" s="641">
        <f t="shared" si="1857"/>
        <v>1.3729763387297634E-2</v>
      </c>
      <c r="DJ530" s="641" t="str">
        <f t="shared" si="1858"/>
        <v/>
      </c>
      <c r="DK530" s="640" t="str">
        <f t="shared" si="1859"/>
        <v/>
      </c>
      <c r="DL530" s="640" t="str">
        <f t="shared" si="1860"/>
        <v/>
      </c>
      <c r="DM530" s="640" t="str">
        <f t="shared" si="1861"/>
        <v/>
      </c>
      <c r="DN530" s="640" t="str">
        <f t="shared" si="1862"/>
        <v/>
      </c>
      <c r="DO530" s="640" t="str">
        <f t="shared" si="1863"/>
        <v/>
      </c>
      <c r="DP530" s="639" t="str">
        <f t="shared" si="1864"/>
        <v/>
      </c>
      <c r="DQ530" s="638" t="str">
        <f t="shared" si="1865"/>
        <v/>
      </c>
      <c r="DR530" s="753">
        <f t="shared" si="1924"/>
        <v>3</v>
      </c>
      <c r="DS530" s="111">
        <f t="shared" si="1925"/>
        <v>2</v>
      </c>
      <c r="DT530" s="111">
        <f t="shared" si="1926"/>
        <v>2</v>
      </c>
      <c r="DU530" s="111">
        <f t="shared" si="1927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1920"/>
        <v/>
      </c>
      <c r="CE531" s="698" t="str">
        <f t="shared" si="1921"/>
        <v/>
      </c>
      <c r="CF531" s="698" t="str">
        <f t="shared" si="1922"/>
        <v/>
      </c>
      <c r="CG531" s="787" t="str">
        <f t="shared" si="1923"/>
        <v/>
      </c>
      <c r="CH531" s="1370" t="str">
        <f t="shared" si="1830"/>
        <v/>
      </c>
      <c r="CI531" s="1371" t="str">
        <f t="shared" si="1831"/>
        <v/>
      </c>
      <c r="CJ531" s="1372" t="str">
        <f t="shared" si="1832"/>
        <v/>
      </c>
      <c r="CK531" s="1372" t="str">
        <f t="shared" si="1833"/>
        <v/>
      </c>
      <c r="CL531" s="1372" t="str">
        <f t="shared" si="1834"/>
        <v/>
      </c>
      <c r="CM531" s="1372" t="str">
        <f t="shared" si="1835"/>
        <v/>
      </c>
      <c r="CN531" s="1372" t="str">
        <f t="shared" si="1836"/>
        <v/>
      </c>
      <c r="CO531" s="1373" t="str">
        <f t="shared" si="1837"/>
        <v/>
      </c>
      <c r="CP531" s="1373" t="str">
        <f t="shared" si="1838"/>
        <v/>
      </c>
      <c r="CQ531" s="1373" t="str">
        <f t="shared" si="1839"/>
        <v/>
      </c>
      <c r="CR531" s="1373" t="str">
        <f t="shared" si="1840"/>
        <v/>
      </c>
      <c r="CS531" s="1372" t="str">
        <f t="shared" si="1841"/>
        <v/>
      </c>
      <c r="CT531" s="1372" t="str">
        <f t="shared" si="1842"/>
        <v/>
      </c>
      <c r="CU531" s="1372" t="str">
        <f t="shared" si="1843"/>
        <v/>
      </c>
      <c r="CV531" s="1372" t="str">
        <f t="shared" si="1844"/>
        <v/>
      </c>
      <c r="CW531" s="1372" t="str">
        <f t="shared" si="1845"/>
        <v/>
      </c>
      <c r="CX531" s="1371" t="str">
        <f t="shared" si="1846"/>
        <v/>
      </c>
      <c r="CY531" s="1374" t="str">
        <f t="shared" si="1847"/>
        <v/>
      </c>
      <c r="CZ531" s="532" t="str">
        <f t="shared" si="1848"/>
        <v/>
      </c>
      <c r="DA531" s="533" t="str">
        <f t="shared" si="1849"/>
        <v/>
      </c>
      <c r="DB531" s="534" t="str">
        <f t="shared" si="1850"/>
        <v/>
      </c>
      <c r="DC531" s="534" t="str">
        <f t="shared" si="1851"/>
        <v/>
      </c>
      <c r="DD531" s="534" t="str">
        <f t="shared" si="1852"/>
        <v/>
      </c>
      <c r="DE531" s="534" t="str">
        <f t="shared" si="1853"/>
        <v/>
      </c>
      <c r="DF531" s="534" t="str">
        <f t="shared" si="1854"/>
        <v/>
      </c>
      <c r="DG531" s="535" t="str">
        <f t="shared" si="1855"/>
        <v/>
      </c>
      <c r="DH531" s="535" t="str">
        <f t="shared" si="1856"/>
        <v/>
      </c>
      <c r="DI531" s="535" t="str">
        <f t="shared" si="1857"/>
        <v/>
      </c>
      <c r="DJ531" s="535" t="str">
        <f t="shared" si="1858"/>
        <v/>
      </c>
      <c r="DK531" s="534" t="str">
        <f t="shared" si="1859"/>
        <v/>
      </c>
      <c r="DL531" s="534" t="str">
        <f t="shared" si="1860"/>
        <v/>
      </c>
      <c r="DM531" s="534" t="str">
        <f t="shared" si="1861"/>
        <v/>
      </c>
      <c r="DN531" s="534" t="str">
        <f t="shared" si="1862"/>
        <v/>
      </c>
      <c r="DO531" s="534" t="str">
        <f t="shared" si="1863"/>
        <v/>
      </c>
      <c r="DP531" s="533" t="str">
        <f t="shared" si="1864"/>
        <v/>
      </c>
      <c r="DQ531" s="532" t="str">
        <f t="shared" si="1865"/>
        <v/>
      </c>
      <c r="DR531" s="753">
        <f t="shared" si="1924"/>
        <v>0</v>
      </c>
      <c r="DS531" s="111">
        <f t="shared" si="1925"/>
        <v>0</v>
      </c>
      <c r="DT531" s="111">
        <f t="shared" si="1926"/>
        <v>0</v>
      </c>
      <c r="DU531" s="111">
        <f t="shared" si="1927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1932">IF(B531="","",B527*B528*B531)</f>
        <v/>
      </c>
      <c r="C532" s="541" t="str">
        <f t="shared" si="1932"/>
        <v/>
      </c>
      <c r="D532" s="541" t="str">
        <f t="shared" si="1932"/>
        <v/>
      </c>
      <c r="E532" s="541" t="str">
        <f t="shared" si="1932"/>
        <v/>
      </c>
      <c r="F532" s="541" t="str">
        <f t="shared" si="1932"/>
        <v/>
      </c>
      <c r="G532" s="541" t="str">
        <f t="shared" si="1932"/>
        <v/>
      </c>
      <c r="H532" s="541" t="str">
        <f t="shared" si="1932"/>
        <v/>
      </c>
      <c r="I532" s="541" t="str">
        <f t="shared" si="1932"/>
        <v/>
      </c>
      <c r="J532" s="541" t="str">
        <f t="shared" si="1932"/>
        <v/>
      </c>
      <c r="K532" s="541" t="str">
        <f t="shared" si="1932"/>
        <v/>
      </c>
      <c r="L532" s="541"/>
      <c r="M532" s="541" t="str">
        <f t="shared" ref="M532:S532" si="1933">IF(M531="","",M527*M528*M531)</f>
        <v/>
      </c>
      <c r="N532" s="541" t="str">
        <f t="shared" si="1933"/>
        <v/>
      </c>
      <c r="O532" s="541" t="str">
        <f t="shared" si="1933"/>
        <v/>
      </c>
      <c r="P532" s="541" t="str">
        <f t="shared" si="1933"/>
        <v/>
      </c>
      <c r="Q532" s="541" t="str">
        <f t="shared" si="1933"/>
        <v/>
      </c>
      <c r="R532" s="541" t="str">
        <f t="shared" si="1933"/>
        <v/>
      </c>
      <c r="S532" s="541" t="str">
        <f t="shared" si="1933"/>
        <v/>
      </c>
      <c r="T532" s="865"/>
      <c r="U532" s="541" t="str">
        <f t="shared" ref="U532:AL532" si="1934">IF(U531="","",U527*U528*U531)</f>
        <v/>
      </c>
      <c r="V532" s="541" t="str">
        <f t="shared" si="1934"/>
        <v/>
      </c>
      <c r="W532" s="541" t="str">
        <f t="shared" si="1934"/>
        <v/>
      </c>
      <c r="X532" s="541" t="str">
        <f t="shared" si="1934"/>
        <v/>
      </c>
      <c r="Y532" s="541" t="str">
        <f t="shared" si="1934"/>
        <v/>
      </c>
      <c r="Z532" s="541" t="str">
        <f t="shared" si="1934"/>
        <v/>
      </c>
      <c r="AA532" s="541" t="str">
        <f t="shared" si="1934"/>
        <v/>
      </c>
      <c r="AB532" s="541" t="str">
        <f t="shared" si="1934"/>
        <v/>
      </c>
      <c r="AC532" s="541" t="str">
        <f t="shared" si="1934"/>
        <v/>
      </c>
      <c r="AD532" s="541" t="str">
        <f t="shared" si="1934"/>
        <v/>
      </c>
      <c r="AE532" s="541" t="str">
        <f t="shared" si="1934"/>
        <v/>
      </c>
      <c r="AF532" s="541" t="str">
        <f t="shared" si="1934"/>
        <v/>
      </c>
      <c r="AG532" s="541" t="str">
        <f t="shared" si="1934"/>
        <v/>
      </c>
      <c r="AH532" s="541" t="str">
        <f t="shared" si="1934"/>
        <v/>
      </c>
      <c r="AI532" s="541" t="str">
        <f t="shared" si="1934"/>
        <v/>
      </c>
      <c r="AJ532" s="541" t="str">
        <f t="shared" si="1934"/>
        <v/>
      </c>
      <c r="AK532" s="541" t="str">
        <f t="shared" si="1934"/>
        <v/>
      </c>
      <c r="AL532" s="541" t="str">
        <f t="shared" si="1934"/>
        <v/>
      </c>
      <c r="AM532" s="865"/>
      <c r="AN532" s="541" t="str">
        <f t="shared" ref="AN532:BE532" si="1935">IF(AN531="","",AN527*AN528*AN531)</f>
        <v/>
      </c>
      <c r="AO532" s="541" t="str">
        <f t="shared" si="1935"/>
        <v/>
      </c>
      <c r="AP532" s="541" t="str">
        <f t="shared" si="1935"/>
        <v/>
      </c>
      <c r="AQ532" s="541" t="str">
        <f t="shared" si="1935"/>
        <v/>
      </c>
      <c r="AR532" s="541" t="str">
        <f t="shared" si="1935"/>
        <v/>
      </c>
      <c r="AS532" s="541" t="str">
        <f t="shared" si="1935"/>
        <v/>
      </c>
      <c r="AT532" s="541" t="str">
        <f t="shared" si="1935"/>
        <v/>
      </c>
      <c r="AU532" s="541" t="str">
        <f t="shared" si="1935"/>
        <v/>
      </c>
      <c r="AV532" s="541" t="str">
        <f t="shared" si="1935"/>
        <v/>
      </c>
      <c r="AW532" s="541" t="str">
        <f t="shared" si="1935"/>
        <v/>
      </c>
      <c r="AX532" s="541" t="str">
        <f t="shared" si="1935"/>
        <v/>
      </c>
      <c r="AY532" s="541" t="str">
        <f t="shared" si="1935"/>
        <v/>
      </c>
      <c r="AZ532" s="541" t="str">
        <f t="shared" si="1935"/>
        <v/>
      </c>
      <c r="BA532" s="541" t="str">
        <f t="shared" si="1935"/>
        <v/>
      </c>
      <c r="BB532" s="541" t="str">
        <f t="shared" si="1935"/>
        <v/>
      </c>
      <c r="BC532" s="541" t="str">
        <f t="shared" si="1935"/>
        <v/>
      </c>
      <c r="BD532" s="541" t="str">
        <f t="shared" si="1935"/>
        <v/>
      </c>
      <c r="BE532" s="541" t="str">
        <f t="shared" si="1935"/>
        <v/>
      </c>
      <c r="BF532" s="865"/>
      <c r="BG532" s="541" t="str">
        <f t="shared" ref="BG532:BX532" si="1936">IF(BG531="","",BG527*BG528*BG531)</f>
        <v/>
      </c>
      <c r="BH532" s="541" t="str">
        <f t="shared" si="1936"/>
        <v/>
      </c>
      <c r="BI532" s="541" t="str">
        <f t="shared" si="1936"/>
        <v/>
      </c>
      <c r="BJ532" s="541" t="str">
        <f t="shared" si="1936"/>
        <v/>
      </c>
      <c r="BK532" s="541" t="str">
        <f t="shared" si="1936"/>
        <v/>
      </c>
      <c r="BL532" s="541" t="str">
        <f t="shared" si="1936"/>
        <v/>
      </c>
      <c r="BM532" s="541" t="str">
        <f t="shared" si="1936"/>
        <v/>
      </c>
      <c r="BN532" s="541" t="str">
        <f t="shared" si="1936"/>
        <v/>
      </c>
      <c r="BO532" s="541" t="str">
        <f t="shared" si="1936"/>
        <v/>
      </c>
      <c r="BP532" s="541" t="str">
        <f t="shared" si="1936"/>
        <v/>
      </c>
      <c r="BQ532" s="541" t="str">
        <f t="shared" si="1936"/>
        <v/>
      </c>
      <c r="BR532" s="541" t="str">
        <f t="shared" si="1936"/>
        <v/>
      </c>
      <c r="BS532" s="541" t="str">
        <f t="shared" si="1936"/>
        <v/>
      </c>
      <c r="BT532" s="541" t="str">
        <f t="shared" si="1936"/>
        <v/>
      </c>
      <c r="BU532" s="541" t="str">
        <f t="shared" si="1936"/>
        <v/>
      </c>
      <c r="BV532" s="541" t="str">
        <f t="shared" si="1936"/>
        <v/>
      </c>
      <c r="BW532" s="541" t="str">
        <f t="shared" si="1936"/>
        <v/>
      </c>
      <c r="BX532" s="541" t="str">
        <f t="shared" si="1936"/>
        <v/>
      </c>
      <c r="BY532" s="865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1920"/>
        <v/>
      </c>
      <c r="CE532" s="698" t="str">
        <f t="shared" si="1921"/>
        <v/>
      </c>
      <c r="CF532" s="698" t="str">
        <f t="shared" si="1922"/>
        <v/>
      </c>
      <c r="CG532" s="787" t="str">
        <f t="shared" si="1923"/>
        <v/>
      </c>
      <c r="CH532" s="1370" t="str">
        <f t="shared" si="1830"/>
        <v/>
      </c>
      <c r="CI532" s="1371" t="str">
        <f t="shared" si="1831"/>
        <v/>
      </c>
      <c r="CJ532" s="1372" t="str">
        <f t="shared" si="1832"/>
        <v/>
      </c>
      <c r="CK532" s="1372" t="str">
        <f t="shared" si="1833"/>
        <v/>
      </c>
      <c r="CL532" s="1372" t="str">
        <f t="shared" si="1834"/>
        <v/>
      </c>
      <c r="CM532" s="1372" t="str">
        <f t="shared" si="1835"/>
        <v/>
      </c>
      <c r="CN532" s="1372" t="str">
        <f t="shared" si="1836"/>
        <v/>
      </c>
      <c r="CO532" s="1373" t="str">
        <f t="shared" si="1837"/>
        <v/>
      </c>
      <c r="CP532" s="1373" t="str">
        <f t="shared" si="1838"/>
        <v/>
      </c>
      <c r="CQ532" s="1373" t="str">
        <f t="shared" si="1839"/>
        <v/>
      </c>
      <c r="CR532" s="1373" t="str">
        <f t="shared" si="1840"/>
        <v/>
      </c>
      <c r="CS532" s="1372" t="str">
        <f t="shared" si="1841"/>
        <v/>
      </c>
      <c r="CT532" s="1372" t="str">
        <f t="shared" si="1842"/>
        <v/>
      </c>
      <c r="CU532" s="1372" t="str">
        <f t="shared" si="1843"/>
        <v/>
      </c>
      <c r="CV532" s="1372" t="str">
        <f t="shared" si="1844"/>
        <v/>
      </c>
      <c r="CW532" s="1372" t="str">
        <f t="shared" si="1845"/>
        <v/>
      </c>
      <c r="CX532" s="1371" t="str">
        <f t="shared" si="1846"/>
        <v/>
      </c>
      <c r="CY532" s="1374" t="str">
        <f t="shared" si="1847"/>
        <v/>
      </c>
      <c r="CZ532" s="532" t="str">
        <f t="shared" si="1848"/>
        <v/>
      </c>
      <c r="DA532" s="533" t="str">
        <f t="shared" si="1849"/>
        <v/>
      </c>
      <c r="DB532" s="534" t="str">
        <f t="shared" si="1850"/>
        <v/>
      </c>
      <c r="DC532" s="534" t="str">
        <f t="shared" si="1851"/>
        <v/>
      </c>
      <c r="DD532" s="534" t="str">
        <f t="shared" si="1852"/>
        <v/>
      </c>
      <c r="DE532" s="534" t="str">
        <f t="shared" si="1853"/>
        <v/>
      </c>
      <c r="DF532" s="534" t="str">
        <f t="shared" si="1854"/>
        <v/>
      </c>
      <c r="DG532" s="535" t="str">
        <f t="shared" si="1855"/>
        <v/>
      </c>
      <c r="DH532" s="535" t="str">
        <f t="shared" si="1856"/>
        <v/>
      </c>
      <c r="DI532" s="535" t="str">
        <f t="shared" si="1857"/>
        <v/>
      </c>
      <c r="DJ532" s="535" t="str">
        <f t="shared" si="1858"/>
        <v/>
      </c>
      <c r="DK532" s="534" t="str">
        <f t="shared" si="1859"/>
        <v/>
      </c>
      <c r="DL532" s="534" t="str">
        <f t="shared" si="1860"/>
        <v/>
      </c>
      <c r="DM532" s="534" t="str">
        <f t="shared" si="1861"/>
        <v/>
      </c>
      <c r="DN532" s="534" t="str">
        <f t="shared" si="1862"/>
        <v/>
      </c>
      <c r="DO532" s="534" t="str">
        <f t="shared" si="1863"/>
        <v/>
      </c>
      <c r="DP532" s="533" t="str">
        <f t="shared" si="1864"/>
        <v/>
      </c>
      <c r="DQ532" s="532" t="str">
        <f t="shared" si="1865"/>
        <v/>
      </c>
      <c r="DR532" s="753">
        <f t="shared" si="1924"/>
        <v>0</v>
      </c>
      <c r="DS532" s="111">
        <f t="shared" si="1925"/>
        <v>0</v>
      </c>
      <c r="DT532" s="111">
        <f t="shared" si="1926"/>
        <v>0</v>
      </c>
      <c r="DU532" s="111">
        <f t="shared" si="1927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440" t="s">
        <v>827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433"/>
      <c r="CA533" s="741"/>
      <c r="CB533" s="741"/>
      <c r="CC533" s="741"/>
      <c r="CD533" s="698" t="str">
        <f t="shared" ref="CD533:CD592" si="1937">IF(DR533&lt;3,"",(SUM(B533:S533)-MIN(B533:S533)-MAX(B533:S533))/(DR533-2))</f>
        <v/>
      </c>
      <c r="CE533" s="698" t="str">
        <f t="shared" ref="CE533:CE592" si="1938">IF(DS533&lt;3,"",(SUM(U533:AL533)-MIN(U533:AL533)-MAX(U533:AL533))/(DS533-2))</f>
        <v/>
      </c>
      <c r="CF533" s="698" t="str">
        <f t="shared" ref="CF533:CF592" si="1939">IF(DT533&lt;3,"",(SUM(AN533:BE533)-MIN(AN533:BE533)-MAX(AN533:BE533))/(DT533-2))</f>
        <v/>
      </c>
      <c r="CG533" s="787" t="str">
        <f t="shared" ref="CG533:CG592" si="1940">IF(DU533&lt;3,"",(SUM(BG533:BX533)-MIN(BG533:BX533)-MAX(BG533:BX533))/(DU533-2))</f>
        <v/>
      </c>
      <c r="CH533" s="1370" t="str">
        <f t="shared" si="1830"/>
        <v/>
      </c>
      <c r="CI533" s="1371" t="str">
        <f t="shared" si="1831"/>
        <v/>
      </c>
      <c r="CJ533" s="1372" t="str">
        <f t="shared" si="1832"/>
        <v/>
      </c>
      <c r="CK533" s="1372" t="str">
        <f t="shared" si="1833"/>
        <v/>
      </c>
      <c r="CL533" s="1372" t="str">
        <f t="shared" si="1834"/>
        <v/>
      </c>
      <c r="CM533" s="1372" t="str">
        <f t="shared" si="1835"/>
        <v/>
      </c>
      <c r="CN533" s="1372" t="str">
        <f t="shared" si="1836"/>
        <v/>
      </c>
      <c r="CO533" s="1373" t="str">
        <f t="shared" si="1837"/>
        <v/>
      </c>
      <c r="CP533" s="1373" t="str">
        <f t="shared" si="1838"/>
        <v/>
      </c>
      <c r="CQ533" s="1373" t="str">
        <f t="shared" si="1839"/>
        <v/>
      </c>
      <c r="CR533" s="1373" t="str">
        <f t="shared" si="1840"/>
        <v/>
      </c>
      <c r="CS533" s="1372" t="str">
        <f t="shared" si="1841"/>
        <v/>
      </c>
      <c r="CT533" s="1372" t="str">
        <f t="shared" si="1842"/>
        <v/>
      </c>
      <c r="CU533" s="1372" t="str">
        <f t="shared" si="1843"/>
        <v/>
      </c>
      <c r="CV533" s="1372" t="str">
        <f t="shared" si="1844"/>
        <v/>
      </c>
      <c r="CW533" s="1372" t="str">
        <f t="shared" si="1845"/>
        <v/>
      </c>
      <c r="CX533" s="1371" t="str">
        <f t="shared" si="1846"/>
        <v/>
      </c>
      <c r="CY533" s="1374" t="str">
        <f t="shared" si="1847"/>
        <v/>
      </c>
      <c r="CZ533" s="532" t="str">
        <f t="shared" si="1848"/>
        <v/>
      </c>
      <c r="DA533" s="533" t="str">
        <f t="shared" si="1849"/>
        <v/>
      </c>
      <c r="DB533" s="534" t="str">
        <f t="shared" si="1850"/>
        <v/>
      </c>
      <c r="DC533" s="534" t="str">
        <f t="shared" si="1851"/>
        <v/>
      </c>
      <c r="DD533" s="534" t="str">
        <f t="shared" si="1852"/>
        <v/>
      </c>
      <c r="DE533" s="534" t="str">
        <f t="shared" si="1853"/>
        <v/>
      </c>
      <c r="DF533" s="534" t="str">
        <f t="shared" si="1854"/>
        <v/>
      </c>
      <c r="DG533" s="535" t="str">
        <f t="shared" si="1855"/>
        <v/>
      </c>
      <c r="DH533" s="535" t="str">
        <f t="shared" si="1856"/>
        <v/>
      </c>
      <c r="DI533" s="535" t="str">
        <f t="shared" si="1857"/>
        <v/>
      </c>
      <c r="DJ533" s="535" t="str">
        <f t="shared" si="1858"/>
        <v/>
      </c>
      <c r="DK533" s="534" t="str">
        <f t="shared" si="1859"/>
        <v/>
      </c>
      <c r="DL533" s="534" t="str">
        <f t="shared" si="1860"/>
        <v/>
      </c>
      <c r="DM533" s="534" t="str">
        <f t="shared" si="1861"/>
        <v/>
      </c>
      <c r="DN533" s="534" t="str">
        <f t="shared" si="1862"/>
        <v/>
      </c>
      <c r="DO533" s="534" t="str">
        <f t="shared" si="1863"/>
        <v/>
      </c>
      <c r="DP533" s="533" t="str">
        <f t="shared" si="1864"/>
        <v/>
      </c>
      <c r="DQ533" s="532" t="str">
        <f t="shared" si="1865"/>
        <v/>
      </c>
      <c r="DR533" s="753">
        <f t="shared" ref="DR533:DR592" si="1941">COUNT(B533:S533)</f>
        <v>0</v>
      </c>
      <c r="DS533" s="111">
        <f t="shared" ref="DS533:DS592" si="1942">COUNT(U533:AL533)</f>
        <v>0</v>
      </c>
      <c r="DT533" s="111">
        <f t="shared" ref="DT533:DT592" si="1943">COUNT(AN533:BE533)</f>
        <v>0</v>
      </c>
      <c r="DU533" s="111">
        <f t="shared" ref="DU533:DU592" si="1944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123.24034075723831</v>
      </c>
      <c r="CA534" s="730">
        <f>CA536*365*$G$1*CA$46/CA535</f>
        <v>123.24034075723831</v>
      </c>
      <c r="CB534" s="730">
        <f>CB536*365*$G$1*CB$46/CB535</f>
        <v>127.77681781737193</v>
      </c>
      <c r="CC534" s="730">
        <f>CC536*365*$G$1*CC$46/CC535</f>
        <v>127.77681781737193</v>
      </c>
      <c r="CD534" s="698" t="str">
        <f t="shared" si="1937"/>
        <v/>
      </c>
      <c r="CE534" s="698" t="str">
        <f t="shared" si="1938"/>
        <v/>
      </c>
      <c r="CF534" s="698" t="str">
        <f t="shared" si="1939"/>
        <v/>
      </c>
      <c r="CG534" s="787" t="str">
        <f t="shared" si="1940"/>
        <v/>
      </c>
      <c r="CH534" s="1370" t="str">
        <f t="shared" si="1830"/>
        <v/>
      </c>
      <c r="CI534" s="1371" t="str">
        <f t="shared" si="1831"/>
        <v/>
      </c>
      <c r="CJ534" s="1372" t="str">
        <f t="shared" si="1832"/>
        <v/>
      </c>
      <c r="CK534" s="1372" t="str">
        <f t="shared" si="1833"/>
        <v/>
      </c>
      <c r="CL534" s="1372" t="str">
        <f t="shared" si="1834"/>
        <v/>
      </c>
      <c r="CM534" s="1372" t="str">
        <f t="shared" si="1835"/>
        <v/>
      </c>
      <c r="CN534" s="1372" t="str">
        <f t="shared" si="1836"/>
        <v/>
      </c>
      <c r="CO534" s="1373" t="str">
        <f t="shared" si="1837"/>
        <v/>
      </c>
      <c r="CP534" s="1373" t="str">
        <f t="shared" si="1838"/>
        <v/>
      </c>
      <c r="CQ534" s="1373" t="str">
        <f t="shared" si="1839"/>
        <v/>
      </c>
      <c r="CR534" s="1373" t="str">
        <f t="shared" si="1840"/>
        <v/>
      </c>
      <c r="CS534" s="1372" t="str">
        <f t="shared" si="1841"/>
        <v/>
      </c>
      <c r="CT534" s="1372" t="str">
        <f t="shared" si="1842"/>
        <v/>
      </c>
      <c r="CU534" s="1372" t="str">
        <f t="shared" si="1843"/>
        <v/>
      </c>
      <c r="CV534" s="1372" t="str">
        <f t="shared" si="1844"/>
        <v/>
      </c>
      <c r="CW534" s="1372" t="str">
        <f t="shared" si="1845"/>
        <v/>
      </c>
      <c r="CX534" s="1371" t="str">
        <f t="shared" si="1846"/>
        <v/>
      </c>
      <c r="CY534" s="1374" t="str">
        <f t="shared" si="1847"/>
        <v/>
      </c>
      <c r="CZ534" s="532" t="str">
        <f t="shared" si="1848"/>
        <v/>
      </c>
      <c r="DA534" s="533" t="str">
        <f t="shared" si="1849"/>
        <v/>
      </c>
      <c r="DB534" s="534" t="str">
        <f t="shared" si="1850"/>
        <v/>
      </c>
      <c r="DC534" s="534" t="str">
        <f t="shared" si="1851"/>
        <v/>
      </c>
      <c r="DD534" s="534" t="str">
        <f t="shared" si="1852"/>
        <v/>
      </c>
      <c r="DE534" s="534" t="str">
        <f t="shared" si="1853"/>
        <v/>
      </c>
      <c r="DF534" s="534" t="str">
        <f t="shared" si="1854"/>
        <v/>
      </c>
      <c r="DG534" s="535" t="str">
        <f t="shared" si="1855"/>
        <v/>
      </c>
      <c r="DH534" s="535" t="str">
        <f t="shared" si="1856"/>
        <v/>
      </c>
      <c r="DI534" s="535" t="str">
        <f t="shared" si="1857"/>
        <v/>
      </c>
      <c r="DJ534" s="535" t="str">
        <f t="shared" si="1858"/>
        <v/>
      </c>
      <c r="DK534" s="534" t="str">
        <f t="shared" si="1859"/>
        <v/>
      </c>
      <c r="DL534" s="534" t="str">
        <f t="shared" si="1860"/>
        <v/>
      </c>
      <c r="DM534" s="534" t="str">
        <f t="shared" si="1861"/>
        <v/>
      </c>
      <c r="DN534" s="534" t="str">
        <f t="shared" si="1862"/>
        <v/>
      </c>
      <c r="DO534" s="534" t="str">
        <f t="shared" si="1863"/>
        <v/>
      </c>
      <c r="DP534" s="533" t="str">
        <f t="shared" si="1864"/>
        <v/>
      </c>
      <c r="DQ534" s="532" t="str">
        <f t="shared" si="1865"/>
        <v/>
      </c>
      <c r="DR534" s="753">
        <f t="shared" si="1941"/>
        <v>0</v>
      </c>
      <c r="DS534" s="111">
        <f t="shared" si="1942"/>
        <v>0</v>
      </c>
      <c r="DT534" s="111">
        <f t="shared" si="1943"/>
        <v>0</v>
      </c>
      <c r="DU534" s="111">
        <f t="shared" si="1944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v>8980</v>
      </c>
      <c r="C535" s="711">
        <v>8980</v>
      </c>
      <c r="D535" s="711">
        <v>8980</v>
      </c>
      <c r="E535" s="711">
        <v>8980</v>
      </c>
      <c r="F535" s="711">
        <v>8980</v>
      </c>
      <c r="G535" s="711">
        <v>8980</v>
      </c>
      <c r="H535" s="711">
        <v>8980</v>
      </c>
      <c r="I535" s="711">
        <v>8980</v>
      </c>
      <c r="J535" s="711">
        <v>8980</v>
      </c>
      <c r="K535" s="711">
        <v>8980</v>
      </c>
      <c r="L535" s="711">
        <v>8980</v>
      </c>
      <c r="M535" s="711">
        <v>8980</v>
      </c>
      <c r="N535" s="711">
        <v>8980</v>
      </c>
      <c r="O535" s="711">
        <v>8980</v>
      </c>
      <c r="P535" s="711">
        <v>8980</v>
      </c>
      <c r="Q535" s="711">
        <v>8980</v>
      </c>
      <c r="R535" s="711">
        <v>8980</v>
      </c>
      <c r="S535" s="711">
        <v>8980</v>
      </c>
      <c r="T535" s="813"/>
      <c r="U535" s="711">
        <v>8980</v>
      </c>
      <c r="V535" s="711">
        <v>8980</v>
      </c>
      <c r="W535" s="711">
        <v>8980</v>
      </c>
      <c r="X535" s="711">
        <v>8980</v>
      </c>
      <c r="Y535" s="711">
        <v>8980</v>
      </c>
      <c r="Z535" s="711">
        <v>8980</v>
      </c>
      <c r="AA535" s="711">
        <v>8980</v>
      </c>
      <c r="AB535" s="711">
        <v>8980</v>
      </c>
      <c r="AC535" s="711">
        <v>8980</v>
      </c>
      <c r="AD535" s="711">
        <v>8980</v>
      </c>
      <c r="AE535" s="711">
        <v>8980</v>
      </c>
      <c r="AF535" s="711">
        <v>8980</v>
      </c>
      <c r="AG535" s="711">
        <v>8980</v>
      </c>
      <c r="AH535" s="711">
        <v>8980</v>
      </c>
      <c r="AI535" s="711">
        <v>8980</v>
      </c>
      <c r="AJ535" s="711">
        <v>8980</v>
      </c>
      <c r="AK535" s="711">
        <v>8980</v>
      </c>
      <c r="AL535" s="711">
        <v>8980</v>
      </c>
      <c r="AM535" s="813"/>
      <c r="AN535" s="711">
        <v>8980</v>
      </c>
      <c r="AO535" s="711">
        <v>8980</v>
      </c>
      <c r="AP535" s="711">
        <v>8980</v>
      </c>
      <c r="AQ535" s="711">
        <v>8980</v>
      </c>
      <c r="AR535" s="711">
        <v>8980</v>
      </c>
      <c r="AS535" s="711">
        <v>8980</v>
      </c>
      <c r="AT535" s="711">
        <v>8980</v>
      </c>
      <c r="AU535" s="711">
        <v>8980</v>
      </c>
      <c r="AV535" s="711">
        <v>8980</v>
      </c>
      <c r="AW535" s="711">
        <v>8980</v>
      </c>
      <c r="AX535" s="711">
        <v>8980</v>
      </c>
      <c r="AY535" s="711">
        <v>8980</v>
      </c>
      <c r="AZ535" s="711">
        <v>8980</v>
      </c>
      <c r="BA535" s="711">
        <v>8980</v>
      </c>
      <c r="BB535" s="711">
        <v>8980</v>
      </c>
      <c r="BC535" s="711">
        <v>8980</v>
      </c>
      <c r="BD535" s="711">
        <v>8980</v>
      </c>
      <c r="BE535" s="711">
        <v>8980</v>
      </c>
      <c r="BF535" s="813"/>
      <c r="BG535" s="711">
        <v>8980</v>
      </c>
      <c r="BH535" s="711">
        <v>8980</v>
      </c>
      <c r="BI535" s="711">
        <v>8980</v>
      </c>
      <c r="BJ535" s="711">
        <v>8980</v>
      </c>
      <c r="BK535" s="711">
        <v>8980</v>
      </c>
      <c r="BL535" s="711">
        <v>8980</v>
      </c>
      <c r="BM535" s="711">
        <v>8980</v>
      </c>
      <c r="BN535" s="711">
        <v>8980</v>
      </c>
      <c r="BO535" s="711">
        <v>8980</v>
      </c>
      <c r="BP535" s="711">
        <v>8980</v>
      </c>
      <c r="BQ535" s="711">
        <v>8980</v>
      </c>
      <c r="BR535" s="711">
        <v>8980</v>
      </c>
      <c r="BS535" s="711">
        <v>8980</v>
      </c>
      <c r="BT535" s="711">
        <v>8980</v>
      </c>
      <c r="BU535" s="711">
        <v>8980</v>
      </c>
      <c r="BV535" s="711">
        <v>8980</v>
      </c>
      <c r="BW535" s="711">
        <v>8980</v>
      </c>
      <c r="BX535" s="711">
        <v>8980</v>
      </c>
      <c r="BY535" s="813"/>
      <c r="BZ535" s="711">
        <v>8980</v>
      </c>
      <c r="CA535" s="711">
        <v>8980</v>
      </c>
      <c r="CB535" s="711">
        <v>8980</v>
      </c>
      <c r="CC535" s="711">
        <v>8980</v>
      </c>
      <c r="CD535" s="698">
        <f t="shared" si="1937"/>
        <v>8980</v>
      </c>
      <c r="CE535" s="698">
        <f t="shared" si="1938"/>
        <v>8980</v>
      </c>
      <c r="CF535" s="698">
        <f t="shared" si="1939"/>
        <v>8980</v>
      </c>
      <c r="CG535" s="787">
        <f t="shared" si="1940"/>
        <v>8980</v>
      </c>
      <c r="CH535" s="1370">
        <f t="shared" si="1830"/>
        <v>8980</v>
      </c>
      <c r="CI535" s="1371">
        <f t="shared" si="1831"/>
        <v>8980</v>
      </c>
      <c r="CJ535" s="1372">
        <f t="shared" si="1832"/>
        <v>8980</v>
      </c>
      <c r="CK535" s="1372">
        <f t="shared" si="1833"/>
        <v>8980</v>
      </c>
      <c r="CL535" s="1372">
        <f t="shared" si="1834"/>
        <v>8980</v>
      </c>
      <c r="CM535" s="1372">
        <f t="shared" si="1835"/>
        <v>8980</v>
      </c>
      <c r="CN535" s="1372">
        <f t="shared" si="1836"/>
        <v>8980</v>
      </c>
      <c r="CO535" s="1373">
        <f t="shared" si="1837"/>
        <v>8980</v>
      </c>
      <c r="CP535" s="1373">
        <f t="shared" si="1838"/>
        <v>8980</v>
      </c>
      <c r="CQ535" s="1373">
        <f t="shared" si="1839"/>
        <v>8980</v>
      </c>
      <c r="CR535" s="1373">
        <f t="shared" si="1840"/>
        <v>8980</v>
      </c>
      <c r="CS535" s="1372">
        <f t="shared" si="1841"/>
        <v>8980</v>
      </c>
      <c r="CT535" s="1372">
        <f t="shared" si="1842"/>
        <v>8980</v>
      </c>
      <c r="CU535" s="1372">
        <f t="shared" si="1843"/>
        <v>8980</v>
      </c>
      <c r="CV535" s="1372">
        <f t="shared" si="1844"/>
        <v>8980</v>
      </c>
      <c r="CW535" s="1372">
        <f t="shared" si="1845"/>
        <v>8980</v>
      </c>
      <c r="CX535" s="1371">
        <f t="shared" si="1846"/>
        <v>8980</v>
      </c>
      <c r="CY535" s="1374">
        <f t="shared" si="1847"/>
        <v>8980</v>
      </c>
      <c r="CZ535" s="532">
        <f t="shared" si="1848"/>
        <v>8980</v>
      </c>
      <c r="DA535" s="533">
        <f t="shared" si="1849"/>
        <v>8980</v>
      </c>
      <c r="DB535" s="534">
        <f t="shared" si="1850"/>
        <v>8980</v>
      </c>
      <c r="DC535" s="534">
        <f t="shared" si="1851"/>
        <v>8980</v>
      </c>
      <c r="DD535" s="534">
        <f t="shared" si="1852"/>
        <v>8980</v>
      </c>
      <c r="DE535" s="534">
        <f t="shared" si="1853"/>
        <v>8980</v>
      </c>
      <c r="DF535" s="534">
        <f t="shared" si="1854"/>
        <v>8980</v>
      </c>
      <c r="DG535" s="535">
        <f t="shared" si="1855"/>
        <v>8980</v>
      </c>
      <c r="DH535" s="535">
        <f t="shared" si="1856"/>
        <v>8980</v>
      </c>
      <c r="DI535" s="535">
        <f t="shared" si="1857"/>
        <v>8980</v>
      </c>
      <c r="DJ535" s="535">
        <f t="shared" si="1858"/>
        <v>8980</v>
      </c>
      <c r="DK535" s="534">
        <f t="shared" si="1859"/>
        <v>8980</v>
      </c>
      <c r="DL535" s="534">
        <f t="shared" si="1860"/>
        <v>8980</v>
      </c>
      <c r="DM535" s="534">
        <f t="shared" si="1861"/>
        <v>8980</v>
      </c>
      <c r="DN535" s="534">
        <f t="shared" si="1862"/>
        <v>8980</v>
      </c>
      <c r="DO535" s="534">
        <f t="shared" si="1863"/>
        <v>8980</v>
      </c>
      <c r="DP535" s="533">
        <f t="shared" si="1864"/>
        <v>8980</v>
      </c>
      <c r="DQ535" s="532">
        <f t="shared" si="1865"/>
        <v>8980</v>
      </c>
      <c r="DR535" s="753">
        <f t="shared" si="1941"/>
        <v>18</v>
      </c>
      <c r="DS535" s="111">
        <f t="shared" si="1942"/>
        <v>18</v>
      </c>
      <c r="DT535" s="111">
        <f t="shared" si="1943"/>
        <v>18</v>
      </c>
      <c r="DU535" s="111">
        <f t="shared" si="1944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1937"/>
        <v>4.5595145077240107E-2</v>
      </c>
      <c r="CE536" s="723">
        <f t="shared" si="1938"/>
        <v>2.9325099593455764E-2</v>
      </c>
      <c r="CF536" s="723">
        <f t="shared" si="1939"/>
        <v>3.8338617532467534E-2</v>
      </c>
      <c r="CG536" s="790">
        <f t="shared" si="1940"/>
        <v>1.5042728766233766E-2</v>
      </c>
      <c r="CH536" s="1375" t="str">
        <f t="shared" si="1830"/>
        <v/>
      </c>
      <c r="CI536" s="1376" t="str">
        <f t="shared" si="1831"/>
        <v/>
      </c>
      <c r="CJ536" s="1377" t="str">
        <f t="shared" si="1832"/>
        <v/>
      </c>
      <c r="CK536" s="1377" t="str">
        <f t="shared" si="1833"/>
        <v/>
      </c>
      <c r="CL536" s="1377">
        <f t="shared" si="1834"/>
        <v>1.1324042652552926E-3</v>
      </c>
      <c r="CM536" s="1377">
        <f t="shared" si="1835"/>
        <v>2.2648085305105852E-3</v>
      </c>
      <c r="CN536" s="1377">
        <f t="shared" si="1836"/>
        <v>3.7276878372768781E-2</v>
      </c>
      <c r="CO536" s="1378">
        <f t="shared" si="1837"/>
        <v>4.4201296699875471E-2</v>
      </c>
      <c r="CP536" s="1378">
        <f t="shared" si="1838"/>
        <v>4.7927415050702714E-2</v>
      </c>
      <c r="CQ536" s="1378">
        <f t="shared" si="1839"/>
        <v>4.7927415050702714E-2</v>
      </c>
      <c r="CR536" s="1378">
        <f t="shared" si="1840"/>
        <v>4.7927415050702714E-2</v>
      </c>
      <c r="CS536" s="1377">
        <f t="shared" si="1841"/>
        <v>4.7927415050702714E-2</v>
      </c>
      <c r="CT536" s="1377">
        <f t="shared" si="1842"/>
        <v>8.9308516811955174E-2</v>
      </c>
      <c r="CU536" s="1377">
        <f t="shared" si="1843"/>
        <v>9.5854830101405428E-2</v>
      </c>
      <c r="CV536" s="1377" t="str">
        <f t="shared" si="1844"/>
        <v/>
      </c>
      <c r="CW536" s="1377" t="str">
        <f t="shared" si="1845"/>
        <v/>
      </c>
      <c r="CX536" s="1376" t="str">
        <f t="shared" si="1846"/>
        <v/>
      </c>
      <c r="CY536" s="1379" t="str">
        <f t="shared" si="1847"/>
        <v/>
      </c>
      <c r="CZ536" s="638" t="str">
        <f t="shared" si="1848"/>
        <v/>
      </c>
      <c r="DA536" s="639" t="str">
        <f t="shared" si="1849"/>
        <v/>
      </c>
      <c r="DB536" s="640" t="str">
        <f t="shared" si="1850"/>
        <v/>
      </c>
      <c r="DC536" s="640" t="str">
        <f t="shared" si="1851"/>
        <v/>
      </c>
      <c r="DD536" s="640">
        <f t="shared" si="1852"/>
        <v>1.1324042652552926E-3</v>
      </c>
      <c r="DE536" s="640">
        <f t="shared" si="1853"/>
        <v>1.2941763031489057E-3</v>
      </c>
      <c r="DF536" s="640">
        <f t="shared" si="1854"/>
        <v>1.5672400818359723E-2</v>
      </c>
      <c r="DG536" s="641">
        <f t="shared" si="1855"/>
        <v>1.6774595267745954E-2</v>
      </c>
      <c r="DH536" s="641">
        <f t="shared" si="1856"/>
        <v>3.3549190535491907E-2</v>
      </c>
      <c r="DI536" s="641">
        <f t="shared" si="1857"/>
        <v>3.3549190535491907E-2</v>
      </c>
      <c r="DJ536" s="641">
        <f t="shared" si="1858"/>
        <v>3.7276878372768781E-2</v>
      </c>
      <c r="DK536" s="640">
        <f t="shared" si="1859"/>
        <v>4.1936488169364884E-2</v>
      </c>
      <c r="DL536" s="640">
        <f t="shared" si="1860"/>
        <v>4.1936488169364884E-2</v>
      </c>
      <c r="DM536" s="640">
        <f t="shared" si="1861"/>
        <v>4.1936488169364884E-2</v>
      </c>
      <c r="DN536" s="640">
        <f t="shared" si="1862"/>
        <v>8.2937028642590283E-2</v>
      </c>
      <c r="DO536" s="640" t="str">
        <f t="shared" si="1863"/>
        <v/>
      </c>
      <c r="DP536" s="639" t="str">
        <f t="shared" si="1864"/>
        <v/>
      </c>
      <c r="DQ536" s="638" t="str">
        <f t="shared" si="1865"/>
        <v/>
      </c>
      <c r="DR536" s="753">
        <f t="shared" si="1941"/>
        <v>10</v>
      </c>
      <c r="DS536" s="111">
        <f t="shared" si="1942"/>
        <v>11</v>
      </c>
      <c r="DT536" s="111">
        <f t="shared" si="1943"/>
        <v>14</v>
      </c>
      <c r="DU536" s="111">
        <f t="shared" si="1944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12.374194931868782</v>
      </c>
      <c r="CA537" s="730">
        <f>CA538/CA534</f>
        <v>10.426780647509105</v>
      </c>
      <c r="CB537" s="730">
        <f>CB538/CB534</f>
        <v>11.927046126459445</v>
      </c>
      <c r="CC537" s="730">
        <f>CC538/CC534</f>
        <v>13.523579859922519</v>
      </c>
      <c r="CD537" s="698" t="str">
        <f t="shared" si="1937"/>
        <v/>
      </c>
      <c r="CE537" s="698" t="str">
        <f t="shared" si="1938"/>
        <v/>
      </c>
      <c r="CF537" s="698" t="str">
        <f t="shared" si="1939"/>
        <v/>
      </c>
      <c r="CG537" s="787" t="str">
        <f t="shared" si="1940"/>
        <v/>
      </c>
      <c r="CH537" s="1370" t="str">
        <f t="shared" si="1830"/>
        <v/>
      </c>
      <c r="CI537" s="1371" t="str">
        <f t="shared" si="1831"/>
        <v/>
      </c>
      <c r="CJ537" s="1372" t="str">
        <f t="shared" si="1832"/>
        <v/>
      </c>
      <c r="CK537" s="1372" t="str">
        <f t="shared" si="1833"/>
        <v/>
      </c>
      <c r="CL537" s="1372" t="str">
        <f t="shared" si="1834"/>
        <v/>
      </c>
      <c r="CM537" s="1372" t="str">
        <f t="shared" si="1835"/>
        <v/>
      </c>
      <c r="CN537" s="1372" t="str">
        <f t="shared" si="1836"/>
        <v/>
      </c>
      <c r="CO537" s="1373" t="str">
        <f t="shared" si="1837"/>
        <v/>
      </c>
      <c r="CP537" s="1373" t="str">
        <f t="shared" si="1838"/>
        <v/>
      </c>
      <c r="CQ537" s="1373" t="str">
        <f t="shared" si="1839"/>
        <v/>
      </c>
      <c r="CR537" s="1373" t="str">
        <f t="shared" si="1840"/>
        <v/>
      </c>
      <c r="CS537" s="1372" t="str">
        <f t="shared" si="1841"/>
        <v/>
      </c>
      <c r="CT537" s="1372" t="str">
        <f t="shared" si="1842"/>
        <v/>
      </c>
      <c r="CU537" s="1372" t="str">
        <f t="shared" si="1843"/>
        <v/>
      </c>
      <c r="CV537" s="1372" t="str">
        <f t="shared" si="1844"/>
        <v/>
      </c>
      <c r="CW537" s="1372" t="str">
        <f t="shared" si="1845"/>
        <v/>
      </c>
      <c r="CX537" s="1371" t="str">
        <f t="shared" si="1846"/>
        <v/>
      </c>
      <c r="CY537" s="1374" t="str">
        <f t="shared" si="1847"/>
        <v/>
      </c>
      <c r="CZ537" s="532" t="str">
        <f t="shared" si="1848"/>
        <v/>
      </c>
      <c r="DA537" s="533" t="str">
        <f t="shared" si="1849"/>
        <v/>
      </c>
      <c r="DB537" s="534" t="str">
        <f t="shared" si="1850"/>
        <v/>
      </c>
      <c r="DC537" s="534" t="str">
        <f t="shared" si="1851"/>
        <v/>
      </c>
      <c r="DD537" s="534" t="str">
        <f t="shared" si="1852"/>
        <v/>
      </c>
      <c r="DE537" s="534" t="str">
        <f t="shared" si="1853"/>
        <v/>
      </c>
      <c r="DF537" s="534" t="str">
        <f t="shared" si="1854"/>
        <v/>
      </c>
      <c r="DG537" s="535" t="str">
        <f t="shared" si="1855"/>
        <v/>
      </c>
      <c r="DH537" s="535" t="str">
        <f t="shared" si="1856"/>
        <v/>
      </c>
      <c r="DI537" s="535" t="str">
        <f t="shared" si="1857"/>
        <v/>
      </c>
      <c r="DJ537" s="535" t="str">
        <f t="shared" si="1858"/>
        <v/>
      </c>
      <c r="DK537" s="534" t="str">
        <f t="shared" si="1859"/>
        <v/>
      </c>
      <c r="DL537" s="534" t="str">
        <f t="shared" si="1860"/>
        <v/>
      </c>
      <c r="DM537" s="534" t="str">
        <f t="shared" si="1861"/>
        <v/>
      </c>
      <c r="DN537" s="534" t="str">
        <f t="shared" si="1862"/>
        <v/>
      </c>
      <c r="DO537" s="534" t="str">
        <f t="shared" si="1863"/>
        <v/>
      </c>
      <c r="DP537" s="533" t="str">
        <f t="shared" si="1864"/>
        <v/>
      </c>
      <c r="DQ537" s="532" t="str">
        <f t="shared" si="1865"/>
        <v/>
      </c>
      <c r="DR537" s="753">
        <f t="shared" si="1941"/>
        <v>0</v>
      </c>
      <c r="DS537" s="111">
        <f t="shared" si="1942"/>
        <v>0</v>
      </c>
      <c r="DT537" s="111">
        <f t="shared" si="1943"/>
        <v>0</v>
      </c>
      <c r="DU537" s="111">
        <f t="shared" si="1944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1937"/>
        <v>1244.75</v>
      </c>
      <c r="CE538" s="698">
        <f t="shared" si="1938"/>
        <v>1035.5555555555557</v>
      </c>
      <c r="CF538" s="698">
        <f t="shared" si="1939"/>
        <v>2341.1466666666661</v>
      </c>
      <c r="CG538" s="787">
        <f t="shared" si="1940"/>
        <v>1077</v>
      </c>
      <c r="CH538" s="1370" t="str">
        <f t="shared" si="1830"/>
        <v/>
      </c>
      <c r="CI538" s="1371" t="str">
        <f t="shared" si="1831"/>
        <v/>
      </c>
      <c r="CJ538" s="1372" t="str">
        <f t="shared" si="1832"/>
        <v/>
      </c>
      <c r="CK538" s="1372" t="str">
        <f t="shared" si="1833"/>
        <v/>
      </c>
      <c r="CL538" s="1372">
        <f t="shared" si="1834"/>
        <v>79</v>
      </c>
      <c r="CM538" s="1372">
        <f t="shared" si="1835"/>
        <v>90</v>
      </c>
      <c r="CN538" s="1372">
        <f t="shared" si="1836"/>
        <v>120</v>
      </c>
      <c r="CO538" s="1373">
        <f t="shared" si="1837"/>
        <v>1320</v>
      </c>
      <c r="CP538" s="1373">
        <f t="shared" si="1838"/>
        <v>1320</v>
      </c>
      <c r="CQ538" s="1373">
        <f t="shared" si="1839"/>
        <v>1488</v>
      </c>
      <c r="CR538" s="1373">
        <f t="shared" si="1840"/>
        <v>1800</v>
      </c>
      <c r="CS538" s="1372">
        <f t="shared" si="1841"/>
        <v>1800</v>
      </c>
      <c r="CT538" s="1372">
        <f t="shared" si="1842"/>
        <v>2020</v>
      </c>
      <c r="CU538" s="1372">
        <f t="shared" si="1843"/>
        <v>3600</v>
      </c>
      <c r="CV538" s="1372" t="str">
        <f t="shared" si="1844"/>
        <v/>
      </c>
      <c r="CW538" s="1372" t="str">
        <f t="shared" si="1845"/>
        <v/>
      </c>
      <c r="CX538" s="1371" t="str">
        <f t="shared" si="1846"/>
        <v/>
      </c>
      <c r="CY538" s="1374" t="str">
        <f t="shared" si="1847"/>
        <v/>
      </c>
      <c r="CZ538" s="532" t="str">
        <f t="shared" si="1848"/>
        <v/>
      </c>
      <c r="DA538" s="533" t="str">
        <f t="shared" si="1849"/>
        <v/>
      </c>
      <c r="DB538" s="534" t="str">
        <f t="shared" si="1850"/>
        <v/>
      </c>
      <c r="DC538" s="534" t="str">
        <f t="shared" si="1851"/>
        <v/>
      </c>
      <c r="DD538" s="534">
        <f t="shared" si="1852"/>
        <v>130</v>
      </c>
      <c r="DE538" s="534">
        <f t="shared" si="1853"/>
        <v>130</v>
      </c>
      <c r="DF538" s="534">
        <f t="shared" si="1854"/>
        <v>480</v>
      </c>
      <c r="DG538" s="535">
        <f t="shared" si="1855"/>
        <v>490</v>
      </c>
      <c r="DH538" s="535">
        <f t="shared" si="1856"/>
        <v>960</v>
      </c>
      <c r="DI538" s="535">
        <f t="shared" si="1857"/>
        <v>1140</v>
      </c>
      <c r="DJ538" s="535">
        <f t="shared" si="1858"/>
        <v>1440</v>
      </c>
      <c r="DK538" s="534">
        <f t="shared" si="1859"/>
        <v>1440</v>
      </c>
      <c r="DL538" s="534">
        <f t="shared" si="1860"/>
        <v>1500</v>
      </c>
      <c r="DM538" s="534">
        <f t="shared" si="1861"/>
        <v>1740</v>
      </c>
      <c r="DN538" s="534">
        <f t="shared" si="1862"/>
        <v>2160</v>
      </c>
      <c r="DO538" s="534" t="str">
        <f t="shared" si="1863"/>
        <v/>
      </c>
      <c r="DP538" s="533" t="str">
        <f t="shared" si="1864"/>
        <v/>
      </c>
      <c r="DQ538" s="532" t="str">
        <f t="shared" si="1865"/>
        <v/>
      </c>
      <c r="DR538" s="753">
        <f t="shared" si="1941"/>
        <v>10</v>
      </c>
      <c r="DS538" s="111">
        <f t="shared" si="1942"/>
        <v>11</v>
      </c>
      <c r="DT538" s="111">
        <f t="shared" si="1943"/>
        <v>14</v>
      </c>
      <c r="DU538" s="111">
        <f t="shared" si="1944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440" t="s">
        <v>826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1945">IF(DR539&lt;3,"",(SUM(B539:S539)-MIN(B539:S539)-MAX(B539:S539))/(DR539-2))</f>
        <v/>
      </c>
      <c r="CE539" s="698" t="str">
        <f t="shared" ref="CE539:CE544" si="1946">IF(DS539&lt;3,"",(SUM(U539:AL539)-MIN(U539:AL539)-MAX(U539:AL539))/(DS539-2))</f>
        <v/>
      </c>
      <c r="CF539" s="698">
        <f t="shared" ref="CF539:CF544" si="1947">IF(DT539&lt;3,"",(SUM(AN539:BE539)-MIN(AN539:BE539)-MAX(AN539:BE539))/(DT539-2))</f>
        <v>4</v>
      </c>
      <c r="CG539" s="787">
        <f t="shared" ref="CG539:CG544" si="1948">IF(DU539&lt;3,"",(SUM(BG539:BX539)-MIN(BG539:BX539)-MAX(BG539:BX539))/(DU539-2))</f>
        <v>11.333333333333334</v>
      </c>
      <c r="CH539" s="1370" t="str">
        <f t="shared" si="1830"/>
        <v/>
      </c>
      <c r="CI539" s="1371" t="str">
        <f t="shared" si="1831"/>
        <v/>
      </c>
      <c r="CJ539" s="1372" t="str">
        <f t="shared" si="1832"/>
        <v/>
      </c>
      <c r="CK539" s="1372" t="str">
        <f t="shared" si="1833"/>
        <v/>
      </c>
      <c r="CL539" s="1372" t="str">
        <f t="shared" si="1834"/>
        <v/>
      </c>
      <c r="CM539" s="1372" t="str">
        <f t="shared" si="1835"/>
        <v/>
      </c>
      <c r="CN539" s="1372" t="str">
        <f t="shared" si="1836"/>
        <v/>
      </c>
      <c r="CO539" s="1373" t="str">
        <f t="shared" si="1837"/>
        <v/>
      </c>
      <c r="CP539" s="1373" t="str">
        <f t="shared" si="1838"/>
        <v/>
      </c>
      <c r="CQ539" s="1373" t="str">
        <f t="shared" si="1839"/>
        <v/>
      </c>
      <c r="CR539" s="1373" t="str">
        <f t="shared" si="1840"/>
        <v/>
      </c>
      <c r="CS539" s="1372" t="str">
        <f t="shared" si="1841"/>
        <v/>
      </c>
      <c r="CT539" s="1372" t="str">
        <f t="shared" si="1842"/>
        <v/>
      </c>
      <c r="CU539" s="1372" t="str">
        <f t="shared" si="1843"/>
        <v/>
      </c>
      <c r="CV539" s="1372" t="str">
        <f t="shared" si="1844"/>
        <v/>
      </c>
      <c r="CW539" s="1372" t="str">
        <f t="shared" si="1845"/>
        <v/>
      </c>
      <c r="CX539" s="1371" t="str">
        <f t="shared" si="1846"/>
        <v/>
      </c>
      <c r="CY539" s="1374" t="str">
        <f t="shared" si="1847"/>
        <v/>
      </c>
      <c r="CZ539" s="532" t="str">
        <f t="shared" si="1848"/>
        <v/>
      </c>
      <c r="DA539" s="533" t="str">
        <f t="shared" si="1849"/>
        <v/>
      </c>
      <c r="DB539" s="534" t="str">
        <f t="shared" si="1850"/>
        <v/>
      </c>
      <c r="DC539" s="534" t="str">
        <f t="shared" si="1851"/>
        <v/>
      </c>
      <c r="DD539" s="534" t="str">
        <f t="shared" si="1852"/>
        <v/>
      </c>
      <c r="DE539" s="534" t="str">
        <f t="shared" si="1853"/>
        <v/>
      </c>
      <c r="DF539" s="534" t="str">
        <f t="shared" si="1854"/>
        <v/>
      </c>
      <c r="DG539" s="535" t="str">
        <f t="shared" si="1855"/>
        <v/>
      </c>
      <c r="DH539" s="535" t="str">
        <f t="shared" si="1856"/>
        <v/>
      </c>
      <c r="DI539" s="535" t="str">
        <f t="shared" si="1857"/>
        <v/>
      </c>
      <c r="DJ539" s="535" t="str">
        <f t="shared" si="1858"/>
        <v/>
      </c>
      <c r="DK539" s="534" t="str">
        <f t="shared" si="1859"/>
        <v/>
      </c>
      <c r="DL539" s="534" t="str">
        <f t="shared" si="1860"/>
        <v/>
      </c>
      <c r="DM539" s="534" t="str">
        <f t="shared" si="1861"/>
        <v/>
      </c>
      <c r="DN539" s="534" t="str">
        <f t="shared" si="1862"/>
        <v/>
      </c>
      <c r="DO539" s="534" t="str">
        <f t="shared" si="1863"/>
        <v/>
      </c>
      <c r="DP539" s="533" t="str">
        <f t="shared" si="1864"/>
        <v/>
      </c>
      <c r="DQ539" s="532" t="str">
        <f t="shared" si="1865"/>
        <v/>
      </c>
      <c r="DR539" s="753">
        <f t="shared" ref="DR539:DR544" si="1949">COUNT(B539:S539)</f>
        <v>0</v>
      </c>
      <c r="DS539" s="111">
        <f t="shared" ref="DS539:DS544" si="1950">COUNT(U539:AL539)</f>
        <v>0</v>
      </c>
      <c r="DT539" s="111">
        <f t="shared" ref="DT539:DT544" si="1951">COUNT(AN539:BE539)</f>
        <v>5</v>
      </c>
      <c r="DU539" s="111">
        <f t="shared" ref="DU539:DU544" si="1952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1945"/>
        <v/>
      </c>
      <c r="CE540" s="698" t="str">
        <f t="shared" si="1946"/>
        <v/>
      </c>
      <c r="CF540" s="698">
        <f t="shared" si="1947"/>
        <v>12</v>
      </c>
      <c r="CG540" s="787">
        <f t="shared" si="1948"/>
        <v>12</v>
      </c>
      <c r="CH540" s="1370" t="str">
        <f t="shared" si="1830"/>
        <v/>
      </c>
      <c r="CI540" s="1371" t="str">
        <f t="shared" si="1831"/>
        <v/>
      </c>
      <c r="CJ540" s="1372" t="str">
        <f t="shared" si="1832"/>
        <v/>
      </c>
      <c r="CK540" s="1372" t="str">
        <f t="shared" si="1833"/>
        <v/>
      </c>
      <c r="CL540" s="1372" t="str">
        <f t="shared" si="1834"/>
        <v/>
      </c>
      <c r="CM540" s="1372" t="str">
        <f t="shared" si="1835"/>
        <v/>
      </c>
      <c r="CN540" s="1372" t="str">
        <f t="shared" si="1836"/>
        <v/>
      </c>
      <c r="CO540" s="1373" t="str">
        <f t="shared" si="1837"/>
        <v/>
      </c>
      <c r="CP540" s="1373" t="str">
        <f t="shared" si="1838"/>
        <v/>
      </c>
      <c r="CQ540" s="1373" t="str">
        <f t="shared" si="1839"/>
        <v/>
      </c>
      <c r="CR540" s="1373" t="str">
        <f t="shared" si="1840"/>
        <v/>
      </c>
      <c r="CS540" s="1372" t="str">
        <f t="shared" si="1841"/>
        <v/>
      </c>
      <c r="CT540" s="1372" t="str">
        <f t="shared" si="1842"/>
        <v/>
      </c>
      <c r="CU540" s="1372" t="str">
        <f t="shared" si="1843"/>
        <v/>
      </c>
      <c r="CV540" s="1372" t="str">
        <f t="shared" si="1844"/>
        <v/>
      </c>
      <c r="CW540" s="1372" t="str">
        <f t="shared" si="1845"/>
        <v/>
      </c>
      <c r="CX540" s="1371" t="str">
        <f t="shared" si="1846"/>
        <v/>
      </c>
      <c r="CY540" s="1374" t="str">
        <f t="shared" si="1847"/>
        <v/>
      </c>
      <c r="CZ540" s="532" t="str">
        <f t="shared" si="1848"/>
        <v/>
      </c>
      <c r="DA540" s="533" t="str">
        <f t="shared" si="1849"/>
        <v/>
      </c>
      <c r="DB540" s="534" t="str">
        <f t="shared" si="1850"/>
        <v/>
      </c>
      <c r="DC540" s="534" t="str">
        <f t="shared" si="1851"/>
        <v/>
      </c>
      <c r="DD540" s="534" t="str">
        <f t="shared" si="1852"/>
        <v/>
      </c>
      <c r="DE540" s="534" t="str">
        <f t="shared" si="1853"/>
        <v/>
      </c>
      <c r="DF540" s="534" t="str">
        <f t="shared" si="1854"/>
        <v/>
      </c>
      <c r="DG540" s="535" t="str">
        <f t="shared" si="1855"/>
        <v/>
      </c>
      <c r="DH540" s="535" t="str">
        <f t="shared" si="1856"/>
        <v/>
      </c>
      <c r="DI540" s="535" t="str">
        <f t="shared" si="1857"/>
        <v/>
      </c>
      <c r="DJ540" s="535" t="str">
        <f t="shared" si="1858"/>
        <v/>
      </c>
      <c r="DK540" s="534" t="str">
        <f t="shared" si="1859"/>
        <v/>
      </c>
      <c r="DL540" s="534" t="str">
        <f t="shared" si="1860"/>
        <v/>
      </c>
      <c r="DM540" s="534" t="str">
        <f t="shared" si="1861"/>
        <v/>
      </c>
      <c r="DN540" s="534" t="str">
        <f t="shared" si="1862"/>
        <v/>
      </c>
      <c r="DO540" s="534" t="str">
        <f t="shared" si="1863"/>
        <v/>
      </c>
      <c r="DP540" s="533" t="str">
        <f t="shared" si="1864"/>
        <v/>
      </c>
      <c r="DQ540" s="532" t="str">
        <f t="shared" si="1865"/>
        <v/>
      </c>
      <c r="DR540" s="753">
        <f t="shared" si="1949"/>
        <v>0</v>
      </c>
      <c r="DS540" s="111">
        <f t="shared" si="1950"/>
        <v>0</v>
      </c>
      <c r="DT540" s="111">
        <f t="shared" si="1951"/>
        <v>5</v>
      </c>
      <c r="DU540" s="111">
        <f t="shared" si="1952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v>9840</v>
      </c>
      <c r="C541" s="858">
        <v>9840</v>
      </c>
      <c r="D541" s="858">
        <v>9840</v>
      </c>
      <c r="E541" s="858">
        <v>9840</v>
      </c>
      <c r="F541" s="858">
        <v>9840</v>
      </c>
      <c r="G541" s="858">
        <v>9840</v>
      </c>
      <c r="H541" s="858">
        <v>9840</v>
      </c>
      <c r="I541" s="858">
        <v>9840</v>
      </c>
      <c r="J541" s="858">
        <v>9840</v>
      </c>
      <c r="K541" s="858">
        <v>9840</v>
      </c>
      <c r="L541" s="858">
        <v>9840</v>
      </c>
      <c r="M541" s="858">
        <v>9840</v>
      </c>
      <c r="N541" s="858">
        <v>9840</v>
      </c>
      <c r="O541" s="858">
        <v>9840</v>
      </c>
      <c r="P541" s="858">
        <v>9840</v>
      </c>
      <c r="Q541" s="858">
        <v>9840</v>
      </c>
      <c r="R541" s="858">
        <v>9840</v>
      </c>
      <c r="S541" s="858">
        <v>9840</v>
      </c>
      <c r="T541" s="851"/>
      <c r="U541" s="858">
        <v>9840</v>
      </c>
      <c r="V541" s="858">
        <v>9840</v>
      </c>
      <c r="W541" s="858">
        <v>9840</v>
      </c>
      <c r="X541" s="858">
        <v>9840</v>
      </c>
      <c r="Y541" s="858">
        <v>9840</v>
      </c>
      <c r="Z541" s="858">
        <v>9840</v>
      </c>
      <c r="AA541" s="858">
        <v>9840</v>
      </c>
      <c r="AB541" s="858">
        <v>9840</v>
      </c>
      <c r="AC541" s="858">
        <v>9840</v>
      </c>
      <c r="AD541" s="858">
        <v>9840</v>
      </c>
      <c r="AE541" s="858">
        <v>9840</v>
      </c>
      <c r="AF541" s="858">
        <v>9840</v>
      </c>
      <c r="AG541" s="858">
        <v>9840</v>
      </c>
      <c r="AH541" s="858">
        <v>9840</v>
      </c>
      <c r="AI541" s="858">
        <v>9840</v>
      </c>
      <c r="AJ541" s="858">
        <v>9840</v>
      </c>
      <c r="AK541" s="858">
        <v>9840</v>
      </c>
      <c r="AL541" s="858">
        <v>9840</v>
      </c>
      <c r="AM541" s="851"/>
      <c r="AN541" s="858">
        <v>9840</v>
      </c>
      <c r="AO541" s="858">
        <v>9840</v>
      </c>
      <c r="AP541" s="858">
        <v>9840</v>
      </c>
      <c r="AQ541" s="858">
        <v>9840</v>
      </c>
      <c r="AR541" s="858">
        <v>9840</v>
      </c>
      <c r="AS541" s="858">
        <v>9840</v>
      </c>
      <c r="AT541" s="858">
        <v>9840</v>
      </c>
      <c r="AU541" s="858">
        <v>9840</v>
      </c>
      <c r="AV541" s="858">
        <v>9840</v>
      </c>
      <c r="AW541" s="858">
        <v>9840</v>
      </c>
      <c r="AX541" s="858">
        <v>9840</v>
      </c>
      <c r="AY541" s="858">
        <v>9840</v>
      </c>
      <c r="AZ541" s="858">
        <v>9840</v>
      </c>
      <c r="BA541" s="858">
        <v>9840</v>
      </c>
      <c r="BB541" s="858">
        <v>9840</v>
      </c>
      <c r="BC541" s="858">
        <v>9840</v>
      </c>
      <c r="BD541" s="858">
        <v>9840</v>
      </c>
      <c r="BE541" s="858">
        <v>9840</v>
      </c>
      <c r="BF541" s="851"/>
      <c r="BG541" s="858">
        <v>9840</v>
      </c>
      <c r="BH541" s="858">
        <v>9840</v>
      </c>
      <c r="BI541" s="858">
        <v>9840</v>
      </c>
      <c r="BJ541" s="858">
        <v>9840</v>
      </c>
      <c r="BK541" s="858">
        <v>9840</v>
      </c>
      <c r="BL541" s="858">
        <v>9840</v>
      </c>
      <c r="BM541" s="858">
        <v>9840</v>
      </c>
      <c r="BN541" s="858">
        <v>9840</v>
      </c>
      <c r="BO541" s="858">
        <v>9840</v>
      </c>
      <c r="BP541" s="858">
        <v>9840</v>
      </c>
      <c r="BQ541" s="858">
        <v>9840</v>
      </c>
      <c r="BR541" s="858">
        <v>9840</v>
      </c>
      <c r="BS541" s="858">
        <v>9840</v>
      </c>
      <c r="BT541" s="858">
        <v>9840</v>
      </c>
      <c r="BU541" s="858">
        <v>9840</v>
      </c>
      <c r="BV541" s="858">
        <v>9840</v>
      </c>
      <c r="BW541" s="858">
        <v>9840</v>
      </c>
      <c r="BX541" s="858">
        <v>9840</v>
      </c>
      <c r="BY541" s="851"/>
      <c r="BZ541" s="858">
        <v>9840</v>
      </c>
      <c r="CA541" s="858">
        <v>9840</v>
      </c>
      <c r="CB541" s="858">
        <v>9840</v>
      </c>
      <c r="CC541" s="858">
        <v>9840</v>
      </c>
      <c r="CD541" s="698">
        <f t="shared" si="1945"/>
        <v>9840</v>
      </c>
      <c r="CE541" s="698">
        <f t="shared" si="1946"/>
        <v>9840</v>
      </c>
      <c r="CF541" s="698">
        <f t="shared" si="1947"/>
        <v>9840</v>
      </c>
      <c r="CG541" s="787">
        <f t="shared" si="1948"/>
        <v>9840</v>
      </c>
      <c r="CH541" s="1370">
        <f t="shared" si="1830"/>
        <v>9840</v>
      </c>
      <c r="CI541" s="1371">
        <f t="shared" si="1831"/>
        <v>9840</v>
      </c>
      <c r="CJ541" s="1372">
        <f t="shared" si="1832"/>
        <v>9840</v>
      </c>
      <c r="CK541" s="1372">
        <f t="shared" si="1833"/>
        <v>9840</v>
      </c>
      <c r="CL541" s="1372">
        <f t="shared" si="1834"/>
        <v>9840</v>
      </c>
      <c r="CM541" s="1372">
        <f t="shared" si="1835"/>
        <v>9840</v>
      </c>
      <c r="CN541" s="1372">
        <f t="shared" si="1836"/>
        <v>9840</v>
      </c>
      <c r="CO541" s="1373">
        <f t="shared" si="1837"/>
        <v>9840</v>
      </c>
      <c r="CP541" s="1373">
        <f t="shared" si="1838"/>
        <v>9840</v>
      </c>
      <c r="CQ541" s="1373">
        <f t="shared" si="1839"/>
        <v>9840</v>
      </c>
      <c r="CR541" s="1373">
        <f t="shared" si="1840"/>
        <v>9840</v>
      </c>
      <c r="CS541" s="1372">
        <f t="shared" si="1841"/>
        <v>9840</v>
      </c>
      <c r="CT541" s="1372">
        <f t="shared" si="1842"/>
        <v>9840</v>
      </c>
      <c r="CU541" s="1372">
        <f t="shared" si="1843"/>
        <v>9840</v>
      </c>
      <c r="CV541" s="1372">
        <f t="shared" si="1844"/>
        <v>9840</v>
      </c>
      <c r="CW541" s="1372">
        <f t="shared" si="1845"/>
        <v>9840</v>
      </c>
      <c r="CX541" s="1371">
        <f t="shared" si="1846"/>
        <v>9840</v>
      </c>
      <c r="CY541" s="1374">
        <f t="shared" si="1847"/>
        <v>9840</v>
      </c>
      <c r="CZ541" s="532">
        <f t="shared" si="1848"/>
        <v>9840</v>
      </c>
      <c r="DA541" s="533">
        <f t="shared" si="1849"/>
        <v>9840</v>
      </c>
      <c r="DB541" s="534">
        <f t="shared" si="1850"/>
        <v>9840</v>
      </c>
      <c r="DC541" s="534">
        <f t="shared" si="1851"/>
        <v>9840</v>
      </c>
      <c r="DD541" s="534">
        <f t="shared" si="1852"/>
        <v>9840</v>
      </c>
      <c r="DE541" s="534">
        <f t="shared" si="1853"/>
        <v>9840</v>
      </c>
      <c r="DF541" s="534">
        <f t="shared" si="1854"/>
        <v>9840</v>
      </c>
      <c r="DG541" s="535">
        <f t="shared" si="1855"/>
        <v>9840</v>
      </c>
      <c r="DH541" s="535">
        <f t="shared" si="1856"/>
        <v>9840</v>
      </c>
      <c r="DI541" s="535">
        <f t="shared" si="1857"/>
        <v>9840</v>
      </c>
      <c r="DJ541" s="535">
        <f t="shared" si="1858"/>
        <v>9840</v>
      </c>
      <c r="DK541" s="534">
        <f t="shared" si="1859"/>
        <v>9840</v>
      </c>
      <c r="DL541" s="534">
        <f t="shared" si="1860"/>
        <v>9840</v>
      </c>
      <c r="DM541" s="534">
        <f t="shared" si="1861"/>
        <v>9840</v>
      </c>
      <c r="DN541" s="534">
        <f t="shared" si="1862"/>
        <v>9840</v>
      </c>
      <c r="DO541" s="534">
        <f t="shared" si="1863"/>
        <v>9840</v>
      </c>
      <c r="DP541" s="533">
        <f t="shared" si="1864"/>
        <v>9840</v>
      </c>
      <c r="DQ541" s="532">
        <f t="shared" si="1865"/>
        <v>9840</v>
      </c>
      <c r="DR541" s="753">
        <f t="shared" si="1949"/>
        <v>18</v>
      </c>
      <c r="DS541" s="111">
        <f t="shared" si="1950"/>
        <v>18</v>
      </c>
      <c r="DT541" s="111">
        <f t="shared" si="1951"/>
        <v>18</v>
      </c>
      <c r="DU541" s="111">
        <f t="shared" si="1952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3" t="str">
        <f>IF(B540="","",B539*B540*B541/B$46/365/$G$1)</f>
        <v/>
      </c>
      <c r="C542" s="863" t="str">
        <f t="shared" ref="C542:S542" si="1953">IF(C540="","",C539*C540*C541/C$46/365/$G$1)</f>
        <v/>
      </c>
      <c r="D542" s="863" t="str">
        <f t="shared" si="1953"/>
        <v/>
      </c>
      <c r="E542" s="863" t="str">
        <f t="shared" si="1953"/>
        <v/>
      </c>
      <c r="F542" s="863" t="str">
        <f t="shared" si="1953"/>
        <v/>
      </c>
      <c r="G542" s="863" t="str">
        <f t="shared" si="1953"/>
        <v/>
      </c>
      <c r="H542" s="863" t="str">
        <f t="shared" si="1953"/>
        <v/>
      </c>
      <c r="I542" s="863" t="str">
        <f t="shared" si="1953"/>
        <v/>
      </c>
      <c r="J542" s="863" t="str">
        <f t="shared" si="1953"/>
        <v/>
      </c>
      <c r="K542" s="863" t="str">
        <f t="shared" si="1953"/>
        <v/>
      </c>
      <c r="L542" s="863" t="str">
        <f t="shared" si="1953"/>
        <v/>
      </c>
      <c r="M542" s="863" t="str">
        <f t="shared" si="1953"/>
        <v/>
      </c>
      <c r="N542" s="863" t="str">
        <f t="shared" si="1953"/>
        <v/>
      </c>
      <c r="O542" s="863" t="str">
        <f t="shared" si="1953"/>
        <v/>
      </c>
      <c r="P542" s="863" t="str">
        <f t="shared" si="1953"/>
        <v/>
      </c>
      <c r="Q542" s="863" t="str">
        <f t="shared" si="1953"/>
        <v/>
      </c>
      <c r="R542" s="863" t="str">
        <f t="shared" si="1953"/>
        <v/>
      </c>
      <c r="S542" s="863" t="str">
        <f t="shared" si="1953"/>
        <v/>
      </c>
      <c r="T542" s="752"/>
      <c r="U542" s="863" t="str">
        <f>IF(U540="","",U539*U540*U541/U$46/365/$G$1)</f>
        <v/>
      </c>
      <c r="V542" s="863" t="str">
        <f t="shared" ref="V542" si="1954">IF(V540="","",V539*V540*V541/V$46/365/$G$1)</f>
        <v/>
      </c>
      <c r="W542" s="863" t="str">
        <f t="shared" ref="W542" si="1955">IF(W540="","",W539*W540*W541/W$46/365/$G$1)</f>
        <v/>
      </c>
      <c r="X542" s="863" t="str">
        <f t="shared" ref="X542" si="1956">IF(X540="","",X539*X540*X541/X$46/365/$G$1)</f>
        <v/>
      </c>
      <c r="Y542" s="863" t="str">
        <f t="shared" ref="Y542" si="1957">IF(Y540="","",Y539*Y540*Y541/Y$46/365/$G$1)</f>
        <v/>
      </c>
      <c r="Z542" s="863" t="str">
        <f t="shared" ref="Z542" si="1958">IF(Z540="","",Z539*Z540*Z541/Z$46/365/$G$1)</f>
        <v/>
      </c>
      <c r="AA542" s="863" t="str">
        <f t="shared" ref="AA542" si="1959">IF(AA540="","",AA539*AA540*AA541/AA$46/365/$G$1)</f>
        <v/>
      </c>
      <c r="AB542" s="863" t="str">
        <f t="shared" ref="AB542" si="1960">IF(AB540="","",AB539*AB540*AB541/AB$46/365/$G$1)</f>
        <v/>
      </c>
      <c r="AC542" s="863" t="str">
        <f t="shared" ref="AC542" si="1961">IF(AC540="","",AC539*AC540*AC541/AC$46/365/$G$1)</f>
        <v/>
      </c>
      <c r="AD542" s="863" t="str">
        <f t="shared" ref="AD542" si="1962">IF(AD540="","",AD539*AD540*AD541/AD$46/365/$G$1)</f>
        <v/>
      </c>
      <c r="AE542" s="863" t="str">
        <f t="shared" ref="AE542" si="1963">IF(AE540="","",AE539*AE540*AE541/AE$46/365/$G$1)</f>
        <v/>
      </c>
      <c r="AF542" s="863" t="str">
        <f t="shared" ref="AF542" si="1964">IF(AF540="","",AF539*AF540*AF541/AF$46/365/$G$1)</f>
        <v/>
      </c>
      <c r="AG542" s="863" t="str">
        <f t="shared" ref="AG542" si="1965">IF(AG540="","",AG539*AG540*AG541/AG$46/365/$G$1)</f>
        <v/>
      </c>
      <c r="AH542" s="863" t="str">
        <f t="shared" ref="AH542" si="1966">IF(AH540="","",AH539*AH540*AH541/AH$46/365/$G$1)</f>
        <v/>
      </c>
      <c r="AI542" s="863" t="str">
        <f t="shared" ref="AI542" si="1967">IF(AI540="","",AI539*AI540*AI541/AI$46/365/$G$1)</f>
        <v/>
      </c>
      <c r="AJ542" s="863" t="str">
        <f t="shared" ref="AJ542" si="1968">IF(AJ540="","",AJ539*AJ540*AJ541/AJ$46/365/$G$1)</f>
        <v/>
      </c>
      <c r="AK542" s="863" t="str">
        <f t="shared" ref="AK542" si="1969">IF(AK540="","",AK539*AK540*AK541/AK$46/365/$G$1)</f>
        <v/>
      </c>
      <c r="AL542" s="863" t="str">
        <f t="shared" ref="AL542" si="1970">IF(AL540="","",AL539*AL540*AL541/AL$46/365/$G$1)</f>
        <v/>
      </c>
      <c r="AM542" s="752"/>
      <c r="AN542" s="863">
        <f>IF(AN540="","",AN539*AN540*AN541/AN$46/365/$G$1)</f>
        <v>1.8381070983810709E-2</v>
      </c>
      <c r="AO542" s="863" t="str">
        <f t="shared" ref="AO542" si="1971">IF(AO540="","",AO539*AO540*AO541/AO$46/365/$G$1)</f>
        <v/>
      </c>
      <c r="AP542" s="863">
        <f t="shared" ref="AP542" si="1972">IF(AP540="","",AP539*AP540*AP541/AP$46/365/$G$1)</f>
        <v>3.0635118306351183E-2</v>
      </c>
      <c r="AQ542" s="863" t="str">
        <f t="shared" ref="AQ542" si="1973">IF(AQ540="","",AQ539*AQ540*AQ541/AQ$46/365/$G$1)</f>
        <v/>
      </c>
      <c r="AR542" s="863" t="str">
        <f t="shared" ref="AR542" si="1974">IF(AR540="","",AR539*AR540*AR541/AR$46/365/$G$1)</f>
        <v/>
      </c>
      <c r="AS542" s="863" t="str">
        <f t="shared" ref="AS542" si="1975">IF(AS540="","",AS539*AS540*AS541/AS$46/365/$G$1)</f>
        <v/>
      </c>
      <c r="AT542" s="863" t="str">
        <f t="shared" ref="AT542" si="1976">IF(AT540="","",AT539*AT540*AT541/AT$46/365/$G$1)</f>
        <v/>
      </c>
      <c r="AU542" s="863" t="str">
        <f t="shared" ref="AU542" si="1977">IF(AU540="","",AU539*AU540*AU541/AU$46/365/$G$1)</f>
        <v/>
      </c>
      <c r="AV542" s="863" t="str">
        <f t="shared" ref="AV542" si="1978">IF(AV540="","",AV539*AV540*AV541/AV$46/365/$G$1)</f>
        <v/>
      </c>
      <c r="AW542" s="863" t="str">
        <f t="shared" ref="AW542" si="1979">IF(AW540="","",AW539*AW540*AW541/AW$46/365/$G$1)</f>
        <v/>
      </c>
      <c r="AX542" s="863">
        <f t="shared" ref="AX542" si="1980">IF(AX540="","",AX539*AX540*AX541/AX$46/365/$G$1)</f>
        <v>2.2976338729763388E-2</v>
      </c>
      <c r="AY542" s="863">
        <f t="shared" ref="AY542" si="1981">IF(AY540="","",AY539*AY540*AY541/AY$46/365/$G$1)</f>
        <v>1.2254047322540474E-2</v>
      </c>
      <c r="AZ542" s="863" t="str">
        <f t="shared" ref="AZ542" si="1982">IF(AZ540="","",AZ539*AZ540*AZ541/AZ$46/365/$G$1)</f>
        <v/>
      </c>
      <c r="BA542" s="863" t="str">
        <f t="shared" ref="BA542" si="1983">IF(BA540="","",BA539*BA540*BA541/BA$46/365/$G$1)</f>
        <v/>
      </c>
      <c r="BB542" s="863" t="str">
        <f t="shared" ref="BB542" si="1984">IF(BB540="","",BB539*BB540*BB541/BB$46/365/$G$1)</f>
        <v/>
      </c>
      <c r="BC542" s="863" t="str">
        <f t="shared" ref="BC542" si="1985">IF(BC540="","",BC539*BC540*BC541/BC$46/365/$G$1)</f>
        <v/>
      </c>
      <c r="BD542" s="863">
        <f t="shared" ref="BD542" si="1986">IF(BD540="","",BD539*BD540*BD541/BD$46/365/$G$1)</f>
        <v>1.8381070983810709E-2</v>
      </c>
      <c r="BE542" s="863" t="str">
        <f t="shared" ref="BE542" si="1987">IF(BE540="","",BE539*BE540*BE541/BE$46/365/$G$1)</f>
        <v/>
      </c>
      <c r="BF542" s="752"/>
      <c r="BG542" s="863">
        <f>IF(BG540="","",BG539*BG540*BG541/BG$46/365/$G$1)</f>
        <v>5.2517345668030596E-2</v>
      </c>
      <c r="BH542" s="863" t="str">
        <f t="shared" ref="BH542" si="1988">IF(BH540="","",BH539*BH540*BH541/BH$46/365/$G$1)</f>
        <v/>
      </c>
      <c r="BI542" s="863">
        <f t="shared" ref="BI542" si="1989">IF(BI540="","",BI539*BI540*BI541/BI$46/365/$G$1)</f>
        <v>9.190535491905355E-2</v>
      </c>
      <c r="BJ542" s="863" t="str">
        <f t="shared" ref="BJ542" si="1990">IF(BJ540="","",BJ539*BJ540*BJ541/BJ$46/365/$G$1)</f>
        <v/>
      </c>
      <c r="BK542" s="863" t="str">
        <f t="shared" ref="BK542" si="1991">IF(BK540="","",BK539*BK540*BK541/BK$46/365/$G$1)</f>
        <v/>
      </c>
      <c r="BL542" s="863" t="str">
        <f t="shared" ref="BL542" si="1992">IF(BL540="","",BL539*BL540*BL541/BL$46/365/$G$1)</f>
        <v/>
      </c>
      <c r="BM542" s="863" t="str">
        <f t="shared" ref="BM542" si="1993">IF(BM540="","",BM539*BM540*BM541/BM$46/365/$G$1)</f>
        <v/>
      </c>
      <c r="BN542" s="863">
        <f t="shared" ref="BN542" si="1994">IF(BN540="","",BN539*BN540*BN541/BN$46/365/$G$1)</f>
        <v>0.10293399750933997</v>
      </c>
      <c r="BO542" s="863">
        <f t="shared" ref="BO542" si="1995">IF(BO540="","",BO539*BO540*BO541/BO$46/365/$G$1)</f>
        <v>5.2517345668030596E-2</v>
      </c>
      <c r="BP542" s="863" t="str">
        <f t="shared" ref="BP542" si="1996">IF(BP540="","",BP539*BP540*BP541/BP$46/365/$G$1)</f>
        <v/>
      </c>
      <c r="BQ542" s="863" t="str">
        <f t="shared" ref="BQ542" si="1997">IF(BQ540="","",BQ539*BQ540*BQ541/BQ$46/365/$G$1)</f>
        <v/>
      </c>
      <c r="BR542" s="863" t="str">
        <f t="shared" ref="BR542" si="1998">IF(BR540="","",BR539*BR540*BR541/BR$46/365/$G$1)</f>
        <v/>
      </c>
      <c r="BS542" s="863" t="str">
        <f t="shared" ref="BS542" si="1999">IF(BS540="","",BS539*BS540*BS541/BS$46/365/$G$1)</f>
        <v/>
      </c>
      <c r="BT542" s="863" t="str">
        <f t="shared" ref="BT542" si="2000">IF(BT540="","",BT539*BT540*BT541/BT$46/365/$G$1)</f>
        <v/>
      </c>
      <c r="BU542" s="863" t="str">
        <f t="shared" ref="BU542" si="2001">IF(BU540="","",BU539*BU540*BU541/BU$46/365/$G$1)</f>
        <v/>
      </c>
      <c r="BV542" s="863" t="str">
        <f t="shared" ref="BV542" si="2002">IF(BV540="","",BV539*BV540*BV541/BV$46/365/$G$1)</f>
        <v/>
      </c>
      <c r="BW542" s="863">
        <f t="shared" ref="BW542" si="2003">IF(BW540="","",BW539*BW540*BW541/BW$46/365/$G$1)</f>
        <v>7.8776018502045894E-2</v>
      </c>
      <c r="BX542" s="863" t="str">
        <f t="shared" ref="BX542" si="2004">IF(BX540="","",BX539*BX540*BX541/BX$46/365/$G$1)</f>
        <v/>
      </c>
      <c r="BY542" s="752"/>
      <c r="BZ542" s="863">
        <f>IF(BZ540="","",BZ539*BZ540*BZ541/BZ$46/365/$G$1)</f>
        <v>0</v>
      </c>
      <c r="CA542" s="863">
        <f>IF(CA540="","",CA539*CA540*CA541/CA$46/365/$G$1)</f>
        <v>0</v>
      </c>
      <c r="CB542" s="863">
        <f>IF(CB540="","",CB539*CB540*CB541/CB$46/365/$G$1)</f>
        <v>3.0635118306351183E-2</v>
      </c>
      <c r="CC542" s="863">
        <f>IF(CC540="","",CC539*CC540*CC541/CC$46/365/$G$1)</f>
        <v>7.3524283935242837E-2</v>
      </c>
      <c r="CD542" s="698" t="str">
        <f t="shared" si="1945"/>
        <v/>
      </c>
      <c r="CE542" s="723" t="str">
        <f t="shared" si="1946"/>
        <v/>
      </c>
      <c r="CF542" s="723">
        <f t="shared" si="1947"/>
        <v>1.991282689912827E-2</v>
      </c>
      <c r="CG542" s="790">
        <f t="shared" si="1948"/>
        <v>7.4399573029710009E-2</v>
      </c>
      <c r="CH542" s="1375" t="str">
        <f t="shared" si="1830"/>
        <v/>
      </c>
      <c r="CI542" s="1376" t="str">
        <f t="shared" si="1831"/>
        <v/>
      </c>
      <c r="CJ542" s="1377" t="str">
        <f t="shared" si="1832"/>
        <v/>
      </c>
      <c r="CK542" s="1377" t="str">
        <f t="shared" si="1833"/>
        <v/>
      </c>
      <c r="CL542" s="1377" t="str">
        <f t="shared" si="1834"/>
        <v/>
      </c>
      <c r="CM542" s="1377" t="str">
        <f t="shared" si="1835"/>
        <v/>
      </c>
      <c r="CN542" s="1377" t="str">
        <f t="shared" si="1836"/>
        <v/>
      </c>
      <c r="CO542" s="1378" t="str">
        <f t="shared" si="1837"/>
        <v/>
      </c>
      <c r="CP542" s="1378" t="str">
        <f t="shared" si="1838"/>
        <v/>
      </c>
      <c r="CQ542" s="1378" t="str">
        <f t="shared" si="1839"/>
        <v/>
      </c>
      <c r="CR542" s="1378" t="str">
        <f t="shared" si="1840"/>
        <v/>
      </c>
      <c r="CS542" s="1377" t="str">
        <f t="shared" si="1841"/>
        <v/>
      </c>
      <c r="CT542" s="1377" t="str">
        <f t="shared" si="1842"/>
        <v/>
      </c>
      <c r="CU542" s="1377" t="str">
        <f t="shared" si="1843"/>
        <v/>
      </c>
      <c r="CV542" s="1377" t="str">
        <f t="shared" si="1844"/>
        <v/>
      </c>
      <c r="CW542" s="1377" t="str">
        <f t="shared" si="1845"/>
        <v/>
      </c>
      <c r="CX542" s="1376" t="str">
        <f t="shared" si="1846"/>
        <v/>
      </c>
      <c r="CY542" s="1379" t="str">
        <f t="shared" si="1847"/>
        <v/>
      </c>
      <c r="CZ542" s="638" t="str">
        <f t="shared" si="1848"/>
        <v/>
      </c>
      <c r="DA542" s="639" t="str">
        <f t="shared" si="1849"/>
        <v/>
      </c>
      <c r="DB542" s="640" t="str">
        <f t="shared" si="1850"/>
        <v/>
      </c>
      <c r="DC542" s="640" t="str">
        <f t="shared" si="1851"/>
        <v/>
      </c>
      <c r="DD542" s="640" t="str">
        <f t="shared" si="1852"/>
        <v/>
      </c>
      <c r="DE542" s="640" t="str">
        <f t="shared" si="1853"/>
        <v/>
      </c>
      <c r="DF542" s="640" t="str">
        <f t="shared" si="1854"/>
        <v/>
      </c>
      <c r="DG542" s="641" t="str">
        <f t="shared" si="1855"/>
        <v/>
      </c>
      <c r="DH542" s="641" t="str">
        <f t="shared" si="1856"/>
        <v/>
      </c>
      <c r="DI542" s="641" t="str">
        <f t="shared" si="1857"/>
        <v/>
      </c>
      <c r="DJ542" s="641" t="str">
        <f t="shared" si="1858"/>
        <v/>
      </c>
      <c r="DK542" s="640" t="str">
        <f t="shared" si="1859"/>
        <v/>
      </c>
      <c r="DL542" s="640" t="str">
        <f t="shared" si="1860"/>
        <v/>
      </c>
      <c r="DM542" s="640" t="str">
        <f t="shared" si="1861"/>
        <v/>
      </c>
      <c r="DN542" s="640" t="str">
        <f t="shared" si="1862"/>
        <v/>
      </c>
      <c r="DO542" s="640" t="str">
        <f t="shared" si="1863"/>
        <v/>
      </c>
      <c r="DP542" s="639" t="str">
        <f t="shared" si="1864"/>
        <v/>
      </c>
      <c r="DQ542" s="638" t="str">
        <f t="shared" si="1865"/>
        <v/>
      </c>
      <c r="DR542" s="753">
        <f t="shared" si="1949"/>
        <v>0</v>
      </c>
      <c r="DS542" s="111">
        <f t="shared" si="1950"/>
        <v>0</v>
      </c>
      <c r="DT542" s="111">
        <f t="shared" si="1951"/>
        <v>5</v>
      </c>
      <c r="DU542" s="111">
        <f t="shared" si="1952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1945"/>
        <v/>
      </c>
      <c r="CE543" s="698" t="str">
        <f t="shared" si="1946"/>
        <v/>
      </c>
      <c r="CF543" s="698">
        <f t="shared" si="1947"/>
        <v>34</v>
      </c>
      <c r="CG543" s="787">
        <f t="shared" si="1948"/>
        <v>42.333333333333336</v>
      </c>
      <c r="CH543" s="1370" t="str">
        <f t="shared" si="1830"/>
        <v/>
      </c>
      <c r="CI543" s="1371" t="str">
        <f t="shared" si="1831"/>
        <v/>
      </c>
      <c r="CJ543" s="1372" t="str">
        <f t="shared" si="1832"/>
        <v/>
      </c>
      <c r="CK543" s="1372" t="str">
        <f t="shared" si="1833"/>
        <v/>
      </c>
      <c r="CL543" s="1372" t="str">
        <f t="shared" si="1834"/>
        <v/>
      </c>
      <c r="CM543" s="1372" t="str">
        <f t="shared" si="1835"/>
        <v/>
      </c>
      <c r="CN543" s="1372" t="str">
        <f t="shared" si="1836"/>
        <v/>
      </c>
      <c r="CO543" s="1373" t="str">
        <f t="shared" si="1837"/>
        <v/>
      </c>
      <c r="CP543" s="1373" t="str">
        <f t="shared" si="1838"/>
        <v/>
      </c>
      <c r="CQ543" s="1373" t="str">
        <f t="shared" si="1839"/>
        <v/>
      </c>
      <c r="CR543" s="1373" t="str">
        <f t="shared" si="1840"/>
        <v/>
      </c>
      <c r="CS543" s="1372" t="str">
        <f t="shared" si="1841"/>
        <v/>
      </c>
      <c r="CT543" s="1372" t="str">
        <f t="shared" si="1842"/>
        <v/>
      </c>
      <c r="CU543" s="1372" t="str">
        <f t="shared" si="1843"/>
        <v/>
      </c>
      <c r="CV543" s="1372" t="str">
        <f t="shared" si="1844"/>
        <v/>
      </c>
      <c r="CW543" s="1372" t="str">
        <f t="shared" si="1845"/>
        <v/>
      </c>
      <c r="CX543" s="1371" t="str">
        <f t="shared" si="1846"/>
        <v/>
      </c>
      <c r="CY543" s="1374" t="str">
        <f t="shared" si="1847"/>
        <v/>
      </c>
      <c r="CZ543" s="532" t="str">
        <f t="shared" si="1848"/>
        <v/>
      </c>
      <c r="DA543" s="533" t="str">
        <f t="shared" si="1849"/>
        <v/>
      </c>
      <c r="DB543" s="534" t="str">
        <f t="shared" si="1850"/>
        <v/>
      </c>
      <c r="DC543" s="534" t="str">
        <f t="shared" si="1851"/>
        <v/>
      </c>
      <c r="DD543" s="534" t="str">
        <f t="shared" si="1852"/>
        <v/>
      </c>
      <c r="DE543" s="534" t="str">
        <f t="shared" si="1853"/>
        <v/>
      </c>
      <c r="DF543" s="534" t="str">
        <f t="shared" si="1854"/>
        <v/>
      </c>
      <c r="DG543" s="535" t="str">
        <f t="shared" si="1855"/>
        <v/>
      </c>
      <c r="DH543" s="535" t="str">
        <f t="shared" si="1856"/>
        <v/>
      </c>
      <c r="DI543" s="535" t="str">
        <f t="shared" si="1857"/>
        <v/>
      </c>
      <c r="DJ543" s="535" t="str">
        <f t="shared" si="1858"/>
        <v/>
      </c>
      <c r="DK543" s="534" t="str">
        <f t="shared" si="1859"/>
        <v/>
      </c>
      <c r="DL543" s="534" t="str">
        <f t="shared" si="1860"/>
        <v/>
      </c>
      <c r="DM543" s="534" t="str">
        <f t="shared" si="1861"/>
        <v/>
      </c>
      <c r="DN543" s="534" t="str">
        <f t="shared" si="1862"/>
        <v/>
      </c>
      <c r="DO543" s="534" t="str">
        <f t="shared" si="1863"/>
        <v/>
      </c>
      <c r="DP543" s="533" t="str">
        <f t="shared" si="1864"/>
        <v/>
      </c>
      <c r="DQ543" s="532" t="str">
        <f t="shared" si="1865"/>
        <v/>
      </c>
      <c r="DR543" s="753">
        <f t="shared" si="1949"/>
        <v>0</v>
      </c>
      <c r="DS543" s="111">
        <f t="shared" si="1950"/>
        <v>0</v>
      </c>
      <c r="DT543" s="111">
        <f t="shared" si="1951"/>
        <v>5</v>
      </c>
      <c r="DU543" s="111">
        <f t="shared" si="1952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005">IF(B543="","",B539*B540*B543)</f>
        <v/>
      </c>
      <c r="C544" s="541" t="str">
        <f t="shared" si="2005"/>
        <v/>
      </c>
      <c r="D544" s="541" t="str">
        <f t="shared" si="2005"/>
        <v/>
      </c>
      <c r="E544" s="541" t="str">
        <f t="shared" si="2005"/>
        <v/>
      </c>
      <c r="F544" s="541" t="str">
        <f t="shared" si="2005"/>
        <v/>
      </c>
      <c r="G544" s="541" t="str">
        <f t="shared" si="2005"/>
        <v/>
      </c>
      <c r="H544" s="541" t="str">
        <f t="shared" si="2005"/>
        <v/>
      </c>
      <c r="I544" s="541" t="str">
        <f t="shared" si="2005"/>
        <v/>
      </c>
      <c r="J544" s="541" t="str">
        <f t="shared" si="2005"/>
        <v/>
      </c>
      <c r="K544" s="541" t="str">
        <f t="shared" si="2005"/>
        <v/>
      </c>
      <c r="L544" s="541"/>
      <c r="M544" s="541" t="str">
        <f t="shared" ref="M544:S544" si="2006">IF(M543="","",M539*M540*M543)</f>
        <v/>
      </c>
      <c r="N544" s="541" t="str">
        <f t="shared" si="2006"/>
        <v/>
      </c>
      <c r="O544" s="541" t="str">
        <f t="shared" si="2006"/>
        <v/>
      </c>
      <c r="P544" s="541" t="str">
        <f t="shared" si="2006"/>
        <v/>
      </c>
      <c r="Q544" s="541" t="str">
        <f t="shared" si="2006"/>
        <v/>
      </c>
      <c r="R544" s="541" t="str">
        <f t="shared" si="2006"/>
        <v/>
      </c>
      <c r="S544" s="541" t="str">
        <f t="shared" si="2006"/>
        <v/>
      </c>
      <c r="T544" s="865"/>
      <c r="U544" s="541" t="str">
        <f t="shared" ref="U544:AL544" si="2007">IF(U543="","",U539*U540*U543)</f>
        <v/>
      </c>
      <c r="V544" s="541" t="str">
        <f t="shared" si="2007"/>
        <v/>
      </c>
      <c r="W544" s="541" t="str">
        <f t="shared" si="2007"/>
        <v/>
      </c>
      <c r="X544" s="541" t="str">
        <f t="shared" si="2007"/>
        <v/>
      </c>
      <c r="Y544" s="541" t="str">
        <f t="shared" si="2007"/>
        <v/>
      </c>
      <c r="Z544" s="541" t="str">
        <f t="shared" si="2007"/>
        <v/>
      </c>
      <c r="AA544" s="541" t="str">
        <f t="shared" si="2007"/>
        <v/>
      </c>
      <c r="AB544" s="541" t="str">
        <f t="shared" si="2007"/>
        <v/>
      </c>
      <c r="AC544" s="541" t="str">
        <f t="shared" si="2007"/>
        <v/>
      </c>
      <c r="AD544" s="541" t="str">
        <f t="shared" si="2007"/>
        <v/>
      </c>
      <c r="AE544" s="541" t="str">
        <f t="shared" si="2007"/>
        <v/>
      </c>
      <c r="AF544" s="541" t="str">
        <f t="shared" si="2007"/>
        <v/>
      </c>
      <c r="AG544" s="541" t="str">
        <f t="shared" si="2007"/>
        <v/>
      </c>
      <c r="AH544" s="541" t="str">
        <f t="shared" si="2007"/>
        <v/>
      </c>
      <c r="AI544" s="541" t="str">
        <f t="shared" si="2007"/>
        <v/>
      </c>
      <c r="AJ544" s="541" t="str">
        <f t="shared" si="2007"/>
        <v/>
      </c>
      <c r="AK544" s="541" t="str">
        <f t="shared" si="2007"/>
        <v/>
      </c>
      <c r="AL544" s="541" t="str">
        <f t="shared" si="2007"/>
        <v/>
      </c>
      <c r="AM544" s="865"/>
      <c r="AN544" s="541">
        <f t="shared" ref="AN544:BE544" si="2008">IF(AN543="","",AN539*AN540*AN543)</f>
        <v>3600</v>
      </c>
      <c r="AO544" s="541" t="str">
        <f t="shared" si="2008"/>
        <v/>
      </c>
      <c r="AP544" s="541">
        <f t="shared" si="2008"/>
        <v>3600</v>
      </c>
      <c r="AQ544" s="541" t="str">
        <f t="shared" si="2008"/>
        <v/>
      </c>
      <c r="AR544" s="541" t="str">
        <f t="shared" si="2008"/>
        <v/>
      </c>
      <c r="AS544" s="541" t="str">
        <f t="shared" si="2008"/>
        <v/>
      </c>
      <c r="AT544" s="541" t="str">
        <f t="shared" si="2008"/>
        <v/>
      </c>
      <c r="AU544" s="541" t="str">
        <f t="shared" si="2008"/>
        <v/>
      </c>
      <c r="AV544" s="541" t="str">
        <f t="shared" si="2008"/>
        <v/>
      </c>
      <c r="AW544" s="541" t="str">
        <f t="shared" si="2008"/>
        <v/>
      </c>
      <c r="AX544" s="541">
        <f t="shared" si="2008"/>
        <v>1248</v>
      </c>
      <c r="AY544" s="541">
        <f t="shared" si="2008"/>
        <v>504</v>
      </c>
      <c r="AZ544" s="541" t="str">
        <f t="shared" si="2008"/>
        <v/>
      </c>
      <c r="BA544" s="541" t="str">
        <f t="shared" si="2008"/>
        <v/>
      </c>
      <c r="BB544" s="541" t="str">
        <f t="shared" si="2008"/>
        <v/>
      </c>
      <c r="BC544" s="541" t="str">
        <f t="shared" si="2008"/>
        <v/>
      </c>
      <c r="BD544" s="541">
        <f t="shared" si="2008"/>
        <v>504</v>
      </c>
      <c r="BE544" s="541" t="str">
        <f t="shared" si="2008"/>
        <v/>
      </c>
      <c r="BF544" s="865"/>
      <c r="BG544" s="541">
        <f t="shared" ref="BG544:BX544" si="2009">IF(BG543="","",BG539*BG540*BG543)</f>
        <v>3000</v>
      </c>
      <c r="BH544" s="541" t="str">
        <f t="shared" si="2009"/>
        <v/>
      </c>
      <c r="BI544" s="541">
        <f t="shared" si="2009"/>
        <v>2880</v>
      </c>
      <c r="BJ544" s="541" t="str">
        <f t="shared" si="2009"/>
        <v/>
      </c>
      <c r="BK544" s="541" t="str">
        <f t="shared" si="2009"/>
        <v/>
      </c>
      <c r="BL544" s="541" t="str">
        <f t="shared" si="2009"/>
        <v/>
      </c>
      <c r="BM544" s="541" t="str">
        <f t="shared" si="2009"/>
        <v/>
      </c>
      <c r="BN544" s="541">
        <f t="shared" si="2009"/>
        <v>80640</v>
      </c>
      <c r="BO544" s="541">
        <f t="shared" si="2009"/>
        <v>7200</v>
      </c>
      <c r="BP544" s="541" t="str">
        <f t="shared" si="2009"/>
        <v/>
      </c>
      <c r="BQ544" s="541" t="str">
        <f t="shared" si="2009"/>
        <v/>
      </c>
      <c r="BR544" s="541" t="str">
        <f t="shared" si="2009"/>
        <v/>
      </c>
      <c r="BS544" s="541" t="str">
        <f t="shared" si="2009"/>
        <v/>
      </c>
      <c r="BT544" s="541" t="str">
        <f t="shared" si="2009"/>
        <v/>
      </c>
      <c r="BU544" s="541" t="str">
        <f t="shared" si="2009"/>
        <v/>
      </c>
      <c r="BV544" s="541" t="str">
        <f t="shared" si="2009"/>
        <v/>
      </c>
      <c r="BW544" s="541">
        <f t="shared" si="2009"/>
        <v>7560</v>
      </c>
      <c r="BX544" s="541" t="str">
        <f t="shared" si="2009"/>
        <v/>
      </c>
      <c r="BY544" s="865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1945"/>
        <v/>
      </c>
      <c r="CE544" s="698" t="str">
        <f t="shared" si="1946"/>
        <v/>
      </c>
      <c r="CF544" s="698">
        <f t="shared" si="1947"/>
        <v>1784</v>
      </c>
      <c r="CG544" s="787">
        <f t="shared" si="1948"/>
        <v>5920</v>
      </c>
      <c r="CH544" s="1370" t="str">
        <f t="shared" si="1830"/>
        <v/>
      </c>
      <c r="CI544" s="1371" t="str">
        <f t="shared" si="1831"/>
        <v/>
      </c>
      <c r="CJ544" s="1372" t="str">
        <f t="shared" si="1832"/>
        <v/>
      </c>
      <c r="CK544" s="1372" t="str">
        <f t="shared" si="1833"/>
        <v/>
      </c>
      <c r="CL544" s="1372" t="str">
        <f t="shared" si="1834"/>
        <v/>
      </c>
      <c r="CM544" s="1372" t="str">
        <f t="shared" si="1835"/>
        <v/>
      </c>
      <c r="CN544" s="1372" t="str">
        <f t="shared" si="1836"/>
        <v/>
      </c>
      <c r="CO544" s="1373" t="str">
        <f t="shared" si="1837"/>
        <v/>
      </c>
      <c r="CP544" s="1373" t="str">
        <f t="shared" si="1838"/>
        <v/>
      </c>
      <c r="CQ544" s="1373" t="str">
        <f t="shared" si="1839"/>
        <v/>
      </c>
      <c r="CR544" s="1373" t="str">
        <f t="shared" si="1840"/>
        <v/>
      </c>
      <c r="CS544" s="1372" t="str">
        <f t="shared" si="1841"/>
        <v/>
      </c>
      <c r="CT544" s="1372" t="str">
        <f t="shared" si="1842"/>
        <v/>
      </c>
      <c r="CU544" s="1372" t="str">
        <f t="shared" si="1843"/>
        <v/>
      </c>
      <c r="CV544" s="1372" t="str">
        <f t="shared" si="1844"/>
        <v/>
      </c>
      <c r="CW544" s="1372" t="str">
        <f t="shared" si="1845"/>
        <v/>
      </c>
      <c r="CX544" s="1371" t="str">
        <f t="shared" si="1846"/>
        <v/>
      </c>
      <c r="CY544" s="1374" t="str">
        <f t="shared" si="1847"/>
        <v/>
      </c>
      <c r="CZ544" s="532" t="str">
        <f t="shared" si="1848"/>
        <v/>
      </c>
      <c r="DA544" s="533" t="str">
        <f t="shared" si="1849"/>
        <v/>
      </c>
      <c r="DB544" s="534" t="str">
        <f t="shared" si="1850"/>
        <v/>
      </c>
      <c r="DC544" s="534" t="str">
        <f t="shared" si="1851"/>
        <v/>
      </c>
      <c r="DD544" s="534" t="str">
        <f t="shared" si="1852"/>
        <v/>
      </c>
      <c r="DE544" s="534" t="str">
        <f t="shared" si="1853"/>
        <v/>
      </c>
      <c r="DF544" s="534" t="str">
        <f t="shared" si="1854"/>
        <v/>
      </c>
      <c r="DG544" s="535" t="str">
        <f t="shared" si="1855"/>
        <v/>
      </c>
      <c r="DH544" s="535" t="str">
        <f t="shared" si="1856"/>
        <v/>
      </c>
      <c r="DI544" s="535" t="str">
        <f t="shared" si="1857"/>
        <v/>
      </c>
      <c r="DJ544" s="535" t="str">
        <f t="shared" si="1858"/>
        <v/>
      </c>
      <c r="DK544" s="534" t="str">
        <f t="shared" si="1859"/>
        <v/>
      </c>
      <c r="DL544" s="534" t="str">
        <f t="shared" si="1860"/>
        <v/>
      </c>
      <c r="DM544" s="534" t="str">
        <f t="shared" si="1861"/>
        <v/>
      </c>
      <c r="DN544" s="534" t="str">
        <f t="shared" si="1862"/>
        <v/>
      </c>
      <c r="DO544" s="534" t="str">
        <f t="shared" si="1863"/>
        <v/>
      </c>
      <c r="DP544" s="533" t="str">
        <f t="shared" si="1864"/>
        <v/>
      </c>
      <c r="DQ544" s="532" t="str">
        <f t="shared" si="1865"/>
        <v/>
      </c>
      <c r="DR544" s="753">
        <f t="shared" si="1949"/>
        <v>0</v>
      </c>
      <c r="DS544" s="111">
        <f t="shared" si="1950"/>
        <v>0</v>
      </c>
      <c r="DT544" s="111">
        <f t="shared" si="1951"/>
        <v>5</v>
      </c>
      <c r="DU544" s="111">
        <f t="shared" si="1952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440" t="s">
        <v>832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1937"/>
        <v/>
      </c>
      <c r="CE545" s="698" t="str">
        <f t="shared" si="1938"/>
        <v/>
      </c>
      <c r="CF545" s="698" t="str">
        <f t="shared" si="1939"/>
        <v/>
      </c>
      <c r="CG545" s="787" t="str">
        <f t="shared" si="1940"/>
        <v/>
      </c>
      <c r="CH545" s="1370" t="str">
        <f t="shared" si="1830"/>
        <v/>
      </c>
      <c r="CI545" s="1371" t="str">
        <f t="shared" si="1831"/>
        <v/>
      </c>
      <c r="CJ545" s="1372" t="str">
        <f t="shared" si="1832"/>
        <v/>
      </c>
      <c r="CK545" s="1372" t="str">
        <f t="shared" si="1833"/>
        <v/>
      </c>
      <c r="CL545" s="1372" t="str">
        <f t="shared" si="1834"/>
        <v/>
      </c>
      <c r="CM545" s="1372" t="str">
        <f t="shared" si="1835"/>
        <v/>
      </c>
      <c r="CN545" s="1372" t="str">
        <f t="shared" si="1836"/>
        <v/>
      </c>
      <c r="CO545" s="1373" t="str">
        <f t="shared" si="1837"/>
        <v/>
      </c>
      <c r="CP545" s="1373" t="str">
        <f t="shared" si="1838"/>
        <v/>
      </c>
      <c r="CQ545" s="1373" t="str">
        <f t="shared" si="1839"/>
        <v/>
      </c>
      <c r="CR545" s="1373" t="str">
        <f t="shared" si="1840"/>
        <v/>
      </c>
      <c r="CS545" s="1372" t="str">
        <f t="shared" si="1841"/>
        <v/>
      </c>
      <c r="CT545" s="1372" t="str">
        <f t="shared" si="1842"/>
        <v/>
      </c>
      <c r="CU545" s="1372" t="str">
        <f t="shared" si="1843"/>
        <v/>
      </c>
      <c r="CV545" s="1372" t="str">
        <f t="shared" si="1844"/>
        <v/>
      </c>
      <c r="CW545" s="1372" t="str">
        <f t="shared" si="1845"/>
        <v/>
      </c>
      <c r="CX545" s="1371" t="str">
        <f t="shared" si="1846"/>
        <v/>
      </c>
      <c r="CY545" s="1374" t="str">
        <f t="shared" si="1847"/>
        <v/>
      </c>
      <c r="CZ545" s="532" t="str">
        <f t="shared" si="1848"/>
        <v/>
      </c>
      <c r="DA545" s="533" t="str">
        <f t="shared" si="1849"/>
        <v/>
      </c>
      <c r="DB545" s="534" t="str">
        <f t="shared" si="1850"/>
        <v/>
      </c>
      <c r="DC545" s="534" t="str">
        <f t="shared" si="1851"/>
        <v/>
      </c>
      <c r="DD545" s="534" t="str">
        <f t="shared" si="1852"/>
        <v/>
      </c>
      <c r="DE545" s="534" t="str">
        <f t="shared" si="1853"/>
        <v/>
      </c>
      <c r="DF545" s="534" t="str">
        <f t="shared" si="1854"/>
        <v/>
      </c>
      <c r="DG545" s="535" t="str">
        <f t="shared" si="1855"/>
        <v/>
      </c>
      <c r="DH545" s="535" t="str">
        <f t="shared" si="1856"/>
        <v/>
      </c>
      <c r="DI545" s="535" t="str">
        <f t="shared" si="1857"/>
        <v/>
      </c>
      <c r="DJ545" s="535" t="str">
        <f t="shared" si="1858"/>
        <v/>
      </c>
      <c r="DK545" s="534" t="str">
        <f t="shared" si="1859"/>
        <v/>
      </c>
      <c r="DL545" s="534" t="str">
        <f t="shared" si="1860"/>
        <v/>
      </c>
      <c r="DM545" s="534" t="str">
        <f t="shared" si="1861"/>
        <v/>
      </c>
      <c r="DN545" s="534" t="str">
        <f t="shared" si="1862"/>
        <v/>
      </c>
      <c r="DO545" s="534" t="str">
        <f t="shared" si="1863"/>
        <v/>
      </c>
      <c r="DP545" s="533" t="str">
        <f t="shared" si="1864"/>
        <v/>
      </c>
      <c r="DQ545" s="532" t="str">
        <f t="shared" si="1865"/>
        <v/>
      </c>
      <c r="DR545" s="753">
        <f t="shared" si="1941"/>
        <v>0</v>
      </c>
      <c r="DS545" s="111">
        <f t="shared" si="1942"/>
        <v>0</v>
      </c>
      <c r="DT545" s="111">
        <f t="shared" si="1943"/>
        <v>0</v>
      </c>
      <c r="DU545" s="111">
        <f t="shared" si="1944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1937"/>
        <v/>
      </c>
      <c r="CE546" s="698" t="str">
        <f t="shared" si="1938"/>
        <v/>
      </c>
      <c r="CF546" s="698" t="str">
        <f t="shared" si="1939"/>
        <v/>
      </c>
      <c r="CG546" s="787" t="str">
        <f t="shared" si="1940"/>
        <v/>
      </c>
      <c r="CH546" s="1370" t="str">
        <f t="shared" si="1830"/>
        <v/>
      </c>
      <c r="CI546" s="1371" t="str">
        <f t="shared" si="1831"/>
        <v/>
      </c>
      <c r="CJ546" s="1372" t="str">
        <f t="shared" si="1832"/>
        <v/>
      </c>
      <c r="CK546" s="1372" t="str">
        <f t="shared" si="1833"/>
        <v/>
      </c>
      <c r="CL546" s="1372" t="str">
        <f t="shared" si="1834"/>
        <v/>
      </c>
      <c r="CM546" s="1372" t="str">
        <f t="shared" si="1835"/>
        <v/>
      </c>
      <c r="CN546" s="1372" t="str">
        <f t="shared" si="1836"/>
        <v/>
      </c>
      <c r="CO546" s="1373" t="str">
        <f t="shared" si="1837"/>
        <v/>
      </c>
      <c r="CP546" s="1373" t="str">
        <f t="shared" si="1838"/>
        <v/>
      </c>
      <c r="CQ546" s="1373" t="str">
        <f t="shared" si="1839"/>
        <v/>
      </c>
      <c r="CR546" s="1373" t="str">
        <f t="shared" si="1840"/>
        <v/>
      </c>
      <c r="CS546" s="1372" t="str">
        <f t="shared" si="1841"/>
        <v/>
      </c>
      <c r="CT546" s="1372" t="str">
        <f t="shared" si="1842"/>
        <v/>
      </c>
      <c r="CU546" s="1372" t="str">
        <f t="shared" si="1843"/>
        <v/>
      </c>
      <c r="CV546" s="1372" t="str">
        <f t="shared" si="1844"/>
        <v/>
      </c>
      <c r="CW546" s="1372" t="str">
        <f t="shared" si="1845"/>
        <v/>
      </c>
      <c r="CX546" s="1371" t="str">
        <f t="shared" si="1846"/>
        <v/>
      </c>
      <c r="CY546" s="1374" t="str">
        <f t="shared" si="1847"/>
        <v/>
      </c>
      <c r="CZ546" s="532" t="str">
        <f t="shared" si="1848"/>
        <v/>
      </c>
      <c r="DA546" s="533" t="str">
        <f t="shared" si="1849"/>
        <v/>
      </c>
      <c r="DB546" s="534" t="str">
        <f t="shared" si="1850"/>
        <v/>
      </c>
      <c r="DC546" s="534" t="str">
        <f t="shared" si="1851"/>
        <v/>
      </c>
      <c r="DD546" s="534" t="str">
        <f t="shared" si="1852"/>
        <v/>
      </c>
      <c r="DE546" s="534" t="str">
        <f t="shared" si="1853"/>
        <v/>
      </c>
      <c r="DF546" s="534" t="str">
        <f t="shared" si="1854"/>
        <v/>
      </c>
      <c r="DG546" s="535" t="str">
        <f t="shared" si="1855"/>
        <v/>
      </c>
      <c r="DH546" s="535" t="str">
        <f t="shared" si="1856"/>
        <v/>
      </c>
      <c r="DI546" s="535" t="str">
        <f t="shared" si="1857"/>
        <v/>
      </c>
      <c r="DJ546" s="535" t="str">
        <f t="shared" si="1858"/>
        <v/>
      </c>
      <c r="DK546" s="534" t="str">
        <f t="shared" si="1859"/>
        <v/>
      </c>
      <c r="DL546" s="534" t="str">
        <f t="shared" si="1860"/>
        <v/>
      </c>
      <c r="DM546" s="534" t="str">
        <f t="shared" si="1861"/>
        <v/>
      </c>
      <c r="DN546" s="534" t="str">
        <f t="shared" si="1862"/>
        <v/>
      </c>
      <c r="DO546" s="534" t="str">
        <f t="shared" si="1863"/>
        <v/>
      </c>
      <c r="DP546" s="533" t="str">
        <f t="shared" si="1864"/>
        <v/>
      </c>
      <c r="DQ546" s="532" t="str">
        <f t="shared" si="1865"/>
        <v/>
      </c>
      <c r="DR546" s="753">
        <f t="shared" si="1941"/>
        <v>0</v>
      </c>
      <c r="DS546" s="111">
        <f t="shared" si="1942"/>
        <v>0</v>
      </c>
      <c r="DT546" s="111">
        <f t="shared" si="1943"/>
        <v>0</v>
      </c>
      <c r="DU546" s="111">
        <f t="shared" si="1944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v>11760</v>
      </c>
      <c r="C547" s="858">
        <v>11760</v>
      </c>
      <c r="D547" s="858">
        <v>11760</v>
      </c>
      <c r="E547" s="858">
        <v>11760</v>
      </c>
      <c r="F547" s="858">
        <v>11760</v>
      </c>
      <c r="G547" s="858">
        <v>11760</v>
      </c>
      <c r="H547" s="858">
        <v>11760</v>
      </c>
      <c r="I547" s="858">
        <v>11760</v>
      </c>
      <c r="J547" s="858">
        <v>11760</v>
      </c>
      <c r="K547" s="858">
        <v>11760</v>
      </c>
      <c r="L547" s="858">
        <v>11760</v>
      </c>
      <c r="M547" s="858">
        <v>11760</v>
      </c>
      <c r="N547" s="858">
        <v>11760</v>
      </c>
      <c r="O547" s="858">
        <v>11760</v>
      </c>
      <c r="P547" s="858">
        <v>11760</v>
      </c>
      <c r="Q547" s="858">
        <v>11760</v>
      </c>
      <c r="R547" s="858">
        <v>11760</v>
      </c>
      <c r="S547" s="858">
        <v>11760</v>
      </c>
      <c r="T547" s="851"/>
      <c r="U547" s="858">
        <v>11760</v>
      </c>
      <c r="V547" s="858">
        <v>11760</v>
      </c>
      <c r="W547" s="858">
        <v>11760</v>
      </c>
      <c r="X547" s="858">
        <v>11760</v>
      </c>
      <c r="Y547" s="858">
        <v>11760</v>
      </c>
      <c r="Z547" s="858">
        <v>11760</v>
      </c>
      <c r="AA547" s="858">
        <v>11760</v>
      </c>
      <c r="AB547" s="858">
        <v>11760</v>
      </c>
      <c r="AC547" s="858">
        <v>11760</v>
      </c>
      <c r="AD547" s="858">
        <v>11760</v>
      </c>
      <c r="AE547" s="858">
        <v>11760</v>
      </c>
      <c r="AF547" s="858">
        <v>11760</v>
      </c>
      <c r="AG547" s="858">
        <v>11760</v>
      </c>
      <c r="AH547" s="858">
        <v>11760</v>
      </c>
      <c r="AI547" s="858">
        <v>11760</v>
      </c>
      <c r="AJ547" s="858">
        <v>11760</v>
      </c>
      <c r="AK547" s="858">
        <v>11760</v>
      </c>
      <c r="AL547" s="858">
        <v>11760</v>
      </c>
      <c r="AM547" s="851"/>
      <c r="AN547" s="858">
        <v>11760</v>
      </c>
      <c r="AO547" s="858">
        <v>11760</v>
      </c>
      <c r="AP547" s="858">
        <v>11760</v>
      </c>
      <c r="AQ547" s="858">
        <v>11760</v>
      </c>
      <c r="AR547" s="858">
        <v>11760</v>
      </c>
      <c r="AS547" s="858">
        <v>11760</v>
      </c>
      <c r="AT547" s="858">
        <v>11760</v>
      </c>
      <c r="AU547" s="858">
        <v>11760</v>
      </c>
      <c r="AV547" s="858">
        <v>11760</v>
      </c>
      <c r="AW547" s="858">
        <v>11760</v>
      </c>
      <c r="AX547" s="858">
        <v>11760</v>
      </c>
      <c r="AY547" s="858">
        <v>11760</v>
      </c>
      <c r="AZ547" s="858">
        <v>11760</v>
      </c>
      <c r="BA547" s="858">
        <v>11760</v>
      </c>
      <c r="BB547" s="858">
        <v>11760</v>
      </c>
      <c r="BC547" s="858">
        <v>11760</v>
      </c>
      <c r="BD547" s="858">
        <v>11760</v>
      </c>
      <c r="BE547" s="858">
        <v>11760</v>
      </c>
      <c r="BF547" s="851"/>
      <c r="BG547" s="858">
        <v>11760</v>
      </c>
      <c r="BH547" s="858">
        <v>11760</v>
      </c>
      <c r="BI547" s="858">
        <v>11760</v>
      </c>
      <c r="BJ547" s="858">
        <v>11760</v>
      </c>
      <c r="BK547" s="858">
        <v>11760</v>
      </c>
      <c r="BL547" s="858">
        <v>11760</v>
      </c>
      <c r="BM547" s="858">
        <v>11760</v>
      </c>
      <c r="BN547" s="858">
        <v>11760</v>
      </c>
      <c r="BO547" s="858">
        <v>11760</v>
      </c>
      <c r="BP547" s="858">
        <v>11760</v>
      </c>
      <c r="BQ547" s="858">
        <v>11760</v>
      </c>
      <c r="BR547" s="858">
        <v>11760</v>
      </c>
      <c r="BS547" s="858">
        <v>11760</v>
      </c>
      <c r="BT547" s="858">
        <v>11760</v>
      </c>
      <c r="BU547" s="858">
        <v>11760</v>
      </c>
      <c r="BV547" s="858">
        <v>11760</v>
      </c>
      <c r="BW547" s="858">
        <v>11760</v>
      </c>
      <c r="BX547" s="858">
        <v>11760</v>
      </c>
      <c r="BY547" s="851"/>
      <c r="BZ547" s="858">
        <v>11760</v>
      </c>
      <c r="CA547" s="858">
        <v>11760</v>
      </c>
      <c r="CB547" s="858">
        <v>11760</v>
      </c>
      <c r="CC547" s="858">
        <v>11760</v>
      </c>
      <c r="CD547" s="698">
        <f t="shared" si="1937"/>
        <v>11760</v>
      </c>
      <c r="CE547" s="698">
        <f t="shared" si="1938"/>
        <v>11760</v>
      </c>
      <c r="CF547" s="698">
        <f t="shared" si="1939"/>
        <v>11760</v>
      </c>
      <c r="CG547" s="787">
        <f t="shared" si="1940"/>
        <v>11760</v>
      </c>
      <c r="CH547" s="1370">
        <f t="shared" si="1830"/>
        <v>11760</v>
      </c>
      <c r="CI547" s="1371">
        <f t="shared" si="1831"/>
        <v>11760</v>
      </c>
      <c r="CJ547" s="1372">
        <f t="shared" si="1832"/>
        <v>11760</v>
      </c>
      <c r="CK547" s="1372">
        <f t="shared" si="1833"/>
        <v>11760</v>
      </c>
      <c r="CL547" s="1372">
        <f t="shared" si="1834"/>
        <v>11760</v>
      </c>
      <c r="CM547" s="1372">
        <f t="shared" si="1835"/>
        <v>11760</v>
      </c>
      <c r="CN547" s="1372">
        <f t="shared" si="1836"/>
        <v>11760</v>
      </c>
      <c r="CO547" s="1373">
        <f t="shared" si="1837"/>
        <v>11760</v>
      </c>
      <c r="CP547" s="1373">
        <f t="shared" si="1838"/>
        <v>11760</v>
      </c>
      <c r="CQ547" s="1373">
        <f t="shared" si="1839"/>
        <v>11760</v>
      </c>
      <c r="CR547" s="1373">
        <f t="shared" si="1840"/>
        <v>11760</v>
      </c>
      <c r="CS547" s="1372">
        <f t="shared" si="1841"/>
        <v>11760</v>
      </c>
      <c r="CT547" s="1372">
        <f t="shared" si="1842"/>
        <v>11760</v>
      </c>
      <c r="CU547" s="1372">
        <f t="shared" si="1843"/>
        <v>11760</v>
      </c>
      <c r="CV547" s="1372">
        <f t="shared" si="1844"/>
        <v>11760</v>
      </c>
      <c r="CW547" s="1372">
        <f t="shared" si="1845"/>
        <v>11760</v>
      </c>
      <c r="CX547" s="1371">
        <f t="shared" si="1846"/>
        <v>11760</v>
      </c>
      <c r="CY547" s="1374">
        <f t="shared" si="1847"/>
        <v>11760</v>
      </c>
      <c r="CZ547" s="532">
        <f t="shared" si="1848"/>
        <v>11760</v>
      </c>
      <c r="DA547" s="533">
        <f t="shared" si="1849"/>
        <v>11760</v>
      </c>
      <c r="DB547" s="534">
        <f t="shared" si="1850"/>
        <v>11760</v>
      </c>
      <c r="DC547" s="534">
        <f t="shared" si="1851"/>
        <v>11760</v>
      </c>
      <c r="DD547" s="534">
        <f t="shared" si="1852"/>
        <v>11760</v>
      </c>
      <c r="DE547" s="534">
        <f t="shared" si="1853"/>
        <v>11760</v>
      </c>
      <c r="DF547" s="534">
        <f t="shared" si="1854"/>
        <v>11760</v>
      </c>
      <c r="DG547" s="535">
        <f t="shared" si="1855"/>
        <v>11760</v>
      </c>
      <c r="DH547" s="535">
        <f t="shared" si="1856"/>
        <v>11760</v>
      </c>
      <c r="DI547" s="535">
        <f t="shared" si="1857"/>
        <v>11760</v>
      </c>
      <c r="DJ547" s="535">
        <f t="shared" si="1858"/>
        <v>11760</v>
      </c>
      <c r="DK547" s="534">
        <f t="shared" si="1859"/>
        <v>11760</v>
      </c>
      <c r="DL547" s="534">
        <f t="shared" si="1860"/>
        <v>11760</v>
      </c>
      <c r="DM547" s="534">
        <f t="shared" si="1861"/>
        <v>11760</v>
      </c>
      <c r="DN547" s="534">
        <f t="shared" si="1862"/>
        <v>11760</v>
      </c>
      <c r="DO547" s="534">
        <f t="shared" si="1863"/>
        <v>11760</v>
      </c>
      <c r="DP547" s="533">
        <f t="shared" si="1864"/>
        <v>11760</v>
      </c>
      <c r="DQ547" s="532">
        <f t="shared" si="1865"/>
        <v>11760</v>
      </c>
      <c r="DR547" s="753">
        <f t="shared" si="1941"/>
        <v>18</v>
      </c>
      <c r="DS547" s="111">
        <f t="shared" si="1942"/>
        <v>18</v>
      </c>
      <c r="DT547" s="111">
        <f t="shared" si="1943"/>
        <v>18</v>
      </c>
      <c r="DU547" s="111">
        <f t="shared" si="1944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3" t="str">
        <f t="shared" ref="B548:S548" si="2010">IF(B546="","",B546*B547/B$46/365/$G$1)</f>
        <v/>
      </c>
      <c r="C548" s="863" t="str">
        <f t="shared" si="2010"/>
        <v/>
      </c>
      <c r="D548" s="863" t="str">
        <f t="shared" si="2010"/>
        <v/>
      </c>
      <c r="E548" s="863" t="str">
        <f t="shared" si="2010"/>
        <v/>
      </c>
      <c r="F548" s="863" t="str">
        <f t="shared" si="2010"/>
        <v/>
      </c>
      <c r="G548" s="863" t="str">
        <f t="shared" si="2010"/>
        <v/>
      </c>
      <c r="H548" s="863" t="str">
        <f t="shared" si="2010"/>
        <v/>
      </c>
      <c r="I548" s="863" t="str">
        <f t="shared" si="2010"/>
        <v/>
      </c>
      <c r="J548" s="863" t="str">
        <f t="shared" si="2010"/>
        <v/>
      </c>
      <c r="K548" s="863" t="str">
        <f t="shared" si="2010"/>
        <v/>
      </c>
      <c r="L548" s="863" t="str">
        <f t="shared" si="2010"/>
        <v/>
      </c>
      <c r="M548" s="863" t="str">
        <f t="shared" si="2010"/>
        <v/>
      </c>
      <c r="N548" s="863" t="str">
        <f t="shared" si="2010"/>
        <v/>
      </c>
      <c r="O548" s="863" t="str">
        <f t="shared" si="2010"/>
        <v/>
      </c>
      <c r="P548" s="863" t="str">
        <f t="shared" si="2010"/>
        <v/>
      </c>
      <c r="Q548" s="863" t="str">
        <f t="shared" si="2010"/>
        <v/>
      </c>
      <c r="R548" s="863" t="str">
        <f t="shared" si="2010"/>
        <v/>
      </c>
      <c r="S548" s="863" t="str">
        <f t="shared" si="2010"/>
        <v/>
      </c>
      <c r="T548" s="752"/>
      <c r="U548" s="863" t="str">
        <f t="shared" ref="U548:AL548" si="2011">IF(U546="","",U546*U547/U$46/365/$G$1)</f>
        <v/>
      </c>
      <c r="V548" s="863" t="str">
        <f t="shared" si="2011"/>
        <v/>
      </c>
      <c r="W548" s="863" t="str">
        <f t="shared" si="2011"/>
        <v/>
      </c>
      <c r="X548" s="863" t="str">
        <f t="shared" si="2011"/>
        <v/>
      </c>
      <c r="Y548" s="863" t="str">
        <f t="shared" si="2011"/>
        <v/>
      </c>
      <c r="Z548" s="863" t="str">
        <f t="shared" si="2011"/>
        <v/>
      </c>
      <c r="AA548" s="863" t="str">
        <f t="shared" si="2011"/>
        <v/>
      </c>
      <c r="AB548" s="863" t="str">
        <f t="shared" si="2011"/>
        <v/>
      </c>
      <c r="AC548" s="863" t="str">
        <f t="shared" si="2011"/>
        <v/>
      </c>
      <c r="AD548" s="863" t="str">
        <f t="shared" si="2011"/>
        <v/>
      </c>
      <c r="AE548" s="863" t="str">
        <f t="shared" si="2011"/>
        <v/>
      </c>
      <c r="AF548" s="863" t="str">
        <f t="shared" si="2011"/>
        <v/>
      </c>
      <c r="AG548" s="863" t="str">
        <f t="shared" si="2011"/>
        <v/>
      </c>
      <c r="AH548" s="863" t="str">
        <f t="shared" si="2011"/>
        <v/>
      </c>
      <c r="AI548" s="863" t="str">
        <f t="shared" si="2011"/>
        <v/>
      </c>
      <c r="AJ548" s="863" t="str">
        <f t="shared" si="2011"/>
        <v/>
      </c>
      <c r="AK548" s="863" t="str">
        <f t="shared" si="2011"/>
        <v/>
      </c>
      <c r="AL548" s="863" t="str">
        <f t="shared" si="2011"/>
        <v/>
      </c>
      <c r="AM548" s="752"/>
      <c r="AN548" s="863" t="str">
        <f t="shared" ref="AN548:BE548" si="2012">IF(AN546="","",AN546*AN547/AN$46/365/$G$1)</f>
        <v/>
      </c>
      <c r="AO548" s="863" t="str">
        <f t="shared" si="2012"/>
        <v/>
      </c>
      <c r="AP548" s="863" t="str">
        <f t="shared" si="2012"/>
        <v/>
      </c>
      <c r="AQ548" s="863" t="str">
        <f t="shared" si="2012"/>
        <v/>
      </c>
      <c r="AR548" s="863" t="str">
        <f t="shared" si="2012"/>
        <v/>
      </c>
      <c r="AS548" s="863" t="str">
        <f t="shared" si="2012"/>
        <v/>
      </c>
      <c r="AT548" s="863" t="str">
        <f t="shared" si="2012"/>
        <v/>
      </c>
      <c r="AU548" s="863" t="str">
        <f t="shared" si="2012"/>
        <v/>
      </c>
      <c r="AV548" s="863" t="str">
        <f t="shared" si="2012"/>
        <v/>
      </c>
      <c r="AW548" s="863" t="str">
        <f t="shared" si="2012"/>
        <v/>
      </c>
      <c r="AX548" s="863" t="str">
        <f t="shared" si="2012"/>
        <v/>
      </c>
      <c r="AY548" s="863" t="str">
        <f t="shared" si="2012"/>
        <v/>
      </c>
      <c r="AZ548" s="863" t="str">
        <f t="shared" si="2012"/>
        <v/>
      </c>
      <c r="BA548" s="863" t="str">
        <f t="shared" si="2012"/>
        <v/>
      </c>
      <c r="BB548" s="863" t="str">
        <f t="shared" si="2012"/>
        <v/>
      </c>
      <c r="BC548" s="863" t="str">
        <f t="shared" si="2012"/>
        <v/>
      </c>
      <c r="BD548" s="863" t="str">
        <f t="shared" si="2012"/>
        <v/>
      </c>
      <c r="BE548" s="863" t="str">
        <f t="shared" si="2012"/>
        <v/>
      </c>
      <c r="BF548" s="752"/>
      <c r="BG548" s="863" t="str">
        <f t="shared" ref="BG548:BX548" si="2013">IF(BG546="","",BG546*BG547/BG$46/365/$G$1)</f>
        <v/>
      </c>
      <c r="BH548" s="863" t="str">
        <f t="shared" si="2013"/>
        <v/>
      </c>
      <c r="BI548" s="863" t="str">
        <f t="shared" si="2013"/>
        <v/>
      </c>
      <c r="BJ548" s="863" t="str">
        <f t="shared" si="2013"/>
        <v/>
      </c>
      <c r="BK548" s="863" t="str">
        <f t="shared" si="2013"/>
        <v/>
      </c>
      <c r="BL548" s="863" t="str">
        <f t="shared" si="2013"/>
        <v/>
      </c>
      <c r="BM548" s="863" t="str">
        <f t="shared" si="2013"/>
        <v/>
      </c>
      <c r="BN548" s="863" t="str">
        <f t="shared" si="2013"/>
        <v/>
      </c>
      <c r="BO548" s="863" t="str">
        <f t="shared" si="2013"/>
        <v/>
      </c>
      <c r="BP548" s="863" t="str">
        <f t="shared" si="2013"/>
        <v/>
      </c>
      <c r="BQ548" s="863" t="str">
        <f t="shared" si="2013"/>
        <v/>
      </c>
      <c r="BR548" s="863" t="str">
        <f t="shared" si="2013"/>
        <v/>
      </c>
      <c r="BS548" s="863" t="str">
        <f t="shared" si="2013"/>
        <v/>
      </c>
      <c r="BT548" s="863" t="str">
        <f t="shared" si="2013"/>
        <v/>
      </c>
      <c r="BU548" s="863" t="str">
        <f t="shared" si="2013"/>
        <v/>
      </c>
      <c r="BV548" s="863" t="str">
        <f t="shared" si="2013"/>
        <v/>
      </c>
      <c r="BW548" s="863" t="str">
        <f t="shared" si="2013"/>
        <v/>
      </c>
      <c r="BX548" s="863" t="str">
        <f t="shared" si="2013"/>
        <v/>
      </c>
      <c r="BY548" s="752"/>
      <c r="BZ548" s="863" t="str">
        <f>IF(BZ546="","",BZ546*BZ547/BZ$46/365/$G$1)</f>
        <v/>
      </c>
      <c r="CA548" s="863" t="str">
        <f>IF(CA546="","",CA546*CA547/CA$46/365/$G$1)</f>
        <v/>
      </c>
      <c r="CB548" s="863" t="str">
        <f>IF(CB546="","",CB546*CB547/CB$46/365/$G$1)</f>
        <v/>
      </c>
      <c r="CC548" s="863" t="str">
        <f>IF(CC546="","",CC546*CC547/CC$46/365/$G$1)</f>
        <v/>
      </c>
      <c r="CD548" s="698" t="str">
        <f t="shared" si="1937"/>
        <v/>
      </c>
      <c r="CE548" s="723" t="str">
        <f t="shared" si="1938"/>
        <v/>
      </c>
      <c r="CF548" s="723" t="str">
        <f t="shared" si="1939"/>
        <v/>
      </c>
      <c r="CG548" s="790" t="str">
        <f t="shared" si="1940"/>
        <v/>
      </c>
      <c r="CH548" s="1375" t="str">
        <f t="shared" si="1830"/>
        <v/>
      </c>
      <c r="CI548" s="1376" t="str">
        <f t="shared" si="1831"/>
        <v/>
      </c>
      <c r="CJ548" s="1377" t="str">
        <f t="shared" si="1832"/>
        <v/>
      </c>
      <c r="CK548" s="1377" t="str">
        <f t="shared" si="1833"/>
        <v/>
      </c>
      <c r="CL548" s="1377" t="str">
        <f t="shared" si="1834"/>
        <v/>
      </c>
      <c r="CM548" s="1377" t="str">
        <f t="shared" si="1835"/>
        <v/>
      </c>
      <c r="CN548" s="1377" t="str">
        <f t="shared" si="1836"/>
        <v/>
      </c>
      <c r="CO548" s="1378" t="str">
        <f t="shared" si="1837"/>
        <v/>
      </c>
      <c r="CP548" s="1378" t="str">
        <f t="shared" si="1838"/>
        <v/>
      </c>
      <c r="CQ548" s="1378" t="str">
        <f t="shared" si="1839"/>
        <v/>
      </c>
      <c r="CR548" s="1378" t="str">
        <f t="shared" si="1840"/>
        <v/>
      </c>
      <c r="CS548" s="1377" t="str">
        <f t="shared" si="1841"/>
        <v/>
      </c>
      <c r="CT548" s="1377" t="str">
        <f t="shared" si="1842"/>
        <v/>
      </c>
      <c r="CU548" s="1377" t="str">
        <f t="shared" si="1843"/>
        <v/>
      </c>
      <c r="CV548" s="1377" t="str">
        <f t="shared" si="1844"/>
        <v/>
      </c>
      <c r="CW548" s="1377" t="str">
        <f t="shared" si="1845"/>
        <v/>
      </c>
      <c r="CX548" s="1376" t="str">
        <f t="shared" si="1846"/>
        <v/>
      </c>
      <c r="CY548" s="1379" t="str">
        <f t="shared" si="1847"/>
        <v/>
      </c>
      <c r="CZ548" s="638" t="str">
        <f t="shared" si="1848"/>
        <v/>
      </c>
      <c r="DA548" s="639" t="str">
        <f t="shared" si="1849"/>
        <v/>
      </c>
      <c r="DB548" s="640" t="str">
        <f t="shared" si="1850"/>
        <v/>
      </c>
      <c r="DC548" s="640" t="str">
        <f t="shared" si="1851"/>
        <v/>
      </c>
      <c r="DD548" s="640" t="str">
        <f t="shared" si="1852"/>
        <v/>
      </c>
      <c r="DE548" s="640" t="str">
        <f t="shared" si="1853"/>
        <v/>
      </c>
      <c r="DF548" s="640" t="str">
        <f t="shared" si="1854"/>
        <v/>
      </c>
      <c r="DG548" s="641" t="str">
        <f t="shared" si="1855"/>
        <v/>
      </c>
      <c r="DH548" s="641" t="str">
        <f t="shared" si="1856"/>
        <v/>
      </c>
      <c r="DI548" s="641" t="str">
        <f t="shared" si="1857"/>
        <v/>
      </c>
      <c r="DJ548" s="641" t="str">
        <f t="shared" si="1858"/>
        <v/>
      </c>
      <c r="DK548" s="640" t="str">
        <f t="shared" si="1859"/>
        <v/>
      </c>
      <c r="DL548" s="640" t="str">
        <f t="shared" si="1860"/>
        <v/>
      </c>
      <c r="DM548" s="640" t="str">
        <f t="shared" si="1861"/>
        <v/>
      </c>
      <c r="DN548" s="640" t="str">
        <f t="shared" si="1862"/>
        <v/>
      </c>
      <c r="DO548" s="640" t="str">
        <f t="shared" si="1863"/>
        <v/>
      </c>
      <c r="DP548" s="639" t="str">
        <f t="shared" si="1864"/>
        <v/>
      </c>
      <c r="DQ548" s="638" t="str">
        <f t="shared" si="1865"/>
        <v/>
      </c>
      <c r="DR548" s="753">
        <f t="shared" si="1941"/>
        <v>0</v>
      </c>
      <c r="DS548" s="111">
        <f t="shared" si="1942"/>
        <v>0</v>
      </c>
      <c r="DT548" s="111">
        <f t="shared" si="1943"/>
        <v>0</v>
      </c>
      <c r="DU548" s="111">
        <f t="shared" si="1944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1937"/>
        <v/>
      </c>
      <c r="CE549" s="698" t="str">
        <f t="shared" si="1938"/>
        <v/>
      </c>
      <c r="CF549" s="698" t="str">
        <f t="shared" si="1939"/>
        <v/>
      </c>
      <c r="CG549" s="787" t="str">
        <f t="shared" si="1940"/>
        <v/>
      </c>
      <c r="CH549" s="1370" t="str">
        <f t="shared" si="1830"/>
        <v/>
      </c>
      <c r="CI549" s="1371" t="str">
        <f t="shared" si="1831"/>
        <v/>
      </c>
      <c r="CJ549" s="1372" t="str">
        <f t="shared" si="1832"/>
        <v/>
      </c>
      <c r="CK549" s="1372" t="str">
        <f t="shared" si="1833"/>
        <v/>
      </c>
      <c r="CL549" s="1372" t="str">
        <f t="shared" si="1834"/>
        <v/>
      </c>
      <c r="CM549" s="1372" t="str">
        <f t="shared" si="1835"/>
        <v/>
      </c>
      <c r="CN549" s="1372" t="str">
        <f t="shared" si="1836"/>
        <v/>
      </c>
      <c r="CO549" s="1373" t="str">
        <f t="shared" si="1837"/>
        <v/>
      </c>
      <c r="CP549" s="1373" t="str">
        <f t="shared" si="1838"/>
        <v/>
      </c>
      <c r="CQ549" s="1373" t="str">
        <f t="shared" si="1839"/>
        <v/>
      </c>
      <c r="CR549" s="1373" t="str">
        <f t="shared" si="1840"/>
        <v/>
      </c>
      <c r="CS549" s="1372" t="str">
        <f t="shared" si="1841"/>
        <v/>
      </c>
      <c r="CT549" s="1372" t="str">
        <f t="shared" si="1842"/>
        <v/>
      </c>
      <c r="CU549" s="1372" t="str">
        <f t="shared" si="1843"/>
        <v/>
      </c>
      <c r="CV549" s="1372" t="str">
        <f t="shared" si="1844"/>
        <v/>
      </c>
      <c r="CW549" s="1372" t="str">
        <f t="shared" si="1845"/>
        <v/>
      </c>
      <c r="CX549" s="1371" t="str">
        <f t="shared" si="1846"/>
        <v/>
      </c>
      <c r="CY549" s="1374" t="str">
        <f t="shared" si="1847"/>
        <v/>
      </c>
      <c r="CZ549" s="532" t="str">
        <f t="shared" si="1848"/>
        <v/>
      </c>
      <c r="DA549" s="533" t="str">
        <f t="shared" si="1849"/>
        <v/>
      </c>
      <c r="DB549" s="534" t="str">
        <f t="shared" si="1850"/>
        <v/>
      </c>
      <c r="DC549" s="534" t="str">
        <f t="shared" si="1851"/>
        <v/>
      </c>
      <c r="DD549" s="534" t="str">
        <f t="shared" si="1852"/>
        <v/>
      </c>
      <c r="DE549" s="534" t="str">
        <f t="shared" si="1853"/>
        <v/>
      </c>
      <c r="DF549" s="534" t="str">
        <f t="shared" si="1854"/>
        <v/>
      </c>
      <c r="DG549" s="535" t="str">
        <f t="shared" si="1855"/>
        <v/>
      </c>
      <c r="DH549" s="535" t="str">
        <f t="shared" si="1856"/>
        <v/>
      </c>
      <c r="DI549" s="535" t="str">
        <f t="shared" si="1857"/>
        <v/>
      </c>
      <c r="DJ549" s="535" t="str">
        <f t="shared" si="1858"/>
        <v/>
      </c>
      <c r="DK549" s="534" t="str">
        <f t="shared" si="1859"/>
        <v/>
      </c>
      <c r="DL549" s="534" t="str">
        <f t="shared" si="1860"/>
        <v/>
      </c>
      <c r="DM549" s="534" t="str">
        <f t="shared" si="1861"/>
        <v/>
      </c>
      <c r="DN549" s="534" t="str">
        <f t="shared" si="1862"/>
        <v/>
      </c>
      <c r="DO549" s="534" t="str">
        <f t="shared" si="1863"/>
        <v/>
      </c>
      <c r="DP549" s="533" t="str">
        <f t="shared" si="1864"/>
        <v/>
      </c>
      <c r="DQ549" s="532" t="str">
        <f t="shared" si="1865"/>
        <v/>
      </c>
      <c r="DR549" s="753">
        <f t="shared" si="1941"/>
        <v>0</v>
      </c>
      <c r="DS549" s="111">
        <f t="shared" si="1942"/>
        <v>0</v>
      </c>
      <c r="DT549" s="111">
        <f t="shared" si="1943"/>
        <v>0</v>
      </c>
      <c r="DU549" s="111">
        <f t="shared" si="1944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014">IF(B549="","",B545*B546*B549)</f>
        <v/>
      </c>
      <c r="C550" s="541" t="str">
        <f t="shared" si="2014"/>
        <v/>
      </c>
      <c r="D550" s="541" t="str">
        <f t="shared" si="2014"/>
        <v/>
      </c>
      <c r="E550" s="541" t="str">
        <f t="shared" si="2014"/>
        <v/>
      </c>
      <c r="F550" s="541" t="str">
        <f t="shared" si="2014"/>
        <v/>
      </c>
      <c r="G550" s="541" t="str">
        <f t="shared" si="2014"/>
        <v/>
      </c>
      <c r="H550" s="541" t="str">
        <f t="shared" si="2014"/>
        <v/>
      </c>
      <c r="I550" s="541" t="str">
        <f t="shared" si="2014"/>
        <v/>
      </c>
      <c r="J550" s="541" t="str">
        <f t="shared" si="2014"/>
        <v/>
      </c>
      <c r="K550" s="541" t="str">
        <f t="shared" si="2014"/>
        <v/>
      </c>
      <c r="L550" s="541"/>
      <c r="M550" s="541" t="str">
        <f t="shared" ref="M550:S550" si="2015">IF(M549="","",M545*M546*M549)</f>
        <v/>
      </c>
      <c r="N550" s="541" t="str">
        <f t="shared" si="2015"/>
        <v/>
      </c>
      <c r="O550" s="541" t="str">
        <f t="shared" si="2015"/>
        <v/>
      </c>
      <c r="P550" s="541" t="str">
        <f t="shared" si="2015"/>
        <v/>
      </c>
      <c r="Q550" s="541" t="str">
        <f t="shared" si="2015"/>
        <v/>
      </c>
      <c r="R550" s="541" t="str">
        <f t="shared" si="2015"/>
        <v/>
      </c>
      <c r="S550" s="541" t="str">
        <f t="shared" si="2015"/>
        <v/>
      </c>
      <c r="T550" s="865"/>
      <c r="U550" s="541" t="str">
        <f t="shared" ref="U550:AL550" si="2016">IF(U549="","",U545*U546*U549)</f>
        <v/>
      </c>
      <c r="V550" s="541" t="str">
        <f t="shared" si="2016"/>
        <v/>
      </c>
      <c r="W550" s="541" t="str">
        <f t="shared" si="2016"/>
        <v/>
      </c>
      <c r="X550" s="541" t="str">
        <f t="shared" si="2016"/>
        <v/>
      </c>
      <c r="Y550" s="541" t="str">
        <f t="shared" si="2016"/>
        <v/>
      </c>
      <c r="Z550" s="541" t="str">
        <f t="shared" si="2016"/>
        <v/>
      </c>
      <c r="AA550" s="541" t="str">
        <f t="shared" si="2016"/>
        <v/>
      </c>
      <c r="AB550" s="541" t="str">
        <f t="shared" si="2016"/>
        <v/>
      </c>
      <c r="AC550" s="541" t="str">
        <f t="shared" si="2016"/>
        <v/>
      </c>
      <c r="AD550" s="541" t="str">
        <f t="shared" si="2016"/>
        <v/>
      </c>
      <c r="AE550" s="541" t="str">
        <f t="shared" si="2016"/>
        <v/>
      </c>
      <c r="AF550" s="541" t="str">
        <f t="shared" si="2016"/>
        <v/>
      </c>
      <c r="AG550" s="541" t="str">
        <f t="shared" si="2016"/>
        <v/>
      </c>
      <c r="AH550" s="541" t="str">
        <f t="shared" si="2016"/>
        <v/>
      </c>
      <c r="AI550" s="541" t="str">
        <f t="shared" si="2016"/>
        <v/>
      </c>
      <c r="AJ550" s="541" t="str">
        <f t="shared" si="2016"/>
        <v/>
      </c>
      <c r="AK550" s="541" t="str">
        <f t="shared" si="2016"/>
        <v/>
      </c>
      <c r="AL550" s="541" t="str">
        <f t="shared" si="2016"/>
        <v/>
      </c>
      <c r="AM550" s="865"/>
      <c r="AN550" s="541" t="str">
        <f t="shared" ref="AN550:BE550" si="2017">IF(AN549="","",AN545*AN546*AN549)</f>
        <v/>
      </c>
      <c r="AO550" s="541" t="str">
        <f t="shared" si="2017"/>
        <v/>
      </c>
      <c r="AP550" s="541" t="str">
        <f t="shared" si="2017"/>
        <v/>
      </c>
      <c r="AQ550" s="541" t="str">
        <f t="shared" si="2017"/>
        <v/>
      </c>
      <c r="AR550" s="541" t="str">
        <f t="shared" si="2017"/>
        <v/>
      </c>
      <c r="AS550" s="541" t="str">
        <f t="shared" si="2017"/>
        <v/>
      </c>
      <c r="AT550" s="541" t="str">
        <f t="shared" si="2017"/>
        <v/>
      </c>
      <c r="AU550" s="541" t="str">
        <f t="shared" si="2017"/>
        <v/>
      </c>
      <c r="AV550" s="541" t="str">
        <f t="shared" si="2017"/>
        <v/>
      </c>
      <c r="AW550" s="541" t="str">
        <f t="shared" si="2017"/>
        <v/>
      </c>
      <c r="AX550" s="541" t="str">
        <f t="shared" si="2017"/>
        <v/>
      </c>
      <c r="AY550" s="541" t="str">
        <f t="shared" si="2017"/>
        <v/>
      </c>
      <c r="AZ550" s="541" t="str">
        <f t="shared" si="2017"/>
        <v/>
      </c>
      <c r="BA550" s="541" t="str">
        <f t="shared" si="2017"/>
        <v/>
      </c>
      <c r="BB550" s="541" t="str">
        <f t="shared" si="2017"/>
        <v/>
      </c>
      <c r="BC550" s="541" t="str">
        <f t="shared" si="2017"/>
        <v/>
      </c>
      <c r="BD550" s="541" t="str">
        <f t="shared" si="2017"/>
        <v/>
      </c>
      <c r="BE550" s="541" t="str">
        <f t="shared" si="2017"/>
        <v/>
      </c>
      <c r="BF550" s="865"/>
      <c r="BG550" s="541" t="str">
        <f t="shared" ref="BG550:BX550" si="2018">IF(BG549="","",BG545*BG546*BG549)</f>
        <v/>
      </c>
      <c r="BH550" s="541" t="str">
        <f t="shared" si="2018"/>
        <v/>
      </c>
      <c r="BI550" s="541" t="str">
        <f t="shared" si="2018"/>
        <v/>
      </c>
      <c r="BJ550" s="541" t="str">
        <f t="shared" si="2018"/>
        <v/>
      </c>
      <c r="BK550" s="541" t="str">
        <f t="shared" si="2018"/>
        <v/>
      </c>
      <c r="BL550" s="541" t="str">
        <f t="shared" si="2018"/>
        <v/>
      </c>
      <c r="BM550" s="541" t="str">
        <f t="shared" si="2018"/>
        <v/>
      </c>
      <c r="BN550" s="541" t="str">
        <f t="shared" si="2018"/>
        <v/>
      </c>
      <c r="BO550" s="541" t="str">
        <f t="shared" si="2018"/>
        <v/>
      </c>
      <c r="BP550" s="541" t="str">
        <f t="shared" si="2018"/>
        <v/>
      </c>
      <c r="BQ550" s="541" t="str">
        <f t="shared" si="2018"/>
        <v/>
      </c>
      <c r="BR550" s="541" t="str">
        <f t="shared" si="2018"/>
        <v/>
      </c>
      <c r="BS550" s="541" t="str">
        <f t="shared" si="2018"/>
        <v/>
      </c>
      <c r="BT550" s="541" t="str">
        <f t="shared" si="2018"/>
        <v/>
      </c>
      <c r="BU550" s="541" t="str">
        <f t="shared" si="2018"/>
        <v/>
      </c>
      <c r="BV550" s="541" t="str">
        <f t="shared" si="2018"/>
        <v/>
      </c>
      <c r="BW550" s="541" t="str">
        <f t="shared" si="2018"/>
        <v/>
      </c>
      <c r="BX550" s="541" t="str">
        <f t="shared" si="2018"/>
        <v/>
      </c>
      <c r="BY550" s="865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1937"/>
        <v/>
      </c>
      <c r="CE550" s="698" t="str">
        <f t="shared" si="1938"/>
        <v/>
      </c>
      <c r="CF550" s="698" t="str">
        <f t="shared" si="1939"/>
        <v/>
      </c>
      <c r="CG550" s="787" t="str">
        <f t="shared" si="1940"/>
        <v/>
      </c>
      <c r="CH550" s="1370" t="str">
        <f t="shared" si="1830"/>
        <v/>
      </c>
      <c r="CI550" s="1371" t="str">
        <f t="shared" si="1831"/>
        <v/>
      </c>
      <c r="CJ550" s="1372" t="str">
        <f t="shared" si="1832"/>
        <v/>
      </c>
      <c r="CK550" s="1372" t="str">
        <f t="shared" si="1833"/>
        <v/>
      </c>
      <c r="CL550" s="1372" t="str">
        <f t="shared" si="1834"/>
        <v/>
      </c>
      <c r="CM550" s="1372" t="str">
        <f t="shared" si="1835"/>
        <v/>
      </c>
      <c r="CN550" s="1372" t="str">
        <f t="shared" si="1836"/>
        <v/>
      </c>
      <c r="CO550" s="1373" t="str">
        <f t="shared" si="1837"/>
        <v/>
      </c>
      <c r="CP550" s="1373" t="str">
        <f t="shared" si="1838"/>
        <v/>
      </c>
      <c r="CQ550" s="1373" t="str">
        <f t="shared" si="1839"/>
        <v/>
      </c>
      <c r="CR550" s="1373" t="str">
        <f t="shared" si="1840"/>
        <v/>
      </c>
      <c r="CS550" s="1372" t="str">
        <f t="shared" si="1841"/>
        <v/>
      </c>
      <c r="CT550" s="1372" t="str">
        <f t="shared" si="1842"/>
        <v/>
      </c>
      <c r="CU550" s="1372" t="str">
        <f t="shared" si="1843"/>
        <v/>
      </c>
      <c r="CV550" s="1372" t="str">
        <f t="shared" si="1844"/>
        <v/>
      </c>
      <c r="CW550" s="1372" t="str">
        <f t="shared" si="1845"/>
        <v/>
      </c>
      <c r="CX550" s="1371" t="str">
        <f t="shared" si="1846"/>
        <v/>
      </c>
      <c r="CY550" s="1374" t="str">
        <f t="shared" si="1847"/>
        <v/>
      </c>
      <c r="CZ550" s="532" t="str">
        <f t="shared" si="1848"/>
        <v/>
      </c>
      <c r="DA550" s="533" t="str">
        <f t="shared" si="1849"/>
        <v/>
      </c>
      <c r="DB550" s="534" t="str">
        <f t="shared" si="1850"/>
        <v/>
      </c>
      <c r="DC550" s="534" t="str">
        <f t="shared" si="1851"/>
        <v/>
      </c>
      <c r="DD550" s="534" t="str">
        <f t="shared" si="1852"/>
        <v/>
      </c>
      <c r="DE550" s="534" t="str">
        <f t="shared" si="1853"/>
        <v/>
      </c>
      <c r="DF550" s="534" t="str">
        <f t="shared" si="1854"/>
        <v/>
      </c>
      <c r="DG550" s="535" t="str">
        <f t="shared" si="1855"/>
        <v/>
      </c>
      <c r="DH550" s="535" t="str">
        <f t="shared" si="1856"/>
        <v/>
      </c>
      <c r="DI550" s="535" t="str">
        <f t="shared" si="1857"/>
        <v/>
      </c>
      <c r="DJ550" s="535" t="str">
        <f t="shared" si="1858"/>
        <v/>
      </c>
      <c r="DK550" s="534" t="str">
        <f t="shared" si="1859"/>
        <v/>
      </c>
      <c r="DL550" s="534" t="str">
        <f t="shared" si="1860"/>
        <v/>
      </c>
      <c r="DM550" s="534" t="str">
        <f t="shared" si="1861"/>
        <v/>
      </c>
      <c r="DN550" s="534" t="str">
        <f t="shared" si="1862"/>
        <v/>
      </c>
      <c r="DO550" s="534" t="str">
        <f t="shared" si="1863"/>
        <v/>
      </c>
      <c r="DP550" s="533" t="str">
        <f t="shared" si="1864"/>
        <v/>
      </c>
      <c r="DQ550" s="532" t="str">
        <f t="shared" si="1865"/>
        <v/>
      </c>
      <c r="DR550" s="753">
        <f t="shared" si="1941"/>
        <v>0</v>
      </c>
      <c r="DS550" s="111">
        <f t="shared" si="1942"/>
        <v>0</v>
      </c>
      <c r="DT550" s="111">
        <f t="shared" si="1943"/>
        <v>0</v>
      </c>
      <c r="DU550" s="111">
        <f t="shared" si="1944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440" t="s">
        <v>834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1937"/>
        <v/>
      </c>
      <c r="CE551" s="698" t="str">
        <f t="shared" si="1938"/>
        <v/>
      </c>
      <c r="CF551" s="698" t="str">
        <f t="shared" si="1939"/>
        <v/>
      </c>
      <c r="CG551" s="787" t="str">
        <f t="shared" si="1940"/>
        <v/>
      </c>
      <c r="CH551" s="1370" t="str">
        <f t="shared" si="1830"/>
        <v/>
      </c>
      <c r="CI551" s="1371" t="str">
        <f t="shared" si="1831"/>
        <v/>
      </c>
      <c r="CJ551" s="1372" t="str">
        <f t="shared" si="1832"/>
        <v/>
      </c>
      <c r="CK551" s="1372" t="str">
        <f t="shared" si="1833"/>
        <v/>
      </c>
      <c r="CL551" s="1372" t="str">
        <f t="shared" si="1834"/>
        <v/>
      </c>
      <c r="CM551" s="1372" t="str">
        <f t="shared" si="1835"/>
        <v/>
      </c>
      <c r="CN551" s="1372" t="str">
        <f t="shared" si="1836"/>
        <v/>
      </c>
      <c r="CO551" s="1373" t="str">
        <f t="shared" si="1837"/>
        <v/>
      </c>
      <c r="CP551" s="1373" t="str">
        <f t="shared" si="1838"/>
        <v/>
      </c>
      <c r="CQ551" s="1373" t="str">
        <f t="shared" si="1839"/>
        <v/>
      </c>
      <c r="CR551" s="1373" t="str">
        <f t="shared" si="1840"/>
        <v/>
      </c>
      <c r="CS551" s="1372" t="str">
        <f t="shared" si="1841"/>
        <v/>
      </c>
      <c r="CT551" s="1372" t="str">
        <f t="shared" si="1842"/>
        <v/>
      </c>
      <c r="CU551" s="1372" t="str">
        <f t="shared" si="1843"/>
        <v/>
      </c>
      <c r="CV551" s="1372" t="str">
        <f t="shared" si="1844"/>
        <v/>
      </c>
      <c r="CW551" s="1372" t="str">
        <f t="shared" si="1845"/>
        <v/>
      </c>
      <c r="CX551" s="1371" t="str">
        <f t="shared" si="1846"/>
        <v/>
      </c>
      <c r="CY551" s="1374" t="str">
        <f t="shared" si="1847"/>
        <v/>
      </c>
      <c r="CZ551" s="532" t="str">
        <f t="shared" si="1848"/>
        <v/>
      </c>
      <c r="DA551" s="533" t="str">
        <f t="shared" si="1849"/>
        <v/>
      </c>
      <c r="DB551" s="534" t="str">
        <f t="shared" si="1850"/>
        <v/>
      </c>
      <c r="DC551" s="534" t="str">
        <f t="shared" si="1851"/>
        <v/>
      </c>
      <c r="DD551" s="534" t="str">
        <f t="shared" si="1852"/>
        <v/>
      </c>
      <c r="DE551" s="534" t="str">
        <f t="shared" si="1853"/>
        <v/>
      </c>
      <c r="DF551" s="534" t="str">
        <f t="shared" si="1854"/>
        <v/>
      </c>
      <c r="DG551" s="535" t="str">
        <f t="shared" si="1855"/>
        <v/>
      </c>
      <c r="DH551" s="535" t="str">
        <f t="shared" si="1856"/>
        <v/>
      </c>
      <c r="DI551" s="535" t="str">
        <f t="shared" si="1857"/>
        <v/>
      </c>
      <c r="DJ551" s="535" t="str">
        <f t="shared" si="1858"/>
        <v/>
      </c>
      <c r="DK551" s="534" t="str">
        <f t="shared" si="1859"/>
        <v/>
      </c>
      <c r="DL551" s="534" t="str">
        <f t="shared" si="1860"/>
        <v/>
      </c>
      <c r="DM551" s="534" t="str">
        <f t="shared" si="1861"/>
        <v/>
      </c>
      <c r="DN551" s="534" t="str">
        <f t="shared" si="1862"/>
        <v/>
      </c>
      <c r="DO551" s="534" t="str">
        <f t="shared" si="1863"/>
        <v/>
      </c>
      <c r="DP551" s="533" t="str">
        <f t="shared" si="1864"/>
        <v/>
      </c>
      <c r="DQ551" s="532" t="str">
        <f t="shared" si="1865"/>
        <v/>
      </c>
      <c r="DR551" s="753">
        <f t="shared" si="1941"/>
        <v>0</v>
      </c>
      <c r="DS551" s="111">
        <f t="shared" si="1942"/>
        <v>0</v>
      </c>
      <c r="DT551" s="111">
        <f t="shared" si="1943"/>
        <v>0</v>
      </c>
      <c r="DU551" s="111">
        <f t="shared" si="1944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829</v>
      </c>
      <c r="C552" s="233" t="s">
        <v>829</v>
      </c>
      <c r="D552" s="233" t="s">
        <v>829</v>
      </c>
      <c r="E552" s="233" t="s">
        <v>829</v>
      </c>
      <c r="F552" s="233" t="s">
        <v>829</v>
      </c>
      <c r="G552" s="233" t="s">
        <v>829</v>
      </c>
      <c r="H552" s="233" t="s">
        <v>829</v>
      </c>
      <c r="I552" s="233" t="s">
        <v>829</v>
      </c>
      <c r="J552" s="233" t="s">
        <v>829</v>
      </c>
      <c r="K552" s="233" t="s">
        <v>829</v>
      </c>
      <c r="L552" s="233" t="s">
        <v>829</v>
      </c>
      <c r="M552" s="233" t="s">
        <v>829</v>
      </c>
      <c r="N552" s="233" t="s">
        <v>829</v>
      </c>
      <c r="O552" s="233" t="s">
        <v>829</v>
      </c>
      <c r="P552" s="233" t="s">
        <v>829</v>
      </c>
      <c r="Q552" s="233" t="s">
        <v>829</v>
      </c>
      <c r="R552" s="233" t="s">
        <v>829</v>
      </c>
      <c r="S552" s="233">
        <v>144</v>
      </c>
      <c r="T552" s="703"/>
      <c r="U552" s="233" t="s">
        <v>829</v>
      </c>
      <c r="V552" s="233" t="s">
        <v>829</v>
      </c>
      <c r="W552" s="233" t="s">
        <v>829</v>
      </c>
      <c r="X552" s="233" t="s">
        <v>829</v>
      </c>
      <c r="Y552" s="233" t="s">
        <v>829</v>
      </c>
      <c r="Z552" s="233" t="s">
        <v>829</v>
      </c>
      <c r="AA552" s="233" t="s">
        <v>829</v>
      </c>
      <c r="AB552" s="233" t="s">
        <v>829</v>
      </c>
      <c r="AC552" s="233" t="s">
        <v>829</v>
      </c>
      <c r="AD552" s="233" t="s">
        <v>829</v>
      </c>
      <c r="AE552" s="233" t="s">
        <v>829</v>
      </c>
      <c r="AF552" s="233" t="s">
        <v>829</v>
      </c>
      <c r="AG552" s="306" t="s">
        <v>829</v>
      </c>
      <c r="AH552" s="233" t="s">
        <v>829</v>
      </c>
      <c r="AI552" s="233">
        <v>120</v>
      </c>
      <c r="AJ552" s="306" t="s">
        <v>829</v>
      </c>
      <c r="AK552" s="306" t="s">
        <v>829</v>
      </c>
      <c r="AL552" s="233">
        <v>12</v>
      </c>
      <c r="AM552" s="703"/>
      <c r="AN552" s="233" t="s">
        <v>829</v>
      </c>
      <c r="AO552" s="233" t="s">
        <v>829</v>
      </c>
      <c r="AP552" s="233" t="s">
        <v>829</v>
      </c>
      <c r="AQ552" s="233" t="s">
        <v>829</v>
      </c>
      <c r="AR552" s="233" t="s">
        <v>829</v>
      </c>
      <c r="AS552" s="233" t="s">
        <v>829</v>
      </c>
      <c r="AT552" s="233" t="s">
        <v>829</v>
      </c>
      <c r="AU552" s="233" t="s">
        <v>829</v>
      </c>
      <c r="AV552" s="233" t="s">
        <v>829</v>
      </c>
      <c r="AW552" s="233" t="s">
        <v>829</v>
      </c>
      <c r="AX552" s="233" t="s">
        <v>829</v>
      </c>
      <c r="AY552" s="233">
        <v>120</v>
      </c>
      <c r="AZ552" s="233" t="s">
        <v>829</v>
      </c>
      <c r="BA552" s="233" t="s">
        <v>829</v>
      </c>
      <c r="BB552" s="233" t="s">
        <v>829</v>
      </c>
      <c r="BC552" s="233" t="s">
        <v>829</v>
      </c>
      <c r="BD552" s="233" t="s">
        <v>829</v>
      </c>
      <c r="BE552" s="233">
        <v>120</v>
      </c>
      <c r="BF552" s="703"/>
      <c r="BG552" s="233" t="s">
        <v>829</v>
      </c>
      <c r="BH552" s="233" t="s">
        <v>829</v>
      </c>
      <c r="BI552" s="233" t="s">
        <v>829</v>
      </c>
      <c r="BJ552" s="233" t="s">
        <v>829</v>
      </c>
      <c r="BK552" s="233" t="s">
        <v>829</v>
      </c>
      <c r="BL552" s="233" t="s">
        <v>829</v>
      </c>
      <c r="BM552" s="233">
        <v>67.320000000000007</v>
      </c>
      <c r="BN552" s="233" t="s">
        <v>829</v>
      </c>
      <c r="BO552" s="233" t="s">
        <v>829</v>
      </c>
      <c r="BP552" s="233" t="s">
        <v>829</v>
      </c>
      <c r="BQ552" s="233" t="s">
        <v>829</v>
      </c>
      <c r="BR552" s="233" t="s">
        <v>829</v>
      </c>
      <c r="BS552" s="233" t="s">
        <v>829</v>
      </c>
      <c r="BT552" s="233" t="s">
        <v>829</v>
      </c>
      <c r="BU552" s="233" t="s">
        <v>829</v>
      </c>
      <c r="BV552" s="233" t="s">
        <v>829</v>
      </c>
      <c r="BW552" s="233" t="s">
        <v>829</v>
      </c>
      <c r="BX552" s="233" t="s">
        <v>829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1937"/>
        <v/>
      </c>
      <c r="CE552" s="698" t="str">
        <f t="shared" si="1938"/>
        <v/>
      </c>
      <c r="CF552" s="698" t="str">
        <f t="shared" si="1939"/>
        <v/>
      </c>
      <c r="CG552" s="787" t="str">
        <f t="shared" si="1940"/>
        <v/>
      </c>
      <c r="CH552" s="1370" t="str">
        <f t="shared" si="1830"/>
        <v/>
      </c>
      <c r="CI552" s="1371" t="str">
        <f t="shared" si="1831"/>
        <v/>
      </c>
      <c r="CJ552" s="1372" t="str">
        <f t="shared" si="1832"/>
        <v/>
      </c>
      <c r="CK552" s="1372" t="str">
        <f t="shared" si="1833"/>
        <v/>
      </c>
      <c r="CL552" s="1372" t="str">
        <f t="shared" si="1834"/>
        <v/>
      </c>
      <c r="CM552" s="1372" t="str">
        <f t="shared" si="1835"/>
        <v/>
      </c>
      <c r="CN552" s="1372" t="str">
        <f t="shared" si="1836"/>
        <v/>
      </c>
      <c r="CO552" s="1373" t="str">
        <f t="shared" si="1837"/>
        <v/>
      </c>
      <c r="CP552" s="1373" t="str">
        <f t="shared" si="1838"/>
        <v/>
      </c>
      <c r="CQ552" s="1373">
        <f t="shared" si="1839"/>
        <v>144</v>
      </c>
      <c r="CR552" s="1373" t="str">
        <f t="shared" si="1840"/>
        <v/>
      </c>
      <c r="CS552" s="1372" t="str">
        <f t="shared" si="1841"/>
        <v/>
      </c>
      <c r="CT552" s="1372" t="str">
        <f t="shared" si="1842"/>
        <v/>
      </c>
      <c r="CU552" s="1372" t="str">
        <f t="shared" si="1843"/>
        <v/>
      </c>
      <c r="CV552" s="1372" t="str">
        <f t="shared" si="1844"/>
        <v/>
      </c>
      <c r="CW552" s="1372" t="str">
        <f t="shared" si="1845"/>
        <v/>
      </c>
      <c r="CX552" s="1371" t="str">
        <f t="shared" si="1846"/>
        <v/>
      </c>
      <c r="CY552" s="1374" t="str">
        <f t="shared" si="1847"/>
        <v/>
      </c>
      <c r="CZ552" s="532" t="str">
        <f t="shared" si="1848"/>
        <v/>
      </c>
      <c r="DA552" s="533" t="str">
        <f t="shared" si="1849"/>
        <v/>
      </c>
      <c r="DB552" s="534" t="str">
        <f t="shared" si="1850"/>
        <v/>
      </c>
      <c r="DC552" s="534" t="str">
        <f t="shared" si="1851"/>
        <v/>
      </c>
      <c r="DD552" s="534" t="str">
        <f t="shared" si="1852"/>
        <v/>
      </c>
      <c r="DE552" s="534" t="str">
        <f t="shared" si="1853"/>
        <v/>
      </c>
      <c r="DF552" s="534" t="str">
        <f t="shared" si="1854"/>
        <v/>
      </c>
      <c r="DG552" s="535" t="str">
        <f t="shared" si="1855"/>
        <v/>
      </c>
      <c r="DH552" s="535">
        <f t="shared" si="1856"/>
        <v>12</v>
      </c>
      <c r="DI552" s="535">
        <f t="shared" si="1857"/>
        <v>120</v>
      </c>
      <c r="DJ552" s="535" t="str">
        <f t="shared" si="1858"/>
        <v/>
      </c>
      <c r="DK552" s="534" t="str">
        <f t="shared" si="1859"/>
        <v/>
      </c>
      <c r="DL552" s="534" t="str">
        <f t="shared" si="1860"/>
        <v/>
      </c>
      <c r="DM552" s="534" t="str">
        <f t="shared" si="1861"/>
        <v/>
      </c>
      <c r="DN552" s="534" t="str">
        <f t="shared" si="1862"/>
        <v/>
      </c>
      <c r="DO552" s="534" t="str">
        <f t="shared" si="1863"/>
        <v/>
      </c>
      <c r="DP552" s="533" t="str">
        <f t="shared" si="1864"/>
        <v/>
      </c>
      <c r="DQ552" s="532" t="str">
        <f t="shared" si="1865"/>
        <v/>
      </c>
      <c r="DR552" s="753">
        <f t="shared" si="1941"/>
        <v>1</v>
      </c>
      <c r="DS552" s="111">
        <f t="shared" si="1942"/>
        <v>2</v>
      </c>
      <c r="DT552" s="111">
        <f t="shared" si="1943"/>
        <v>2</v>
      </c>
      <c r="DU552" s="111">
        <f t="shared" si="1944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858">
        <v>4399</v>
      </c>
      <c r="C553" s="858">
        <v>4399</v>
      </c>
      <c r="D553" s="858">
        <v>4399</v>
      </c>
      <c r="E553" s="858">
        <v>4399</v>
      </c>
      <c r="F553" s="858">
        <v>4399</v>
      </c>
      <c r="G553" s="858">
        <v>4399</v>
      </c>
      <c r="H553" s="858">
        <v>4399</v>
      </c>
      <c r="I553" s="858">
        <v>4399</v>
      </c>
      <c r="J553" s="858">
        <v>4399</v>
      </c>
      <c r="K553" s="858">
        <v>4399</v>
      </c>
      <c r="L553" s="858">
        <v>4399</v>
      </c>
      <c r="M553" s="858">
        <v>4399</v>
      </c>
      <c r="N553" s="858">
        <v>4399</v>
      </c>
      <c r="O553" s="858">
        <v>4399</v>
      </c>
      <c r="P553" s="858">
        <v>4399</v>
      </c>
      <c r="Q553" s="858">
        <v>4399</v>
      </c>
      <c r="R553" s="858">
        <v>4399</v>
      </c>
      <c r="S553" s="858">
        <v>4399</v>
      </c>
      <c r="T553" s="851"/>
      <c r="U553" s="858">
        <v>4399</v>
      </c>
      <c r="V553" s="858">
        <v>4399</v>
      </c>
      <c r="W553" s="858">
        <v>4399</v>
      </c>
      <c r="X553" s="858">
        <v>4399</v>
      </c>
      <c r="Y553" s="858">
        <v>4399</v>
      </c>
      <c r="Z553" s="858">
        <v>4399</v>
      </c>
      <c r="AA553" s="858">
        <v>4399</v>
      </c>
      <c r="AB553" s="858">
        <v>4399</v>
      </c>
      <c r="AC553" s="858">
        <v>4399</v>
      </c>
      <c r="AD553" s="858">
        <v>4399</v>
      </c>
      <c r="AE553" s="858">
        <v>4399</v>
      </c>
      <c r="AF553" s="858">
        <v>4399</v>
      </c>
      <c r="AG553" s="858">
        <v>4399</v>
      </c>
      <c r="AH553" s="858">
        <v>4399</v>
      </c>
      <c r="AI553" s="858">
        <v>4399</v>
      </c>
      <c r="AJ553" s="858">
        <v>4399</v>
      </c>
      <c r="AK553" s="858">
        <v>4399</v>
      </c>
      <c r="AL553" s="858">
        <v>4399</v>
      </c>
      <c r="AM553" s="851"/>
      <c r="AN553" s="858">
        <v>4399</v>
      </c>
      <c r="AO553" s="858">
        <v>4399</v>
      </c>
      <c r="AP553" s="858">
        <v>4399</v>
      </c>
      <c r="AQ553" s="858">
        <v>4399</v>
      </c>
      <c r="AR553" s="858">
        <v>4399</v>
      </c>
      <c r="AS553" s="858">
        <v>4399</v>
      </c>
      <c r="AT553" s="858">
        <v>4399</v>
      </c>
      <c r="AU553" s="858">
        <v>4399</v>
      </c>
      <c r="AV553" s="858">
        <v>4399</v>
      </c>
      <c r="AW553" s="858">
        <v>4399</v>
      </c>
      <c r="AX553" s="858">
        <v>4399</v>
      </c>
      <c r="AY553" s="858">
        <v>4399</v>
      </c>
      <c r="AZ553" s="858">
        <v>4399</v>
      </c>
      <c r="BA553" s="858">
        <v>4399</v>
      </c>
      <c r="BB553" s="858">
        <v>4399</v>
      </c>
      <c r="BC553" s="858">
        <v>4399</v>
      </c>
      <c r="BD553" s="858">
        <v>4399</v>
      </c>
      <c r="BE553" s="858">
        <v>4399</v>
      </c>
      <c r="BF553" s="851"/>
      <c r="BG553" s="858">
        <v>4399</v>
      </c>
      <c r="BH553" s="858">
        <v>4399</v>
      </c>
      <c r="BI553" s="858">
        <v>4399</v>
      </c>
      <c r="BJ553" s="858">
        <v>4399</v>
      </c>
      <c r="BK553" s="858">
        <v>4399</v>
      </c>
      <c r="BL553" s="858">
        <v>4399</v>
      </c>
      <c r="BM553" s="858">
        <v>4399</v>
      </c>
      <c r="BN553" s="858">
        <v>4399</v>
      </c>
      <c r="BO553" s="858">
        <v>4399</v>
      </c>
      <c r="BP553" s="858">
        <v>4399</v>
      </c>
      <c r="BQ553" s="858">
        <v>4399</v>
      </c>
      <c r="BR553" s="858">
        <v>4399</v>
      </c>
      <c r="BS553" s="858">
        <v>4399</v>
      </c>
      <c r="BT553" s="858">
        <v>4399</v>
      </c>
      <c r="BU553" s="858">
        <v>4399</v>
      </c>
      <c r="BV553" s="858">
        <v>4399</v>
      </c>
      <c r="BW553" s="858">
        <v>4399</v>
      </c>
      <c r="BX553" s="858">
        <v>4399</v>
      </c>
      <c r="BY553" s="851"/>
      <c r="BZ553" s="858">
        <v>4399</v>
      </c>
      <c r="CA553" s="858">
        <v>4399</v>
      </c>
      <c r="CB553" s="858">
        <v>4399</v>
      </c>
      <c r="CC553" s="858">
        <v>4399</v>
      </c>
      <c r="CD553" s="698">
        <f t="shared" si="1937"/>
        <v>4399</v>
      </c>
      <c r="CE553" s="698">
        <f t="shared" si="1938"/>
        <v>4399</v>
      </c>
      <c r="CF553" s="698">
        <f t="shared" si="1939"/>
        <v>4399</v>
      </c>
      <c r="CG553" s="787">
        <f t="shared" si="1940"/>
        <v>4399</v>
      </c>
      <c r="CH553" s="1370">
        <f t="shared" si="1830"/>
        <v>4399</v>
      </c>
      <c r="CI553" s="1371">
        <f t="shared" si="1831"/>
        <v>4399</v>
      </c>
      <c r="CJ553" s="1372">
        <f t="shared" si="1832"/>
        <v>4399</v>
      </c>
      <c r="CK553" s="1372">
        <f t="shared" si="1833"/>
        <v>4399</v>
      </c>
      <c r="CL553" s="1372">
        <f t="shared" si="1834"/>
        <v>4399</v>
      </c>
      <c r="CM553" s="1372">
        <f t="shared" si="1835"/>
        <v>4399</v>
      </c>
      <c r="CN553" s="1372">
        <f t="shared" si="1836"/>
        <v>4399</v>
      </c>
      <c r="CO553" s="1373">
        <f t="shared" si="1837"/>
        <v>4399</v>
      </c>
      <c r="CP553" s="1373">
        <f t="shared" si="1838"/>
        <v>4399</v>
      </c>
      <c r="CQ553" s="1373">
        <f t="shared" si="1839"/>
        <v>4399</v>
      </c>
      <c r="CR553" s="1373">
        <f t="shared" si="1840"/>
        <v>4399</v>
      </c>
      <c r="CS553" s="1372">
        <f t="shared" si="1841"/>
        <v>4399</v>
      </c>
      <c r="CT553" s="1372">
        <f t="shared" si="1842"/>
        <v>4399</v>
      </c>
      <c r="CU553" s="1372">
        <f t="shared" si="1843"/>
        <v>4399</v>
      </c>
      <c r="CV553" s="1372">
        <f t="shared" si="1844"/>
        <v>4399</v>
      </c>
      <c r="CW553" s="1372">
        <f t="shared" si="1845"/>
        <v>4399</v>
      </c>
      <c r="CX553" s="1371">
        <f t="shared" si="1846"/>
        <v>4399</v>
      </c>
      <c r="CY553" s="1374">
        <f t="shared" si="1847"/>
        <v>4399</v>
      </c>
      <c r="CZ553" s="532">
        <f t="shared" si="1848"/>
        <v>4399</v>
      </c>
      <c r="DA553" s="533">
        <f t="shared" si="1849"/>
        <v>4399</v>
      </c>
      <c r="DB553" s="534">
        <f t="shared" si="1850"/>
        <v>4399</v>
      </c>
      <c r="DC553" s="534">
        <f t="shared" si="1851"/>
        <v>4399</v>
      </c>
      <c r="DD553" s="534">
        <f t="shared" si="1852"/>
        <v>4399</v>
      </c>
      <c r="DE553" s="534">
        <f t="shared" si="1853"/>
        <v>4399</v>
      </c>
      <c r="DF553" s="534">
        <f t="shared" si="1854"/>
        <v>4399</v>
      </c>
      <c r="DG553" s="535">
        <f t="shared" si="1855"/>
        <v>4399</v>
      </c>
      <c r="DH553" s="535">
        <f t="shared" si="1856"/>
        <v>4399</v>
      </c>
      <c r="DI553" s="535">
        <f t="shared" si="1857"/>
        <v>4399</v>
      </c>
      <c r="DJ553" s="535">
        <f t="shared" si="1858"/>
        <v>4399</v>
      </c>
      <c r="DK553" s="534">
        <f t="shared" si="1859"/>
        <v>4399</v>
      </c>
      <c r="DL553" s="534">
        <f t="shared" si="1860"/>
        <v>4399</v>
      </c>
      <c r="DM553" s="534">
        <f t="shared" si="1861"/>
        <v>4399</v>
      </c>
      <c r="DN553" s="534">
        <f t="shared" si="1862"/>
        <v>4399</v>
      </c>
      <c r="DO553" s="534">
        <f t="shared" si="1863"/>
        <v>4399</v>
      </c>
      <c r="DP553" s="533">
        <f t="shared" si="1864"/>
        <v>4399</v>
      </c>
      <c r="DQ553" s="532">
        <f t="shared" si="1865"/>
        <v>4399</v>
      </c>
      <c r="DR553" s="753">
        <f t="shared" si="1941"/>
        <v>18</v>
      </c>
      <c r="DS553" s="111">
        <f t="shared" si="1942"/>
        <v>18</v>
      </c>
      <c r="DT553" s="111">
        <f t="shared" si="1943"/>
        <v>18</v>
      </c>
      <c r="DU553" s="111">
        <f t="shared" si="1944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3" t="str">
        <f t="shared" ref="B554:S554" si="2019">IF(B552="","",B552*B553/B$46/365/$G$1)</f>
        <v/>
      </c>
      <c r="C554" s="863" t="str">
        <f t="shared" si="2019"/>
        <v/>
      </c>
      <c r="D554" s="863" t="str">
        <f t="shared" si="2019"/>
        <v/>
      </c>
      <c r="E554" s="863" t="str">
        <f t="shared" si="2019"/>
        <v/>
      </c>
      <c r="F554" s="863" t="str">
        <f t="shared" si="2019"/>
        <v/>
      </c>
      <c r="G554" s="863" t="str">
        <f t="shared" si="2019"/>
        <v/>
      </c>
      <c r="H554" s="863" t="str">
        <f t="shared" si="2019"/>
        <v/>
      </c>
      <c r="I554" s="863" t="str">
        <f t="shared" si="2019"/>
        <v/>
      </c>
      <c r="J554" s="863" t="str">
        <f t="shared" si="2019"/>
        <v/>
      </c>
      <c r="K554" s="863" t="str">
        <f t="shared" si="2019"/>
        <v/>
      </c>
      <c r="L554" s="863" t="str">
        <f t="shared" si="2019"/>
        <v/>
      </c>
      <c r="M554" s="863" t="str">
        <f t="shared" si="2019"/>
        <v/>
      </c>
      <c r="N554" s="863" t="str">
        <f t="shared" si="2019"/>
        <v/>
      </c>
      <c r="O554" s="863" t="str">
        <f t="shared" si="2019"/>
        <v/>
      </c>
      <c r="P554" s="863" t="str">
        <f t="shared" si="2019"/>
        <v/>
      </c>
      <c r="Q554" s="863" t="str">
        <f t="shared" si="2019"/>
        <v/>
      </c>
      <c r="R554" s="863" t="str">
        <f t="shared" si="2019"/>
        <v/>
      </c>
      <c r="S554" s="863">
        <f t="shared" si="2019"/>
        <v>2.1912826899128268E-2</v>
      </c>
      <c r="T554" s="752"/>
      <c r="U554" s="863" t="str">
        <f t="shared" ref="U554:AL554" si="2020">IF(U552="","",U552*U553/U$46/365/$G$1)</f>
        <v/>
      </c>
      <c r="V554" s="863" t="str">
        <f t="shared" si="2020"/>
        <v/>
      </c>
      <c r="W554" s="863" t="str">
        <f t="shared" si="2020"/>
        <v/>
      </c>
      <c r="X554" s="863" t="str">
        <f t="shared" si="2020"/>
        <v/>
      </c>
      <c r="Y554" s="863" t="str">
        <f t="shared" si="2020"/>
        <v/>
      </c>
      <c r="Z554" s="863" t="str">
        <f t="shared" si="2020"/>
        <v/>
      </c>
      <c r="AA554" s="863" t="str">
        <f t="shared" si="2020"/>
        <v/>
      </c>
      <c r="AB554" s="863" t="str">
        <f t="shared" si="2020"/>
        <v/>
      </c>
      <c r="AC554" s="863" t="str">
        <f t="shared" si="2020"/>
        <v/>
      </c>
      <c r="AD554" s="863" t="str">
        <f t="shared" si="2020"/>
        <v/>
      </c>
      <c r="AE554" s="863" t="str">
        <f t="shared" si="2020"/>
        <v/>
      </c>
      <c r="AF554" s="863" t="str">
        <f t="shared" si="2020"/>
        <v/>
      </c>
      <c r="AG554" s="863" t="str">
        <f t="shared" si="2020"/>
        <v/>
      </c>
      <c r="AH554" s="863" t="str">
        <f t="shared" si="2020"/>
        <v/>
      </c>
      <c r="AI554" s="863">
        <f t="shared" si="2020"/>
        <v>2.0543275217932751E-2</v>
      </c>
      <c r="AJ554" s="863" t="str">
        <f t="shared" si="2020"/>
        <v/>
      </c>
      <c r="AK554" s="863" t="str">
        <f t="shared" si="2020"/>
        <v/>
      </c>
      <c r="AL554" s="863">
        <f t="shared" si="2020"/>
        <v>1.826068908260689E-3</v>
      </c>
      <c r="AM554" s="752"/>
      <c r="AN554" s="863" t="str">
        <f t="shared" ref="AN554:BE554" si="2021">IF(AN552="","",AN552*AN553/AN$46/365/$G$1)</f>
        <v/>
      </c>
      <c r="AO554" s="863" t="str">
        <f t="shared" si="2021"/>
        <v/>
      </c>
      <c r="AP554" s="863" t="str">
        <f t="shared" si="2021"/>
        <v/>
      </c>
      <c r="AQ554" s="863" t="str">
        <f t="shared" si="2021"/>
        <v/>
      </c>
      <c r="AR554" s="863" t="str">
        <f t="shared" si="2021"/>
        <v/>
      </c>
      <c r="AS554" s="863" t="str">
        <f t="shared" si="2021"/>
        <v/>
      </c>
      <c r="AT554" s="863" t="str">
        <f t="shared" si="2021"/>
        <v/>
      </c>
      <c r="AU554" s="863" t="str">
        <f t="shared" si="2021"/>
        <v/>
      </c>
      <c r="AV554" s="863" t="str">
        <f t="shared" si="2021"/>
        <v/>
      </c>
      <c r="AW554" s="863" t="str">
        <f t="shared" si="2021"/>
        <v/>
      </c>
      <c r="AX554" s="863" t="str">
        <f t="shared" si="2021"/>
        <v/>
      </c>
      <c r="AY554" s="863">
        <f t="shared" si="2021"/>
        <v>2.7391033623910335E-2</v>
      </c>
      <c r="AZ554" s="863" t="str">
        <f t="shared" si="2021"/>
        <v/>
      </c>
      <c r="BA554" s="863" t="str">
        <f t="shared" si="2021"/>
        <v/>
      </c>
      <c r="BB554" s="863" t="str">
        <f t="shared" si="2021"/>
        <v/>
      </c>
      <c r="BC554" s="863" t="str">
        <f t="shared" si="2021"/>
        <v/>
      </c>
      <c r="BD554" s="863" t="str">
        <f t="shared" si="2021"/>
        <v/>
      </c>
      <c r="BE554" s="863">
        <f t="shared" si="2021"/>
        <v>2.3478028820494573E-2</v>
      </c>
      <c r="BF554" s="752"/>
      <c r="BG554" s="863" t="str">
        <f t="shared" ref="BG554:BX554" si="2022">IF(BG552="","",BG552*BG553/BG$46/365/$G$1)</f>
        <v/>
      </c>
      <c r="BH554" s="863" t="str">
        <f t="shared" si="2022"/>
        <v/>
      </c>
      <c r="BI554" s="863" t="str">
        <f t="shared" si="2022"/>
        <v/>
      </c>
      <c r="BJ554" s="863" t="str">
        <f t="shared" si="2022"/>
        <v/>
      </c>
      <c r="BK554" s="863" t="str">
        <f t="shared" si="2022"/>
        <v/>
      </c>
      <c r="BL554" s="863" t="str">
        <f t="shared" si="2022"/>
        <v/>
      </c>
      <c r="BM554" s="863">
        <f t="shared" si="2022"/>
        <v>1.3171174168297458E-2</v>
      </c>
      <c r="BN554" s="863" t="str">
        <f t="shared" si="2022"/>
        <v/>
      </c>
      <c r="BO554" s="863" t="str">
        <f t="shared" si="2022"/>
        <v/>
      </c>
      <c r="BP554" s="863" t="str">
        <f t="shared" si="2022"/>
        <v/>
      </c>
      <c r="BQ554" s="863" t="str">
        <f t="shared" si="2022"/>
        <v/>
      </c>
      <c r="BR554" s="863" t="str">
        <f t="shared" si="2022"/>
        <v/>
      </c>
      <c r="BS554" s="863" t="str">
        <f t="shared" si="2022"/>
        <v/>
      </c>
      <c r="BT554" s="863" t="str">
        <f t="shared" si="2022"/>
        <v/>
      </c>
      <c r="BU554" s="863" t="str">
        <f t="shared" si="2022"/>
        <v/>
      </c>
      <c r="BV554" s="863" t="str">
        <f t="shared" si="2022"/>
        <v/>
      </c>
      <c r="BW554" s="863" t="str">
        <f t="shared" si="2022"/>
        <v/>
      </c>
      <c r="BX554" s="863" t="str">
        <f t="shared" si="2022"/>
        <v/>
      </c>
      <c r="BY554" s="752"/>
      <c r="BZ554" s="863">
        <f>IF(BZ552="","",BZ552*BZ553/BZ$46/365/$G$1)</f>
        <v>2.7391033623910335E-2</v>
      </c>
      <c r="CA554" s="863">
        <f>IF(CA552="","",CA552*CA553/CA$46/365/$G$1)</f>
        <v>1.6434620174346201E-2</v>
      </c>
      <c r="CB554" s="863">
        <f>IF(CB552="","",CB552*CB553/CB$46/365/$G$1)</f>
        <v>2.7391033623910335E-2</v>
      </c>
      <c r="CC554" s="863">
        <f>IF(CC552="","",CC552*CC553/CC$46/365/$G$1)</f>
        <v>1.6434620174346201E-2</v>
      </c>
      <c r="CD554" s="698" t="str">
        <f t="shared" si="1937"/>
        <v/>
      </c>
      <c r="CE554" s="723" t="str">
        <f t="shared" si="1938"/>
        <v/>
      </c>
      <c r="CF554" s="723" t="str">
        <f t="shared" si="1939"/>
        <v/>
      </c>
      <c r="CG554" s="790" t="str">
        <f t="shared" si="1940"/>
        <v/>
      </c>
      <c r="CH554" s="1375" t="str">
        <f t="shared" si="1830"/>
        <v/>
      </c>
      <c r="CI554" s="1376" t="str">
        <f t="shared" si="1831"/>
        <v/>
      </c>
      <c r="CJ554" s="1377" t="str">
        <f t="shared" si="1832"/>
        <v/>
      </c>
      <c r="CK554" s="1377" t="str">
        <f t="shared" si="1833"/>
        <v/>
      </c>
      <c r="CL554" s="1377" t="str">
        <f t="shared" si="1834"/>
        <v/>
      </c>
      <c r="CM554" s="1377" t="str">
        <f t="shared" si="1835"/>
        <v/>
      </c>
      <c r="CN554" s="1377" t="str">
        <f t="shared" si="1836"/>
        <v/>
      </c>
      <c r="CO554" s="1378" t="str">
        <f t="shared" si="1837"/>
        <v/>
      </c>
      <c r="CP554" s="1378" t="str">
        <f t="shared" si="1838"/>
        <v/>
      </c>
      <c r="CQ554" s="1378">
        <f t="shared" si="1839"/>
        <v>2.1912826899128268E-2</v>
      </c>
      <c r="CR554" s="1378" t="str">
        <f t="shared" si="1840"/>
        <v/>
      </c>
      <c r="CS554" s="1377" t="str">
        <f t="shared" si="1841"/>
        <v/>
      </c>
      <c r="CT554" s="1377" t="str">
        <f t="shared" si="1842"/>
        <v/>
      </c>
      <c r="CU554" s="1377" t="str">
        <f t="shared" si="1843"/>
        <v/>
      </c>
      <c r="CV554" s="1377" t="str">
        <f t="shared" si="1844"/>
        <v/>
      </c>
      <c r="CW554" s="1377" t="str">
        <f t="shared" si="1845"/>
        <v/>
      </c>
      <c r="CX554" s="1376" t="str">
        <f t="shared" si="1846"/>
        <v/>
      </c>
      <c r="CY554" s="1379" t="str">
        <f t="shared" si="1847"/>
        <v/>
      </c>
      <c r="CZ554" s="638" t="str">
        <f t="shared" si="1848"/>
        <v/>
      </c>
      <c r="DA554" s="639" t="str">
        <f t="shared" si="1849"/>
        <v/>
      </c>
      <c r="DB554" s="640" t="str">
        <f t="shared" si="1850"/>
        <v/>
      </c>
      <c r="DC554" s="640" t="str">
        <f t="shared" si="1851"/>
        <v/>
      </c>
      <c r="DD554" s="640" t="str">
        <f t="shared" si="1852"/>
        <v/>
      </c>
      <c r="DE554" s="640" t="str">
        <f t="shared" si="1853"/>
        <v/>
      </c>
      <c r="DF554" s="640" t="str">
        <f t="shared" si="1854"/>
        <v/>
      </c>
      <c r="DG554" s="641" t="str">
        <f t="shared" si="1855"/>
        <v/>
      </c>
      <c r="DH554" s="641">
        <f t="shared" si="1856"/>
        <v>1.826068908260689E-3</v>
      </c>
      <c r="DI554" s="641">
        <f t="shared" si="1857"/>
        <v>2.0543275217932751E-2</v>
      </c>
      <c r="DJ554" s="641" t="str">
        <f t="shared" si="1858"/>
        <v/>
      </c>
      <c r="DK554" s="640" t="str">
        <f t="shared" si="1859"/>
        <v/>
      </c>
      <c r="DL554" s="640" t="str">
        <f t="shared" si="1860"/>
        <v/>
      </c>
      <c r="DM554" s="640" t="str">
        <f t="shared" si="1861"/>
        <v/>
      </c>
      <c r="DN554" s="640" t="str">
        <f t="shared" si="1862"/>
        <v/>
      </c>
      <c r="DO554" s="640" t="str">
        <f t="shared" si="1863"/>
        <v/>
      </c>
      <c r="DP554" s="639" t="str">
        <f t="shared" si="1864"/>
        <v/>
      </c>
      <c r="DQ554" s="638" t="str">
        <f t="shared" si="1865"/>
        <v/>
      </c>
      <c r="DR554" s="753">
        <f t="shared" si="1941"/>
        <v>1</v>
      </c>
      <c r="DS554" s="111">
        <f t="shared" si="1942"/>
        <v>2</v>
      </c>
      <c r="DT554" s="111">
        <f t="shared" si="1943"/>
        <v>2</v>
      </c>
      <c r="DU554" s="111">
        <f t="shared" si="1944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36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36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36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36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1937"/>
        <v/>
      </c>
      <c r="CE555" s="698" t="str">
        <f t="shared" si="1938"/>
        <v/>
      </c>
      <c r="CF555" s="698" t="str">
        <f t="shared" si="1939"/>
        <v/>
      </c>
      <c r="CG555" s="787" t="str">
        <f t="shared" si="1940"/>
        <v/>
      </c>
      <c r="CH555" s="1370" t="str">
        <f t="shared" si="1830"/>
        <v/>
      </c>
      <c r="CI555" s="1371" t="str">
        <f t="shared" si="1831"/>
        <v/>
      </c>
      <c r="CJ555" s="1372" t="str">
        <f t="shared" si="1832"/>
        <v/>
      </c>
      <c r="CK555" s="1372" t="str">
        <f t="shared" si="1833"/>
        <v/>
      </c>
      <c r="CL555" s="1372" t="str">
        <f t="shared" si="1834"/>
        <v/>
      </c>
      <c r="CM555" s="1372" t="str">
        <f t="shared" si="1835"/>
        <v/>
      </c>
      <c r="CN555" s="1372" t="str">
        <f t="shared" si="1836"/>
        <v/>
      </c>
      <c r="CO555" s="1373" t="str">
        <f t="shared" si="1837"/>
        <v/>
      </c>
      <c r="CP555" s="1373" t="str">
        <f t="shared" si="1838"/>
        <v/>
      </c>
      <c r="CQ555" s="1373">
        <f t="shared" si="1839"/>
        <v>16.25</v>
      </c>
      <c r="CR555" s="1373" t="str">
        <f t="shared" si="1840"/>
        <v/>
      </c>
      <c r="CS555" s="1372" t="str">
        <f t="shared" si="1841"/>
        <v/>
      </c>
      <c r="CT555" s="1372" t="str">
        <f t="shared" si="1842"/>
        <v/>
      </c>
      <c r="CU555" s="1372" t="str">
        <f t="shared" si="1843"/>
        <v/>
      </c>
      <c r="CV555" s="1372" t="str">
        <f t="shared" si="1844"/>
        <v/>
      </c>
      <c r="CW555" s="1372" t="str">
        <f t="shared" si="1845"/>
        <v/>
      </c>
      <c r="CX555" s="1371" t="str">
        <f t="shared" si="1846"/>
        <v/>
      </c>
      <c r="CY555" s="1374" t="str">
        <f t="shared" si="1847"/>
        <v/>
      </c>
      <c r="CZ555" s="532" t="str">
        <f t="shared" si="1848"/>
        <v/>
      </c>
      <c r="DA555" s="533" t="str">
        <f t="shared" si="1849"/>
        <v/>
      </c>
      <c r="DB555" s="534" t="str">
        <f t="shared" si="1850"/>
        <v/>
      </c>
      <c r="DC555" s="534" t="str">
        <f t="shared" si="1851"/>
        <v/>
      </c>
      <c r="DD555" s="534" t="str">
        <f t="shared" si="1852"/>
        <v/>
      </c>
      <c r="DE555" s="534" t="str">
        <f t="shared" si="1853"/>
        <v/>
      </c>
      <c r="DF555" s="534" t="str">
        <f t="shared" si="1854"/>
        <v/>
      </c>
      <c r="DG555" s="535" t="str">
        <f t="shared" si="1855"/>
        <v/>
      </c>
      <c r="DH555" s="535">
        <f t="shared" si="1856"/>
        <v>15</v>
      </c>
      <c r="DI555" s="535">
        <f t="shared" si="1857"/>
        <v>19.5</v>
      </c>
      <c r="DJ555" s="535" t="str">
        <f t="shared" si="1858"/>
        <v/>
      </c>
      <c r="DK555" s="534" t="str">
        <f t="shared" si="1859"/>
        <v/>
      </c>
      <c r="DL555" s="534" t="str">
        <f t="shared" si="1860"/>
        <v/>
      </c>
      <c r="DM555" s="534" t="str">
        <f t="shared" si="1861"/>
        <v/>
      </c>
      <c r="DN555" s="534" t="str">
        <f t="shared" si="1862"/>
        <v/>
      </c>
      <c r="DO555" s="534" t="str">
        <f t="shared" si="1863"/>
        <v/>
      </c>
      <c r="DP555" s="533" t="str">
        <f t="shared" si="1864"/>
        <v/>
      </c>
      <c r="DQ555" s="532" t="str">
        <f t="shared" si="1865"/>
        <v/>
      </c>
      <c r="DR555" s="753">
        <f t="shared" si="1941"/>
        <v>1</v>
      </c>
      <c r="DS555" s="111">
        <f t="shared" si="1942"/>
        <v>2</v>
      </c>
      <c r="DT555" s="111">
        <f t="shared" si="1943"/>
        <v>2</v>
      </c>
      <c r="DU555" s="111">
        <f t="shared" si="1944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023">IF(C555="","",C552*C555)</f>
        <v/>
      </c>
      <c r="D556" s="541" t="str">
        <f t="shared" si="2023"/>
        <v/>
      </c>
      <c r="E556" s="541" t="str">
        <f t="shared" si="2023"/>
        <v/>
      </c>
      <c r="F556" s="541" t="str">
        <f t="shared" si="2023"/>
        <v/>
      </c>
      <c r="G556" s="541" t="str">
        <f t="shared" si="2023"/>
        <v/>
      </c>
      <c r="H556" s="541" t="str">
        <f t="shared" si="2023"/>
        <v/>
      </c>
      <c r="I556" s="541" t="str">
        <f t="shared" si="2023"/>
        <v/>
      </c>
      <c r="J556" s="541" t="str">
        <f t="shared" si="2023"/>
        <v/>
      </c>
      <c r="K556" s="541" t="str">
        <f t="shared" si="2023"/>
        <v/>
      </c>
      <c r="L556" s="541" t="str">
        <f t="shared" si="2023"/>
        <v/>
      </c>
      <c r="M556" s="541" t="str">
        <f t="shared" si="2023"/>
        <v/>
      </c>
      <c r="N556" s="541" t="str">
        <f t="shared" si="2023"/>
        <v/>
      </c>
      <c r="O556" s="541" t="str">
        <f t="shared" si="2023"/>
        <v/>
      </c>
      <c r="P556" s="541" t="str">
        <f t="shared" si="2023"/>
        <v/>
      </c>
      <c r="Q556" s="541" t="str">
        <f t="shared" si="2023"/>
        <v/>
      </c>
      <c r="R556" s="541" t="str">
        <f t="shared" si="2023"/>
        <v/>
      </c>
      <c r="S556" s="541">
        <f t="shared" si="2023"/>
        <v>2340</v>
      </c>
      <c r="T556" s="865"/>
      <c r="U556" s="541" t="str">
        <f t="shared" si="2023"/>
        <v/>
      </c>
      <c r="V556" s="541" t="str">
        <f t="shared" ref="V556:AL556" si="2024">IF(V555="","",V552*V555)</f>
        <v/>
      </c>
      <c r="W556" s="541" t="str">
        <f t="shared" si="2024"/>
        <v/>
      </c>
      <c r="X556" s="541" t="str">
        <f t="shared" si="2024"/>
        <v/>
      </c>
      <c r="Y556" s="541" t="str">
        <f t="shared" si="2024"/>
        <v/>
      </c>
      <c r="Z556" s="541" t="str">
        <f t="shared" si="2024"/>
        <v/>
      </c>
      <c r="AA556" s="541" t="str">
        <f t="shared" si="2024"/>
        <v/>
      </c>
      <c r="AB556" s="541" t="str">
        <f t="shared" si="2024"/>
        <v/>
      </c>
      <c r="AC556" s="541" t="str">
        <f t="shared" si="2024"/>
        <v/>
      </c>
      <c r="AD556" s="541" t="str">
        <f t="shared" si="2024"/>
        <v/>
      </c>
      <c r="AE556" s="541" t="str">
        <f t="shared" si="2024"/>
        <v/>
      </c>
      <c r="AF556" s="541" t="str">
        <f t="shared" si="2024"/>
        <v/>
      </c>
      <c r="AG556" s="541" t="str">
        <f t="shared" si="2024"/>
        <v/>
      </c>
      <c r="AH556" s="541" t="str">
        <f t="shared" si="2024"/>
        <v/>
      </c>
      <c r="AI556" s="541">
        <f t="shared" si="2024"/>
        <v>1800</v>
      </c>
      <c r="AJ556" s="541" t="str">
        <f t="shared" si="2024"/>
        <v/>
      </c>
      <c r="AK556" s="541" t="str">
        <f t="shared" si="2024"/>
        <v/>
      </c>
      <c r="AL556" s="541">
        <f t="shared" si="2024"/>
        <v>234</v>
      </c>
      <c r="AM556" s="865"/>
      <c r="AN556" s="541" t="str">
        <f t="shared" ref="AN556:BE556" si="2025">IF(AN555="","",AN552*AN555)</f>
        <v/>
      </c>
      <c r="AO556" s="541" t="str">
        <f t="shared" si="2025"/>
        <v/>
      </c>
      <c r="AP556" s="541" t="str">
        <f t="shared" si="2025"/>
        <v/>
      </c>
      <c r="AQ556" s="541" t="str">
        <f t="shared" si="2025"/>
        <v/>
      </c>
      <c r="AR556" s="541" t="str">
        <f t="shared" si="2025"/>
        <v/>
      </c>
      <c r="AS556" s="541" t="str">
        <f t="shared" si="2025"/>
        <v/>
      </c>
      <c r="AT556" s="541" t="str">
        <f t="shared" si="2025"/>
        <v/>
      </c>
      <c r="AU556" s="541" t="str">
        <f t="shared" si="2025"/>
        <v/>
      </c>
      <c r="AV556" s="541" t="str">
        <f t="shared" si="2025"/>
        <v/>
      </c>
      <c r="AW556" s="541" t="str">
        <f t="shared" si="2025"/>
        <v/>
      </c>
      <c r="AX556" s="541" t="str">
        <f t="shared" si="2025"/>
        <v/>
      </c>
      <c r="AY556" s="541">
        <f t="shared" si="2025"/>
        <v>2040</v>
      </c>
      <c r="AZ556" s="541" t="str">
        <f t="shared" si="2025"/>
        <v/>
      </c>
      <c r="BA556" s="541" t="str">
        <f t="shared" si="2025"/>
        <v/>
      </c>
      <c r="BB556" s="541" t="str">
        <f t="shared" si="2025"/>
        <v/>
      </c>
      <c r="BC556" s="541" t="str">
        <f t="shared" si="2025"/>
        <v/>
      </c>
      <c r="BD556" s="541" t="str">
        <f t="shared" si="2025"/>
        <v/>
      </c>
      <c r="BE556" s="541">
        <f t="shared" si="2025"/>
        <v>1680</v>
      </c>
      <c r="BF556" s="865"/>
      <c r="BG556" s="541" t="str">
        <f t="shared" ref="BG556:BX556" si="2026">IF(BG555="","",BG552*BG555)</f>
        <v/>
      </c>
      <c r="BH556" s="541" t="str">
        <f t="shared" si="2026"/>
        <v/>
      </c>
      <c r="BI556" s="541" t="str">
        <f t="shared" si="2026"/>
        <v/>
      </c>
      <c r="BJ556" s="541" t="str">
        <f t="shared" si="2026"/>
        <v/>
      </c>
      <c r="BK556" s="541" t="str">
        <f t="shared" si="2026"/>
        <v/>
      </c>
      <c r="BL556" s="541" t="str">
        <f t="shared" si="2026"/>
        <v/>
      </c>
      <c r="BM556" s="541" t="str">
        <f t="shared" si="2026"/>
        <v/>
      </c>
      <c r="BN556" s="541" t="str">
        <f t="shared" si="2026"/>
        <v/>
      </c>
      <c r="BO556" s="541" t="str">
        <f t="shared" si="2026"/>
        <v/>
      </c>
      <c r="BP556" s="541" t="str">
        <f t="shared" si="2026"/>
        <v/>
      </c>
      <c r="BQ556" s="541" t="str">
        <f t="shared" si="2026"/>
        <v/>
      </c>
      <c r="BR556" s="541" t="str">
        <f t="shared" si="2026"/>
        <v/>
      </c>
      <c r="BS556" s="541" t="str">
        <f t="shared" si="2026"/>
        <v/>
      </c>
      <c r="BT556" s="541" t="str">
        <f t="shared" si="2026"/>
        <v/>
      </c>
      <c r="BU556" s="541" t="str">
        <f t="shared" si="2026"/>
        <v/>
      </c>
      <c r="BV556" s="541" t="str">
        <f t="shared" si="2026"/>
        <v/>
      </c>
      <c r="BW556" s="541" t="str">
        <f t="shared" si="2026"/>
        <v/>
      </c>
      <c r="BX556" s="541" t="str">
        <f t="shared" si="2026"/>
        <v/>
      </c>
      <c r="BY556" s="865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1937"/>
        <v/>
      </c>
      <c r="CE556" s="698" t="str">
        <f t="shared" si="1938"/>
        <v/>
      </c>
      <c r="CF556" s="698" t="str">
        <f t="shared" si="1939"/>
        <v/>
      </c>
      <c r="CG556" s="787" t="str">
        <f t="shared" si="1940"/>
        <v/>
      </c>
      <c r="CH556" s="1370" t="str">
        <f t="shared" si="1830"/>
        <v/>
      </c>
      <c r="CI556" s="1371" t="str">
        <f t="shared" si="1831"/>
        <v/>
      </c>
      <c r="CJ556" s="1372" t="str">
        <f t="shared" si="1832"/>
        <v/>
      </c>
      <c r="CK556" s="1372" t="str">
        <f t="shared" si="1833"/>
        <v/>
      </c>
      <c r="CL556" s="1372" t="str">
        <f t="shared" si="1834"/>
        <v/>
      </c>
      <c r="CM556" s="1372" t="str">
        <f t="shared" si="1835"/>
        <v/>
      </c>
      <c r="CN556" s="1372" t="str">
        <f t="shared" si="1836"/>
        <v/>
      </c>
      <c r="CO556" s="1373" t="str">
        <f t="shared" si="1837"/>
        <v/>
      </c>
      <c r="CP556" s="1373" t="str">
        <f t="shared" si="1838"/>
        <v/>
      </c>
      <c r="CQ556" s="1373">
        <f t="shared" si="1839"/>
        <v>2340</v>
      </c>
      <c r="CR556" s="1373" t="str">
        <f t="shared" si="1840"/>
        <v/>
      </c>
      <c r="CS556" s="1372" t="str">
        <f t="shared" si="1841"/>
        <v/>
      </c>
      <c r="CT556" s="1372" t="str">
        <f t="shared" si="1842"/>
        <v/>
      </c>
      <c r="CU556" s="1372" t="str">
        <f t="shared" si="1843"/>
        <v/>
      </c>
      <c r="CV556" s="1372" t="str">
        <f t="shared" si="1844"/>
        <v/>
      </c>
      <c r="CW556" s="1372" t="str">
        <f t="shared" si="1845"/>
        <v/>
      </c>
      <c r="CX556" s="1371" t="str">
        <f t="shared" si="1846"/>
        <v/>
      </c>
      <c r="CY556" s="1374" t="str">
        <f t="shared" si="1847"/>
        <v/>
      </c>
      <c r="CZ556" s="532" t="str">
        <f t="shared" si="1848"/>
        <v/>
      </c>
      <c r="DA556" s="533" t="str">
        <f t="shared" si="1849"/>
        <v/>
      </c>
      <c r="DB556" s="534" t="str">
        <f t="shared" si="1850"/>
        <v/>
      </c>
      <c r="DC556" s="534" t="str">
        <f t="shared" si="1851"/>
        <v/>
      </c>
      <c r="DD556" s="534" t="str">
        <f t="shared" si="1852"/>
        <v/>
      </c>
      <c r="DE556" s="534" t="str">
        <f t="shared" si="1853"/>
        <v/>
      </c>
      <c r="DF556" s="534" t="str">
        <f t="shared" si="1854"/>
        <v/>
      </c>
      <c r="DG556" s="535" t="str">
        <f t="shared" si="1855"/>
        <v/>
      </c>
      <c r="DH556" s="535">
        <f t="shared" si="1856"/>
        <v>234</v>
      </c>
      <c r="DI556" s="535">
        <f t="shared" si="1857"/>
        <v>1800</v>
      </c>
      <c r="DJ556" s="535" t="str">
        <f t="shared" si="1858"/>
        <v/>
      </c>
      <c r="DK556" s="534" t="str">
        <f t="shared" si="1859"/>
        <v/>
      </c>
      <c r="DL556" s="534" t="str">
        <f t="shared" si="1860"/>
        <v/>
      </c>
      <c r="DM556" s="534" t="str">
        <f t="shared" si="1861"/>
        <v/>
      </c>
      <c r="DN556" s="534" t="str">
        <f t="shared" si="1862"/>
        <v/>
      </c>
      <c r="DO556" s="534" t="str">
        <f t="shared" si="1863"/>
        <v/>
      </c>
      <c r="DP556" s="533" t="str">
        <f t="shared" si="1864"/>
        <v/>
      </c>
      <c r="DQ556" s="532" t="str">
        <f t="shared" si="1865"/>
        <v/>
      </c>
      <c r="DR556" s="753">
        <f t="shared" si="1941"/>
        <v>1</v>
      </c>
      <c r="DS556" s="111">
        <f t="shared" si="1942"/>
        <v>2</v>
      </c>
      <c r="DT556" s="111">
        <f t="shared" si="1943"/>
        <v>2</v>
      </c>
      <c r="DU556" s="111">
        <f t="shared" si="1944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440" t="s">
        <v>835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1937"/>
        <v/>
      </c>
      <c r="CE557" s="698" t="str">
        <f t="shared" si="1938"/>
        <v/>
      </c>
      <c r="CF557" s="698" t="str">
        <f t="shared" si="1939"/>
        <v/>
      </c>
      <c r="CG557" s="787" t="str">
        <f t="shared" si="1940"/>
        <v/>
      </c>
      <c r="CH557" s="1370" t="str">
        <f t="shared" si="1830"/>
        <v/>
      </c>
      <c r="CI557" s="1371" t="str">
        <f t="shared" si="1831"/>
        <v/>
      </c>
      <c r="CJ557" s="1372" t="str">
        <f t="shared" si="1832"/>
        <v/>
      </c>
      <c r="CK557" s="1372" t="str">
        <f t="shared" si="1833"/>
        <v/>
      </c>
      <c r="CL557" s="1372" t="str">
        <f t="shared" si="1834"/>
        <v/>
      </c>
      <c r="CM557" s="1372" t="str">
        <f t="shared" si="1835"/>
        <v/>
      </c>
      <c r="CN557" s="1372" t="str">
        <f t="shared" si="1836"/>
        <v/>
      </c>
      <c r="CO557" s="1373" t="str">
        <f t="shared" si="1837"/>
        <v/>
      </c>
      <c r="CP557" s="1373" t="str">
        <f t="shared" si="1838"/>
        <v/>
      </c>
      <c r="CQ557" s="1373" t="str">
        <f t="shared" si="1839"/>
        <v/>
      </c>
      <c r="CR557" s="1373" t="str">
        <f t="shared" si="1840"/>
        <v/>
      </c>
      <c r="CS557" s="1372" t="str">
        <f t="shared" si="1841"/>
        <v/>
      </c>
      <c r="CT557" s="1372" t="str">
        <f t="shared" si="1842"/>
        <v/>
      </c>
      <c r="CU557" s="1372" t="str">
        <f t="shared" si="1843"/>
        <v/>
      </c>
      <c r="CV557" s="1372" t="str">
        <f t="shared" si="1844"/>
        <v/>
      </c>
      <c r="CW557" s="1372" t="str">
        <f t="shared" si="1845"/>
        <v/>
      </c>
      <c r="CX557" s="1371" t="str">
        <f t="shared" si="1846"/>
        <v/>
      </c>
      <c r="CY557" s="1374" t="str">
        <f t="shared" si="1847"/>
        <v/>
      </c>
      <c r="CZ557" s="532" t="str">
        <f t="shared" si="1848"/>
        <v/>
      </c>
      <c r="DA557" s="533" t="str">
        <f t="shared" si="1849"/>
        <v/>
      </c>
      <c r="DB557" s="534" t="str">
        <f t="shared" si="1850"/>
        <v/>
      </c>
      <c r="DC557" s="534" t="str">
        <f t="shared" si="1851"/>
        <v/>
      </c>
      <c r="DD557" s="534" t="str">
        <f t="shared" si="1852"/>
        <v/>
      </c>
      <c r="DE557" s="534" t="str">
        <f t="shared" si="1853"/>
        <v/>
      </c>
      <c r="DF557" s="534" t="str">
        <f t="shared" si="1854"/>
        <v/>
      </c>
      <c r="DG557" s="535" t="str">
        <f t="shared" si="1855"/>
        <v/>
      </c>
      <c r="DH557" s="535" t="str">
        <f t="shared" si="1856"/>
        <v/>
      </c>
      <c r="DI557" s="535" t="str">
        <f t="shared" si="1857"/>
        <v/>
      </c>
      <c r="DJ557" s="535" t="str">
        <f t="shared" si="1858"/>
        <v/>
      </c>
      <c r="DK557" s="534" t="str">
        <f t="shared" si="1859"/>
        <v/>
      </c>
      <c r="DL557" s="534" t="str">
        <f t="shared" si="1860"/>
        <v/>
      </c>
      <c r="DM557" s="534" t="str">
        <f t="shared" si="1861"/>
        <v/>
      </c>
      <c r="DN557" s="534" t="str">
        <f t="shared" si="1862"/>
        <v/>
      </c>
      <c r="DO557" s="534" t="str">
        <f t="shared" si="1863"/>
        <v/>
      </c>
      <c r="DP557" s="533" t="str">
        <f t="shared" si="1864"/>
        <v/>
      </c>
      <c r="DQ557" s="532" t="str">
        <f t="shared" si="1865"/>
        <v/>
      </c>
      <c r="DR557" s="753">
        <f t="shared" si="1941"/>
        <v>0</v>
      </c>
      <c r="DS557" s="111">
        <f t="shared" si="1942"/>
        <v>0</v>
      </c>
      <c r="DT557" s="111">
        <f t="shared" si="1943"/>
        <v>0</v>
      </c>
      <c r="DU557" s="111">
        <f t="shared" si="1944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1937"/>
        <v/>
      </c>
      <c r="CE558" s="698" t="str">
        <f t="shared" si="1938"/>
        <v/>
      </c>
      <c r="CF558" s="698" t="str">
        <f t="shared" si="1939"/>
        <v/>
      </c>
      <c r="CG558" s="787" t="str">
        <f t="shared" si="1940"/>
        <v/>
      </c>
      <c r="CH558" s="1370" t="str">
        <f t="shared" si="1830"/>
        <v/>
      </c>
      <c r="CI558" s="1371" t="str">
        <f t="shared" si="1831"/>
        <v/>
      </c>
      <c r="CJ558" s="1372" t="str">
        <f t="shared" si="1832"/>
        <v/>
      </c>
      <c r="CK558" s="1372" t="str">
        <f t="shared" si="1833"/>
        <v/>
      </c>
      <c r="CL558" s="1372" t="str">
        <f t="shared" si="1834"/>
        <v/>
      </c>
      <c r="CM558" s="1372" t="str">
        <f t="shared" si="1835"/>
        <v/>
      </c>
      <c r="CN558" s="1372" t="str">
        <f t="shared" si="1836"/>
        <v/>
      </c>
      <c r="CO558" s="1373" t="str">
        <f t="shared" si="1837"/>
        <v/>
      </c>
      <c r="CP558" s="1373" t="str">
        <f t="shared" si="1838"/>
        <v/>
      </c>
      <c r="CQ558" s="1373" t="str">
        <f t="shared" si="1839"/>
        <v/>
      </c>
      <c r="CR558" s="1373" t="str">
        <f t="shared" si="1840"/>
        <v/>
      </c>
      <c r="CS558" s="1372" t="str">
        <f t="shared" si="1841"/>
        <v/>
      </c>
      <c r="CT558" s="1372" t="str">
        <f t="shared" si="1842"/>
        <v/>
      </c>
      <c r="CU558" s="1372" t="str">
        <f t="shared" si="1843"/>
        <v/>
      </c>
      <c r="CV558" s="1372" t="str">
        <f t="shared" si="1844"/>
        <v/>
      </c>
      <c r="CW558" s="1372" t="str">
        <f t="shared" si="1845"/>
        <v/>
      </c>
      <c r="CX558" s="1371" t="str">
        <f t="shared" si="1846"/>
        <v/>
      </c>
      <c r="CY558" s="1374" t="str">
        <f t="shared" si="1847"/>
        <v/>
      </c>
      <c r="CZ558" s="532" t="str">
        <f t="shared" si="1848"/>
        <v/>
      </c>
      <c r="DA558" s="533" t="str">
        <f t="shared" si="1849"/>
        <v/>
      </c>
      <c r="DB558" s="534" t="str">
        <f t="shared" si="1850"/>
        <v/>
      </c>
      <c r="DC558" s="534" t="str">
        <f t="shared" si="1851"/>
        <v/>
      </c>
      <c r="DD558" s="534" t="str">
        <f t="shared" si="1852"/>
        <v/>
      </c>
      <c r="DE558" s="534" t="str">
        <f t="shared" si="1853"/>
        <v/>
      </c>
      <c r="DF558" s="534" t="str">
        <f t="shared" si="1854"/>
        <v/>
      </c>
      <c r="DG558" s="535" t="str">
        <f t="shared" si="1855"/>
        <v/>
      </c>
      <c r="DH558" s="535" t="str">
        <f t="shared" si="1856"/>
        <v/>
      </c>
      <c r="DI558" s="535" t="str">
        <f t="shared" si="1857"/>
        <v/>
      </c>
      <c r="DJ558" s="535" t="str">
        <f t="shared" si="1858"/>
        <v/>
      </c>
      <c r="DK558" s="534" t="str">
        <f t="shared" si="1859"/>
        <v/>
      </c>
      <c r="DL558" s="534" t="str">
        <f t="shared" si="1860"/>
        <v/>
      </c>
      <c r="DM558" s="534" t="str">
        <f t="shared" si="1861"/>
        <v/>
      </c>
      <c r="DN558" s="534" t="str">
        <f t="shared" si="1862"/>
        <v/>
      </c>
      <c r="DO558" s="534" t="str">
        <f t="shared" si="1863"/>
        <v/>
      </c>
      <c r="DP558" s="533" t="str">
        <f t="shared" si="1864"/>
        <v/>
      </c>
      <c r="DQ558" s="532" t="str">
        <f t="shared" si="1865"/>
        <v/>
      </c>
      <c r="DR558" s="753">
        <f t="shared" si="1941"/>
        <v>0</v>
      </c>
      <c r="DS558" s="111">
        <f t="shared" si="1942"/>
        <v>0</v>
      </c>
      <c r="DT558" s="111">
        <f t="shared" si="1943"/>
        <v>0</v>
      </c>
      <c r="DU558" s="111">
        <f t="shared" si="1944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v>840</v>
      </c>
      <c r="C559" s="858">
        <v>840</v>
      </c>
      <c r="D559" s="858">
        <v>840</v>
      </c>
      <c r="E559" s="858">
        <v>840</v>
      </c>
      <c r="F559" s="858">
        <v>840</v>
      </c>
      <c r="G559" s="858">
        <v>840</v>
      </c>
      <c r="H559" s="858">
        <v>840</v>
      </c>
      <c r="I559" s="858">
        <v>840</v>
      </c>
      <c r="J559" s="858">
        <v>840</v>
      </c>
      <c r="K559" s="858">
        <v>840</v>
      </c>
      <c r="L559" s="858">
        <v>840</v>
      </c>
      <c r="M559" s="858">
        <v>840</v>
      </c>
      <c r="N559" s="858">
        <v>840</v>
      </c>
      <c r="O559" s="858">
        <v>840</v>
      </c>
      <c r="P559" s="858">
        <v>840</v>
      </c>
      <c r="Q559" s="858">
        <v>840</v>
      </c>
      <c r="R559" s="858">
        <v>840</v>
      </c>
      <c r="S559" s="858">
        <v>840</v>
      </c>
      <c r="T559" s="851"/>
      <c r="U559" s="858">
        <v>840</v>
      </c>
      <c r="V559" s="858">
        <v>840</v>
      </c>
      <c r="W559" s="858">
        <v>840</v>
      </c>
      <c r="X559" s="858">
        <v>840</v>
      </c>
      <c r="Y559" s="858">
        <v>840</v>
      </c>
      <c r="Z559" s="858">
        <v>840</v>
      </c>
      <c r="AA559" s="858">
        <v>840</v>
      </c>
      <c r="AB559" s="858">
        <v>840</v>
      </c>
      <c r="AC559" s="858">
        <v>840</v>
      </c>
      <c r="AD559" s="858">
        <v>840</v>
      </c>
      <c r="AE559" s="858">
        <v>840</v>
      </c>
      <c r="AF559" s="858">
        <v>840</v>
      </c>
      <c r="AG559" s="858">
        <v>840</v>
      </c>
      <c r="AH559" s="858">
        <v>840</v>
      </c>
      <c r="AI559" s="858">
        <v>840</v>
      </c>
      <c r="AJ559" s="858">
        <v>840</v>
      </c>
      <c r="AK559" s="858">
        <v>840</v>
      </c>
      <c r="AL559" s="858">
        <v>840</v>
      </c>
      <c r="AM559" s="851"/>
      <c r="AN559" s="858">
        <v>840</v>
      </c>
      <c r="AO559" s="858">
        <v>840</v>
      </c>
      <c r="AP559" s="858">
        <v>840</v>
      </c>
      <c r="AQ559" s="858">
        <v>840</v>
      </c>
      <c r="AR559" s="858">
        <v>840</v>
      </c>
      <c r="AS559" s="858">
        <v>840</v>
      </c>
      <c r="AT559" s="858">
        <v>840</v>
      </c>
      <c r="AU559" s="858">
        <v>840</v>
      </c>
      <c r="AV559" s="858">
        <v>840</v>
      </c>
      <c r="AW559" s="858">
        <v>840</v>
      </c>
      <c r="AX559" s="858">
        <v>840</v>
      </c>
      <c r="AY559" s="858">
        <v>840</v>
      </c>
      <c r="AZ559" s="858">
        <v>840</v>
      </c>
      <c r="BA559" s="858">
        <v>840</v>
      </c>
      <c r="BB559" s="858">
        <v>840</v>
      </c>
      <c r="BC559" s="858">
        <v>840</v>
      </c>
      <c r="BD559" s="858">
        <v>840</v>
      </c>
      <c r="BE559" s="858">
        <v>840</v>
      </c>
      <c r="BF559" s="851"/>
      <c r="BG559" s="858">
        <v>840</v>
      </c>
      <c r="BH559" s="858">
        <v>840</v>
      </c>
      <c r="BI559" s="858">
        <v>840</v>
      </c>
      <c r="BJ559" s="858">
        <v>840</v>
      </c>
      <c r="BK559" s="858">
        <v>840</v>
      </c>
      <c r="BL559" s="858">
        <v>840</v>
      </c>
      <c r="BM559" s="858">
        <v>840</v>
      </c>
      <c r="BN559" s="858">
        <v>840</v>
      </c>
      <c r="BO559" s="858">
        <v>840</v>
      </c>
      <c r="BP559" s="858">
        <v>840</v>
      </c>
      <c r="BQ559" s="858">
        <v>840</v>
      </c>
      <c r="BR559" s="858">
        <v>840</v>
      </c>
      <c r="BS559" s="858">
        <v>840</v>
      </c>
      <c r="BT559" s="858">
        <v>840</v>
      </c>
      <c r="BU559" s="858">
        <v>840</v>
      </c>
      <c r="BV559" s="858">
        <v>840</v>
      </c>
      <c r="BW559" s="858">
        <v>840</v>
      </c>
      <c r="BX559" s="858">
        <v>840</v>
      </c>
      <c r="BY559" s="851"/>
      <c r="BZ559" s="858">
        <v>840</v>
      </c>
      <c r="CA559" s="858">
        <v>840</v>
      </c>
      <c r="CB559" s="858">
        <v>840</v>
      </c>
      <c r="CC559" s="858">
        <v>840</v>
      </c>
      <c r="CD559" s="698">
        <f t="shared" si="1937"/>
        <v>840</v>
      </c>
      <c r="CE559" s="698">
        <f t="shared" si="1938"/>
        <v>840</v>
      </c>
      <c r="CF559" s="698">
        <f t="shared" si="1939"/>
        <v>840</v>
      </c>
      <c r="CG559" s="787">
        <f t="shared" si="1940"/>
        <v>840</v>
      </c>
      <c r="CH559" s="1370">
        <f t="shared" ref="CH559:CW574" si="2027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840</v>
      </c>
      <c r="CI559" s="1371">
        <f t="shared" si="2027"/>
        <v>840</v>
      </c>
      <c r="CJ559" s="1372">
        <f t="shared" si="2027"/>
        <v>840</v>
      </c>
      <c r="CK559" s="1372">
        <f t="shared" si="2027"/>
        <v>840</v>
      </c>
      <c r="CL559" s="1372">
        <f t="shared" si="2027"/>
        <v>840</v>
      </c>
      <c r="CM559" s="1372">
        <f t="shared" si="2027"/>
        <v>840</v>
      </c>
      <c r="CN559" s="1372">
        <f t="shared" si="2027"/>
        <v>840</v>
      </c>
      <c r="CO559" s="1373">
        <f t="shared" si="2027"/>
        <v>840</v>
      </c>
      <c r="CP559" s="1373">
        <f t="shared" si="2027"/>
        <v>840</v>
      </c>
      <c r="CQ559" s="1373">
        <f t="shared" si="2027"/>
        <v>840</v>
      </c>
      <c r="CR559" s="1373">
        <f t="shared" si="2027"/>
        <v>840</v>
      </c>
      <c r="CS559" s="1372">
        <f t="shared" si="2027"/>
        <v>840</v>
      </c>
      <c r="CT559" s="1372">
        <f t="shared" si="2027"/>
        <v>840</v>
      </c>
      <c r="CU559" s="1372">
        <f t="shared" si="2027"/>
        <v>840</v>
      </c>
      <c r="CV559" s="1372">
        <f t="shared" si="2027"/>
        <v>840</v>
      </c>
      <c r="CW559" s="1372">
        <f t="shared" si="2027"/>
        <v>840</v>
      </c>
      <c r="CX559" s="1371">
        <f t="shared" ref="CX559:CY574" si="2028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840</v>
      </c>
      <c r="CY559" s="1374">
        <f t="shared" si="2028"/>
        <v>840</v>
      </c>
      <c r="CZ559" s="532">
        <f t="shared" ref="CZ559:DO574" si="2029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840</v>
      </c>
      <c r="DA559" s="533">
        <f t="shared" si="2029"/>
        <v>840</v>
      </c>
      <c r="DB559" s="534">
        <f t="shared" si="2029"/>
        <v>840</v>
      </c>
      <c r="DC559" s="534">
        <f t="shared" si="2029"/>
        <v>840</v>
      </c>
      <c r="DD559" s="534">
        <f t="shared" si="2029"/>
        <v>840</v>
      </c>
      <c r="DE559" s="534">
        <f t="shared" si="2029"/>
        <v>840</v>
      </c>
      <c r="DF559" s="534">
        <f t="shared" si="2029"/>
        <v>840</v>
      </c>
      <c r="DG559" s="535">
        <f t="shared" si="2029"/>
        <v>840</v>
      </c>
      <c r="DH559" s="535">
        <f t="shared" si="2029"/>
        <v>840</v>
      </c>
      <c r="DI559" s="535">
        <f t="shared" si="2029"/>
        <v>840</v>
      </c>
      <c r="DJ559" s="535">
        <f t="shared" si="2029"/>
        <v>840</v>
      </c>
      <c r="DK559" s="534">
        <f t="shared" si="2029"/>
        <v>840</v>
      </c>
      <c r="DL559" s="534">
        <f t="shared" si="2029"/>
        <v>840</v>
      </c>
      <c r="DM559" s="534">
        <f t="shared" si="2029"/>
        <v>840</v>
      </c>
      <c r="DN559" s="534">
        <f t="shared" si="2029"/>
        <v>840</v>
      </c>
      <c r="DO559" s="534">
        <f t="shared" si="2029"/>
        <v>840</v>
      </c>
      <c r="DP559" s="533">
        <f t="shared" ref="DP559:DQ574" si="2030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840</v>
      </c>
      <c r="DQ559" s="532">
        <f t="shared" si="2030"/>
        <v>840</v>
      </c>
      <c r="DR559" s="753">
        <f t="shared" si="1941"/>
        <v>18</v>
      </c>
      <c r="DS559" s="111">
        <f t="shared" si="1942"/>
        <v>18</v>
      </c>
      <c r="DT559" s="111">
        <f t="shared" si="1943"/>
        <v>18</v>
      </c>
      <c r="DU559" s="111">
        <f t="shared" si="1944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3" t="str">
        <f t="shared" ref="B560:S560" si="2031">IF(B558="","",B558*B559/B$46/365/$G$1)</f>
        <v/>
      </c>
      <c r="C560" s="863" t="str">
        <f t="shared" si="2031"/>
        <v/>
      </c>
      <c r="D560" s="863" t="str">
        <f t="shared" si="2031"/>
        <v/>
      </c>
      <c r="E560" s="863" t="str">
        <f t="shared" si="2031"/>
        <v/>
      </c>
      <c r="F560" s="863" t="str">
        <f t="shared" si="2031"/>
        <v/>
      </c>
      <c r="G560" s="863" t="str">
        <f t="shared" si="2031"/>
        <v/>
      </c>
      <c r="H560" s="863" t="str">
        <f t="shared" si="2031"/>
        <v/>
      </c>
      <c r="I560" s="863" t="str">
        <f t="shared" si="2031"/>
        <v/>
      </c>
      <c r="J560" s="863" t="str">
        <f t="shared" si="2031"/>
        <v/>
      </c>
      <c r="K560" s="863" t="str">
        <f t="shared" si="2031"/>
        <v/>
      </c>
      <c r="L560" s="863" t="str">
        <f t="shared" si="2031"/>
        <v/>
      </c>
      <c r="M560" s="863" t="str">
        <f t="shared" si="2031"/>
        <v/>
      </c>
      <c r="N560" s="863" t="str">
        <f t="shared" si="2031"/>
        <v/>
      </c>
      <c r="O560" s="863" t="str">
        <f t="shared" si="2031"/>
        <v/>
      </c>
      <c r="P560" s="863" t="str">
        <f t="shared" si="2031"/>
        <v/>
      </c>
      <c r="Q560" s="863" t="str">
        <f t="shared" si="2031"/>
        <v/>
      </c>
      <c r="R560" s="863" t="str">
        <f t="shared" si="2031"/>
        <v/>
      </c>
      <c r="S560" s="863" t="str">
        <f t="shared" si="2031"/>
        <v/>
      </c>
      <c r="T560" s="752"/>
      <c r="U560" s="863" t="str">
        <f t="shared" ref="U560:AL560" si="2032">IF(U558="","",U558*U559/U$46/365/$G$1)</f>
        <v/>
      </c>
      <c r="V560" s="863" t="str">
        <f t="shared" si="2032"/>
        <v/>
      </c>
      <c r="W560" s="863" t="str">
        <f t="shared" si="2032"/>
        <v/>
      </c>
      <c r="X560" s="863" t="str">
        <f t="shared" si="2032"/>
        <v/>
      </c>
      <c r="Y560" s="863" t="str">
        <f t="shared" si="2032"/>
        <v/>
      </c>
      <c r="Z560" s="863" t="str">
        <f t="shared" si="2032"/>
        <v/>
      </c>
      <c r="AA560" s="863" t="str">
        <f t="shared" si="2032"/>
        <v/>
      </c>
      <c r="AB560" s="863" t="str">
        <f t="shared" si="2032"/>
        <v/>
      </c>
      <c r="AC560" s="863" t="str">
        <f t="shared" si="2032"/>
        <v/>
      </c>
      <c r="AD560" s="863" t="str">
        <f t="shared" si="2032"/>
        <v/>
      </c>
      <c r="AE560" s="863" t="str">
        <f t="shared" si="2032"/>
        <v/>
      </c>
      <c r="AF560" s="863" t="str">
        <f t="shared" si="2032"/>
        <v/>
      </c>
      <c r="AG560" s="863" t="str">
        <f t="shared" si="2032"/>
        <v/>
      </c>
      <c r="AH560" s="863" t="str">
        <f t="shared" si="2032"/>
        <v/>
      </c>
      <c r="AI560" s="863" t="str">
        <f t="shared" si="2032"/>
        <v/>
      </c>
      <c r="AJ560" s="863" t="str">
        <f t="shared" si="2032"/>
        <v/>
      </c>
      <c r="AK560" s="863" t="str">
        <f t="shared" si="2032"/>
        <v/>
      </c>
      <c r="AL560" s="863" t="str">
        <f t="shared" si="2032"/>
        <v/>
      </c>
      <c r="AM560" s="752"/>
      <c r="AN560" s="863" t="str">
        <f t="shared" ref="AN560:BE560" si="2033">IF(AN558="","",AN558*AN559/AN$46/365/$G$1)</f>
        <v/>
      </c>
      <c r="AO560" s="863" t="str">
        <f t="shared" si="2033"/>
        <v/>
      </c>
      <c r="AP560" s="863" t="str">
        <f t="shared" si="2033"/>
        <v/>
      </c>
      <c r="AQ560" s="863" t="str">
        <f t="shared" si="2033"/>
        <v/>
      </c>
      <c r="AR560" s="863" t="str">
        <f t="shared" si="2033"/>
        <v/>
      </c>
      <c r="AS560" s="863" t="str">
        <f t="shared" si="2033"/>
        <v/>
      </c>
      <c r="AT560" s="863" t="str">
        <f t="shared" si="2033"/>
        <v/>
      </c>
      <c r="AU560" s="863" t="str">
        <f t="shared" si="2033"/>
        <v/>
      </c>
      <c r="AV560" s="863" t="str">
        <f t="shared" si="2033"/>
        <v/>
      </c>
      <c r="AW560" s="863" t="str">
        <f t="shared" si="2033"/>
        <v/>
      </c>
      <c r="AX560" s="863" t="str">
        <f t="shared" si="2033"/>
        <v/>
      </c>
      <c r="AY560" s="863" t="str">
        <f t="shared" si="2033"/>
        <v/>
      </c>
      <c r="AZ560" s="863" t="str">
        <f t="shared" si="2033"/>
        <v/>
      </c>
      <c r="BA560" s="863" t="str">
        <f t="shared" si="2033"/>
        <v/>
      </c>
      <c r="BB560" s="863" t="str">
        <f t="shared" si="2033"/>
        <v/>
      </c>
      <c r="BC560" s="863" t="str">
        <f t="shared" si="2033"/>
        <v/>
      </c>
      <c r="BD560" s="863" t="str">
        <f t="shared" si="2033"/>
        <v/>
      </c>
      <c r="BE560" s="863" t="str">
        <f t="shared" si="2033"/>
        <v/>
      </c>
      <c r="BF560" s="752"/>
      <c r="BG560" s="863" t="str">
        <f t="shared" ref="BG560:BX560" si="2034">IF(BG558="","",BG558*BG559/BG$46/365/$G$1)</f>
        <v/>
      </c>
      <c r="BH560" s="863" t="str">
        <f t="shared" si="2034"/>
        <v/>
      </c>
      <c r="BI560" s="863" t="str">
        <f t="shared" si="2034"/>
        <v/>
      </c>
      <c r="BJ560" s="863" t="str">
        <f t="shared" si="2034"/>
        <v/>
      </c>
      <c r="BK560" s="863" t="str">
        <f t="shared" si="2034"/>
        <v/>
      </c>
      <c r="BL560" s="863" t="str">
        <f t="shared" si="2034"/>
        <v/>
      </c>
      <c r="BM560" s="863" t="str">
        <f t="shared" si="2034"/>
        <v/>
      </c>
      <c r="BN560" s="863" t="str">
        <f t="shared" si="2034"/>
        <v/>
      </c>
      <c r="BO560" s="863" t="str">
        <f t="shared" si="2034"/>
        <v/>
      </c>
      <c r="BP560" s="863" t="str">
        <f t="shared" si="2034"/>
        <v/>
      </c>
      <c r="BQ560" s="863" t="str">
        <f t="shared" si="2034"/>
        <v/>
      </c>
      <c r="BR560" s="863" t="str">
        <f t="shared" si="2034"/>
        <v/>
      </c>
      <c r="BS560" s="863" t="str">
        <f t="shared" si="2034"/>
        <v/>
      </c>
      <c r="BT560" s="863" t="str">
        <f t="shared" si="2034"/>
        <v/>
      </c>
      <c r="BU560" s="863" t="str">
        <f t="shared" si="2034"/>
        <v/>
      </c>
      <c r="BV560" s="863" t="str">
        <f t="shared" si="2034"/>
        <v/>
      </c>
      <c r="BW560" s="863" t="str">
        <f t="shared" si="2034"/>
        <v/>
      </c>
      <c r="BX560" s="863" t="str">
        <f t="shared" si="2034"/>
        <v/>
      </c>
      <c r="BY560" s="752"/>
      <c r="BZ560" s="863" t="str">
        <f>IF(BZ558="","",BZ558*BZ559/BZ$46/365/$G$1)</f>
        <v/>
      </c>
      <c r="CA560" s="863" t="str">
        <f>IF(CA558="","",CA558*CA559/CA$46/365/$G$1)</f>
        <v/>
      </c>
      <c r="CB560" s="863" t="str">
        <f>IF(CB558="","",CB558*CB559/CB$46/365/$G$1)</f>
        <v/>
      </c>
      <c r="CC560" s="863" t="str">
        <f>IF(CC558="","",CC558*CC559/CC$46/365/$G$1)</f>
        <v/>
      </c>
      <c r="CD560" s="698" t="str">
        <f t="shared" si="1937"/>
        <v/>
      </c>
      <c r="CE560" s="723" t="str">
        <f t="shared" si="1938"/>
        <v/>
      </c>
      <c r="CF560" s="723" t="str">
        <f t="shared" si="1939"/>
        <v/>
      </c>
      <c r="CG560" s="790" t="str">
        <f t="shared" si="1940"/>
        <v/>
      </c>
      <c r="CH560" s="1375" t="str">
        <f t="shared" si="2027"/>
        <v/>
      </c>
      <c r="CI560" s="1376" t="str">
        <f t="shared" si="2027"/>
        <v/>
      </c>
      <c r="CJ560" s="1377" t="str">
        <f t="shared" si="2027"/>
        <v/>
      </c>
      <c r="CK560" s="1377" t="str">
        <f t="shared" si="2027"/>
        <v/>
      </c>
      <c r="CL560" s="1377" t="str">
        <f t="shared" si="2027"/>
        <v/>
      </c>
      <c r="CM560" s="1377" t="str">
        <f t="shared" si="2027"/>
        <v/>
      </c>
      <c r="CN560" s="1377" t="str">
        <f t="shared" si="2027"/>
        <v/>
      </c>
      <c r="CO560" s="1378" t="str">
        <f t="shared" si="2027"/>
        <v/>
      </c>
      <c r="CP560" s="1378" t="str">
        <f t="shared" si="2027"/>
        <v/>
      </c>
      <c r="CQ560" s="1378" t="str">
        <f t="shared" si="2027"/>
        <v/>
      </c>
      <c r="CR560" s="1378" t="str">
        <f t="shared" si="2027"/>
        <v/>
      </c>
      <c r="CS560" s="1377" t="str">
        <f t="shared" si="2027"/>
        <v/>
      </c>
      <c r="CT560" s="1377" t="str">
        <f t="shared" si="2027"/>
        <v/>
      </c>
      <c r="CU560" s="1377" t="str">
        <f t="shared" si="2027"/>
        <v/>
      </c>
      <c r="CV560" s="1377" t="str">
        <f t="shared" si="2027"/>
        <v/>
      </c>
      <c r="CW560" s="1377" t="str">
        <f t="shared" si="2027"/>
        <v/>
      </c>
      <c r="CX560" s="1376" t="str">
        <f t="shared" si="2028"/>
        <v/>
      </c>
      <c r="CY560" s="1379" t="str">
        <f t="shared" si="2028"/>
        <v/>
      </c>
      <c r="CZ560" s="638" t="str">
        <f t="shared" si="2029"/>
        <v/>
      </c>
      <c r="DA560" s="639" t="str">
        <f t="shared" si="2029"/>
        <v/>
      </c>
      <c r="DB560" s="640" t="str">
        <f t="shared" si="2029"/>
        <v/>
      </c>
      <c r="DC560" s="640" t="str">
        <f t="shared" si="2029"/>
        <v/>
      </c>
      <c r="DD560" s="640" t="str">
        <f t="shared" si="2029"/>
        <v/>
      </c>
      <c r="DE560" s="640" t="str">
        <f t="shared" si="2029"/>
        <v/>
      </c>
      <c r="DF560" s="640" t="str">
        <f t="shared" si="2029"/>
        <v/>
      </c>
      <c r="DG560" s="641" t="str">
        <f t="shared" si="2029"/>
        <v/>
      </c>
      <c r="DH560" s="641" t="str">
        <f t="shared" si="2029"/>
        <v/>
      </c>
      <c r="DI560" s="641" t="str">
        <f t="shared" si="2029"/>
        <v/>
      </c>
      <c r="DJ560" s="641" t="str">
        <f t="shared" si="2029"/>
        <v/>
      </c>
      <c r="DK560" s="640" t="str">
        <f t="shared" si="2029"/>
        <v/>
      </c>
      <c r="DL560" s="640" t="str">
        <f t="shared" si="2029"/>
        <v/>
      </c>
      <c r="DM560" s="640" t="str">
        <f t="shared" si="2029"/>
        <v/>
      </c>
      <c r="DN560" s="640" t="str">
        <f t="shared" si="2029"/>
        <v/>
      </c>
      <c r="DO560" s="640" t="str">
        <f t="shared" si="2029"/>
        <v/>
      </c>
      <c r="DP560" s="639" t="str">
        <f t="shared" si="2030"/>
        <v/>
      </c>
      <c r="DQ560" s="638" t="str">
        <f t="shared" si="2030"/>
        <v/>
      </c>
      <c r="DR560" s="753">
        <f t="shared" si="1941"/>
        <v>0</v>
      </c>
      <c r="DS560" s="111">
        <f t="shared" si="1942"/>
        <v>0</v>
      </c>
      <c r="DT560" s="111">
        <f t="shared" si="1943"/>
        <v>0</v>
      </c>
      <c r="DU560" s="111">
        <f t="shared" si="1944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1937"/>
        <v/>
      </c>
      <c r="CE561" s="698" t="str">
        <f t="shared" si="1938"/>
        <v/>
      </c>
      <c r="CF561" s="698" t="str">
        <f t="shared" si="1939"/>
        <v/>
      </c>
      <c r="CG561" s="787" t="str">
        <f t="shared" si="1940"/>
        <v/>
      </c>
      <c r="CH561" s="1370" t="str">
        <f t="shared" si="2027"/>
        <v/>
      </c>
      <c r="CI561" s="1371" t="str">
        <f t="shared" si="2027"/>
        <v/>
      </c>
      <c r="CJ561" s="1372" t="str">
        <f t="shared" si="2027"/>
        <v/>
      </c>
      <c r="CK561" s="1372" t="str">
        <f t="shared" si="2027"/>
        <v/>
      </c>
      <c r="CL561" s="1372" t="str">
        <f t="shared" si="2027"/>
        <v/>
      </c>
      <c r="CM561" s="1372" t="str">
        <f t="shared" si="2027"/>
        <v/>
      </c>
      <c r="CN561" s="1372" t="str">
        <f t="shared" si="2027"/>
        <v/>
      </c>
      <c r="CO561" s="1373" t="str">
        <f t="shared" si="2027"/>
        <v/>
      </c>
      <c r="CP561" s="1373" t="str">
        <f t="shared" si="2027"/>
        <v/>
      </c>
      <c r="CQ561" s="1373" t="str">
        <f t="shared" si="2027"/>
        <v/>
      </c>
      <c r="CR561" s="1373" t="str">
        <f t="shared" si="2027"/>
        <v/>
      </c>
      <c r="CS561" s="1372" t="str">
        <f t="shared" si="2027"/>
        <v/>
      </c>
      <c r="CT561" s="1372" t="str">
        <f t="shared" si="2027"/>
        <v/>
      </c>
      <c r="CU561" s="1372" t="str">
        <f t="shared" si="2027"/>
        <v/>
      </c>
      <c r="CV561" s="1372" t="str">
        <f t="shared" si="2027"/>
        <v/>
      </c>
      <c r="CW561" s="1372" t="str">
        <f t="shared" si="2027"/>
        <v/>
      </c>
      <c r="CX561" s="1371" t="str">
        <f t="shared" si="2028"/>
        <v/>
      </c>
      <c r="CY561" s="1374" t="str">
        <f t="shared" si="2028"/>
        <v/>
      </c>
      <c r="CZ561" s="532" t="str">
        <f t="shared" si="2029"/>
        <v/>
      </c>
      <c r="DA561" s="533" t="str">
        <f t="shared" si="2029"/>
        <v/>
      </c>
      <c r="DB561" s="534" t="str">
        <f t="shared" si="2029"/>
        <v/>
      </c>
      <c r="DC561" s="534" t="str">
        <f t="shared" si="2029"/>
        <v/>
      </c>
      <c r="DD561" s="534" t="str">
        <f t="shared" si="2029"/>
        <v/>
      </c>
      <c r="DE561" s="534" t="str">
        <f t="shared" si="2029"/>
        <v/>
      </c>
      <c r="DF561" s="534" t="str">
        <f t="shared" si="2029"/>
        <v/>
      </c>
      <c r="DG561" s="535" t="str">
        <f t="shared" si="2029"/>
        <v/>
      </c>
      <c r="DH561" s="535" t="str">
        <f t="shared" si="2029"/>
        <v/>
      </c>
      <c r="DI561" s="535" t="str">
        <f t="shared" si="2029"/>
        <v/>
      </c>
      <c r="DJ561" s="535" t="str">
        <f t="shared" si="2029"/>
        <v/>
      </c>
      <c r="DK561" s="534" t="str">
        <f t="shared" si="2029"/>
        <v/>
      </c>
      <c r="DL561" s="534" t="str">
        <f t="shared" si="2029"/>
        <v/>
      </c>
      <c r="DM561" s="534" t="str">
        <f t="shared" si="2029"/>
        <v/>
      </c>
      <c r="DN561" s="534" t="str">
        <f t="shared" si="2029"/>
        <v/>
      </c>
      <c r="DO561" s="534" t="str">
        <f t="shared" si="2029"/>
        <v/>
      </c>
      <c r="DP561" s="533" t="str">
        <f t="shared" si="2030"/>
        <v/>
      </c>
      <c r="DQ561" s="532" t="str">
        <f t="shared" si="2030"/>
        <v/>
      </c>
      <c r="DR561" s="753">
        <f t="shared" si="1941"/>
        <v>0</v>
      </c>
      <c r="DS561" s="111">
        <f t="shared" si="1942"/>
        <v>0</v>
      </c>
      <c r="DT561" s="111">
        <f t="shared" si="1943"/>
        <v>0</v>
      </c>
      <c r="DU561" s="111">
        <f t="shared" si="1944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035">IF(C561="","",C558*C561)</f>
        <v/>
      </c>
      <c r="D562" s="541" t="str">
        <f t="shared" si="2035"/>
        <v/>
      </c>
      <c r="E562" s="541" t="str">
        <f t="shared" si="2035"/>
        <v/>
      </c>
      <c r="F562" s="541" t="str">
        <f t="shared" si="2035"/>
        <v/>
      </c>
      <c r="G562" s="541" t="str">
        <f t="shared" si="2035"/>
        <v/>
      </c>
      <c r="H562" s="541" t="str">
        <f t="shared" si="2035"/>
        <v/>
      </c>
      <c r="I562" s="541" t="str">
        <f t="shared" si="2035"/>
        <v/>
      </c>
      <c r="J562" s="541" t="str">
        <f t="shared" si="2035"/>
        <v/>
      </c>
      <c r="K562" s="541" t="str">
        <f t="shared" si="2035"/>
        <v/>
      </c>
      <c r="L562" s="541" t="str">
        <f t="shared" si="2035"/>
        <v/>
      </c>
      <c r="M562" s="541" t="str">
        <f t="shared" si="2035"/>
        <v/>
      </c>
      <c r="N562" s="541" t="str">
        <f t="shared" si="2035"/>
        <v/>
      </c>
      <c r="O562" s="541" t="str">
        <f t="shared" si="2035"/>
        <v/>
      </c>
      <c r="P562" s="541" t="str">
        <f t="shared" si="2035"/>
        <v/>
      </c>
      <c r="Q562" s="541" t="str">
        <f t="shared" si="2035"/>
        <v/>
      </c>
      <c r="R562" s="541" t="str">
        <f t="shared" si="2035"/>
        <v/>
      </c>
      <c r="S562" s="541" t="str">
        <f t="shared" si="2035"/>
        <v/>
      </c>
      <c r="T562" s="865"/>
      <c r="U562" s="541" t="str">
        <f t="shared" si="2035"/>
        <v/>
      </c>
      <c r="V562" s="541" t="str">
        <f t="shared" ref="V562:AL562" si="2036">IF(V561="","",V558*V561)</f>
        <v/>
      </c>
      <c r="W562" s="541" t="str">
        <f t="shared" si="2036"/>
        <v/>
      </c>
      <c r="X562" s="541" t="str">
        <f t="shared" si="2036"/>
        <v/>
      </c>
      <c r="Y562" s="541" t="str">
        <f t="shared" si="2036"/>
        <v/>
      </c>
      <c r="Z562" s="541" t="str">
        <f t="shared" si="2036"/>
        <v/>
      </c>
      <c r="AA562" s="541" t="str">
        <f t="shared" si="2036"/>
        <v/>
      </c>
      <c r="AB562" s="541" t="str">
        <f t="shared" si="2036"/>
        <v/>
      </c>
      <c r="AC562" s="541" t="str">
        <f t="shared" si="2036"/>
        <v/>
      </c>
      <c r="AD562" s="541" t="str">
        <f t="shared" si="2036"/>
        <v/>
      </c>
      <c r="AE562" s="541" t="str">
        <f t="shared" si="2036"/>
        <v/>
      </c>
      <c r="AF562" s="541" t="str">
        <f t="shared" si="2036"/>
        <v/>
      </c>
      <c r="AG562" s="541" t="str">
        <f t="shared" si="2036"/>
        <v/>
      </c>
      <c r="AH562" s="541" t="str">
        <f t="shared" si="2036"/>
        <v/>
      </c>
      <c r="AI562" s="541" t="str">
        <f t="shared" si="2036"/>
        <v/>
      </c>
      <c r="AJ562" s="541" t="str">
        <f t="shared" si="2036"/>
        <v/>
      </c>
      <c r="AK562" s="541" t="str">
        <f t="shared" si="2036"/>
        <v/>
      </c>
      <c r="AL562" s="541" t="str">
        <f t="shared" si="2036"/>
        <v/>
      </c>
      <c r="AM562" s="865"/>
      <c r="AN562" s="541" t="str">
        <f t="shared" ref="AN562:BE562" si="2037">IF(AN561="","",AN558*AN561)</f>
        <v/>
      </c>
      <c r="AO562" s="541" t="str">
        <f t="shared" si="2037"/>
        <v/>
      </c>
      <c r="AP562" s="541" t="str">
        <f t="shared" si="2037"/>
        <v/>
      </c>
      <c r="AQ562" s="541" t="str">
        <f t="shared" si="2037"/>
        <v/>
      </c>
      <c r="AR562" s="541" t="str">
        <f t="shared" si="2037"/>
        <v/>
      </c>
      <c r="AS562" s="541" t="str">
        <f t="shared" si="2037"/>
        <v/>
      </c>
      <c r="AT562" s="541" t="str">
        <f t="shared" si="2037"/>
        <v/>
      </c>
      <c r="AU562" s="541" t="str">
        <f t="shared" si="2037"/>
        <v/>
      </c>
      <c r="AV562" s="541" t="str">
        <f t="shared" si="2037"/>
        <v/>
      </c>
      <c r="AW562" s="541" t="str">
        <f t="shared" si="2037"/>
        <v/>
      </c>
      <c r="AX562" s="541" t="str">
        <f t="shared" si="2037"/>
        <v/>
      </c>
      <c r="AY562" s="541" t="str">
        <f t="shared" si="2037"/>
        <v/>
      </c>
      <c r="AZ562" s="541" t="str">
        <f t="shared" si="2037"/>
        <v/>
      </c>
      <c r="BA562" s="541" t="str">
        <f t="shared" si="2037"/>
        <v/>
      </c>
      <c r="BB562" s="541" t="str">
        <f t="shared" si="2037"/>
        <v/>
      </c>
      <c r="BC562" s="541" t="str">
        <f t="shared" si="2037"/>
        <v/>
      </c>
      <c r="BD562" s="541" t="str">
        <f t="shared" si="2037"/>
        <v/>
      </c>
      <c r="BE562" s="541" t="str">
        <f t="shared" si="2037"/>
        <v/>
      </c>
      <c r="BF562" s="865"/>
      <c r="BG562" s="541" t="str">
        <f t="shared" ref="BG562:BX562" si="2038">IF(BG561="","",BG558*BG561)</f>
        <v/>
      </c>
      <c r="BH562" s="541" t="str">
        <f t="shared" si="2038"/>
        <v/>
      </c>
      <c r="BI562" s="541" t="str">
        <f t="shared" si="2038"/>
        <v/>
      </c>
      <c r="BJ562" s="541" t="str">
        <f t="shared" si="2038"/>
        <v/>
      </c>
      <c r="BK562" s="541" t="str">
        <f t="shared" si="2038"/>
        <v/>
      </c>
      <c r="BL562" s="541" t="str">
        <f t="shared" si="2038"/>
        <v/>
      </c>
      <c r="BM562" s="541" t="str">
        <f t="shared" si="2038"/>
        <v/>
      </c>
      <c r="BN562" s="541" t="str">
        <f t="shared" si="2038"/>
        <v/>
      </c>
      <c r="BO562" s="541" t="str">
        <f t="shared" si="2038"/>
        <v/>
      </c>
      <c r="BP562" s="541" t="str">
        <f t="shared" si="2038"/>
        <v/>
      </c>
      <c r="BQ562" s="541" t="str">
        <f t="shared" si="2038"/>
        <v/>
      </c>
      <c r="BR562" s="541" t="str">
        <f t="shared" si="2038"/>
        <v/>
      </c>
      <c r="BS562" s="541" t="str">
        <f t="shared" si="2038"/>
        <v/>
      </c>
      <c r="BT562" s="541" t="str">
        <f t="shared" si="2038"/>
        <v/>
      </c>
      <c r="BU562" s="541" t="str">
        <f t="shared" si="2038"/>
        <v/>
      </c>
      <c r="BV562" s="541" t="str">
        <f t="shared" si="2038"/>
        <v/>
      </c>
      <c r="BW562" s="541" t="str">
        <f t="shared" si="2038"/>
        <v/>
      </c>
      <c r="BX562" s="541" t="str">
        <f t="shared" si="2038"/>
        <v/>
      </c>
      <c r="BY562" s="865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1937"/>
        <v/>
      </c>
      <c r="CE562" s="698" t="str">
        <f t="shared" si="1938"/>
        <v/>
      </c>
      <c r="CF562" s="698" t="str">
        <f t="shared" si="1939"/>
        <v/>
      </c>
      <c r="CG562" s="787" t="str">
        <f t="shared" si="1940"/>
        <v/>
      </c>
      <c r="CH562" s="1370" t="str">
        <f t="shared" si="2027"/>
        <v/>
      </c>
      <c r="CI562" s="1371" t="str">
        <f t="shared" si="2027"/>
        <v/>
      </c>
      <c r="CJ562" s="1372" t="str">
        <f t="shared" si="2027"/>
        <v/>
      </c>
      <c r="CK562" s="1372" t="str">
        <f t="shared" si="2027"/>
        <v/>
      </c>
      <c r="CL562" s="1372" t="str">
        <f t="shared" si="2027"/>
        <v/>
      </c>
      <c r="CM562" s="1372" t="str">
        <f t="shared" si="2027"/>
        <v/>
      </c>
      <c r="CN562" s="1372" t="str">
        <f t="shared" si="2027"/>
        <v/>
      </c>
      <c r="CO562" s="1373" t="str">
        <f t="shared" si="2027"/>
        <v/>
      </c>
      <c r="CP562" s="1373" t="str">
        <f t="shared" si="2027"/>
        <v/>
      </c>
      <c r="CQ562" s="1373" t="str">
        <f t="shared" si="2027"/>
        <v/>
      </c>
      <c r="CR562" s="1373" t="str">
        <f t="shared" si="2027"/>
        <v/>
      </c>
      <c r="CS562" s="1372" t="str">
        <f t="shared" si="2027"/>
        <v/>
      </c>
      <c r="CT562" s="1372" t="str">
        <f t="shared" si="2027"/>
        <v/>
      </c>
      <c r="CU562" s="1372" t="str">
        <f t="shared" si="2027"/>
        <v/>
      </c>
      <c r="CV562" s="1372" t="str">
        <f t="shared" si="2027"/>
        <v/>
      </c>
      <c r="CW562" s="1372" t="str">
        <f t="shared" si="2027"/>
        <v/>
      </c>
      <c r="CX562" s="1371" t="str">
        <f t="shared" si="2028"/>
        <v/>
      </c>
      <c r="CY562" s="1374" t="str">
        <f t="shared" si="2028"/>
        <v/>
      </c>
      <c r="CZ562" s="532" t="str">
        <f t="shared" si="2029"/>
        <v/>
      </c>
      <c r="DA562" s="533" t="str">
        <f t="shared" si="2029"/>
        <v/>
      </c>
      <c r="DB562" s="534" t="str">
        <f t="shared" si="2029"/>
        <v/>
      </c>
      <c r="DC562" s="534" t="str">
        <f t="shared" si="2029"/>
        <v/>
      </c>
      <c r="DD562" s="534" t="str">
        <f t="shared" si="2029"/>
        <v/>
      </c>
      <c r="DE562" s="534" t="str">
        <f t="shared" si="2029"/>
        <v/>
      </c>
      <c r="DF562" s="534" t="str">
        <f t="shared" si="2029"/>
        <v/>
      </c>
      <c r="DG562" s="535" t="str">
        <f t="shared" si="2029"/>
        <v/>
      </c>
      <c r="DH562" s="535" t="str">
        <f t="shared" si="2029"/>
        <v/>
      </c>
      <c r="DI562" s="535" t="str">
        <f t="shared" si="2029"/>
        <v/>
      </c>
      <c r="DJ562" s="535" t="str">
        <f t="shared" si="2029"/>
        <v/>
      </c>
      <c r="DK562" s="534" t="str">
        <f t="shared" si="2029"/>
        <v/>
      </c>
      <c r="DL562" s="534" t="str">
        <f t="shared" si="2029"/>
        <v/>
      </c>
      <c r="DM562" s="534" t="str">
        <f t="shared" si="2029"/>
        <v/>
      </c>
      <c r="DN562" s="534" t="str">
        <f t="shared" si="2029"/>
        <v/>
      </c>
      <c r="DO562" s="534" t="str">
        <f t="shared" si="2029"/>
        <v/>
      </c>
      <c r="DP562" s="533" t="str">
        <f t="shared" si="2030"/>
        <v/>
      </c>
      <c r="DQ562" s="532" t="str">
        <f t="shared" si="2030"/>
        <v/>
      </c>
      <c r="DR562" s="753">
        <f t="shared" si="1941"/>
        <v>0</v>
      </c>
      <c r="DS562" s="111">
        <f t="shared" si="1942"/>
        <v>0</v>
      </c>
      <c r="DT562" s="111">
        <f t="shared" si="1943"/>
        <v>0</v>
      </c>
      <c r="DU562" s="111">
        <f t="shared" si="1944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440" t="s">
        <v>836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1937"/>
        <v/>
      </c>
      <c r="CE563" s="698" t="str">
        <f t="shared" si="1938"/>
        <v/>
      </c>
      <c r="CF563" s="698" t="str">
        <f t="shared" si="1939"/>
        <v/>
      </c>
      <c r="CG563" s="787" t="str">
        <f t="shared" si="1940"/>
        <v/>
      </c>
      <c r="CH563" s="1370" t="str">
        <f t="shared" si="2027"/>
        <v/>
      </c>
      <c r="CI563" s="1371" t="str">
        <f t="shared" si="2027"/>
        <v/>
      </c>
      <c r="CJ563" s="1372" t="str">
        <f t="shared" si="2027"/>
        <v/>
      </c>
      <c r="CK563" s="1372" t="str">
        <f t="shared" si="2027"/>
        <v/>
      </c>
      <c r="CL563" s="1372" t="str">
        <f t="shared" si="2027"/>
        <v/>
      </c>
      <c r="CM563" s="1372" t="str">
        <f t="shared" si="2027"/>
        <v/>
      </c>
      <c r="CN563" s="1372" t="str">
        <f t="shared" si="2027"/>
        <v/>
      </c>
      <c r="CO563" s="1373" t="str">
        <f t="shared" si="2027"/>
        <v/>
      </c>
      <c r="CP563" s="1373" t="str">
        <f t="shared" si="2027"/>
        <v/>
      </c>
      <c r="CQ563" s="1373" t="str">
        <f t="shared" si="2027"/>
        <v/>
      </c>
      <c r="CR563" s="1373" t="str">
        <f t="shared" si="2027"/>
        <v/>
      </c>
      <c r="CS563" s="1372" t="str">
        <f t="shared" si="2027"/>
        <v/>
      </c>
      <c r="CT563" s="1372" t="str">
        <f t="shared" si="2027"/>
        <v/>
      </c>
      <c r="CU563" s="1372" t="str">
        <f t="shared" si="2027"/>
        <v/>
      </c>
      <c r="CV563" s="1372" t="str">
        <f t="shared" si="2027"/>
        <v/>
      </c>
      <c r="CW563" s="1372" t="str">
        <f t="shared" si="2027"/>
        <v/>
      </c>
      <c r="CX563" s="1371" t="str">
        <f t="shared" si="2028"/>
        <v/>
      </c>
      <c r="CY563" s="1374" t="str">
        <f t="shared" si="2028"/>
        <v/>
      </c>
      <c r="CZ563" s="532" t="str">
        <f t="shared" si="2029"/>
        <v/>
      </c>
      <c r="DA563" s="533" t="str">
        <f t="shared" si="2029"/>
        <v/>
      </c>
      <c r="DB563" s="534" t="str">
        <f t="shared" si="2029"/>
        <v/>
      </c>
      <c r="DC563" s="534" t="str">
        <f t="shared" si="2029"/>
        <v/>
      </c>
      <c r="DD563" s="534" t="str">
        <f t="shared" si="2029"/>
        <v/>
      </c>
      <c r="DE563" s="534" t="str">
        <f t="shared" si="2029"/>
        <v/>
      </c>
      <c r="DF563" s="534" t="str">
        <f t="shared" si="2029"/>
        <v/>
      </c>
      <c r="DG563" s="535" t="str">
        <f t="shared" si="2029"/>
        <v/>
      </c>
      <c r="DH563" s="535" t="str">
        <f t="shared" si="2029"/>
        <v/>
      </c>
      <c r="DI563" s="535" t="str">
        <f t="shared" si="2029"/>
        <v/>
      </c>
      <c r="DJ563" s="535" t="str">
        <f t="shared" si="2029"/>
        <v/>
      </c>
      <c r="DK563" s="534" t="str">
        <f t="shared" si="2029"/>
        <v/>
      </c>
      <c r="DL563" s="534" t="str">
        <f t="shared" si="2029"/>
        <v/>
      </c>
      <c r="DM563" s="534" t="str">
        <f t="shared" si="2029"/>
        <v/>
      </c>
      <c r="DN563" s="534" t="str">
        <f t="shared" si="2029"/>
        <v/>
      </c>
      <c r="DO563" s="534" t="str">
        <f t="shared" si="2029"/>
        <v/>
      </c>
      <c r="DP563" s="533" t="str">
        <f t="shared" si="2030"/>
        <v/>
      </c>
      <c r="DQ563" s="532" t="str">
        <f t="shared" si="2030"/>
        <v/>
      </c>
      <c r="DR563" s="753">
        <f t="shared" si="1941"/>
        <v>0</v>
      </c>
      <c r="DS563" s="111">
        <f t="shared" si="1942"/>
        <v>0</v>
      </c>
      <c r="DT563" s="111">
        <f t="shared" si="1943"/>
        <v>0</v>
      </c>
      <c r="DU563" s="111">
        <f t="shared" si="1944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1937"/>
        <v/>
      </c>
      <c r="CE564" s="698" t="str">
        <f t="shared" si="1938"/>
        <v/>
      </c>
      <c r="CF564" s="698" t="str">
        <f t="shared" si="1939"/>
        <v/>
      </c>
      <c r="CG564" s="787" t="str">
        <f t="shared" si="1940"/>
        <v/>
      </c>
      <c r="CH564" s="1370" t="str">
        <f t="shared" si="2027"/>
        <v/>
      </c>
      <c r="CI564" s="1371" t="str">
        <f t="shared" si="2027"/>
        <v/>
      </c>
      <c r="CJ564" s="1372" t="str">
        <f t="shared" si="2027"/>
        <v/>
      </c>
      <c r="CK564" s="1372" t="str">
        <f t="shared" si="2027"/>
        <v/>
      </c>
      <c r="CL564" s="1372" t="str">
        <f t="shared" si="2027"/>
        <v/>
      </c>
      <c r="CM564" s="1372" t="str">
        <f t="shared" si="2027"/>
        <v/>
      </c>
      <c r="CN564" s="1372" t="str">
        <f t="shared" si="2027"/>
        <v/>
      </c>
      <c r="CO564" s="1373" t="str">
        <f t="shared" si="2027"/>
        <v/>
      </c>
      <c r="CP564" s="1373" t="str">
        <f t="shared" si="2027"/>
        <v/>
      </c>
      <c r="CQ564" s="1373" t="str">
        <f t="shared" si="2027"/>
        <v/>
      </c>
      <c r="CR564" s="1373" t="str">
        <f t="shared" si="2027"/>
        <v/>
      </c>
      <c r="CS564" s="1372" t="str">
        <f t="shared" si="2027"/>
        <v/>
      </c>
      <c r="CT564" s="1372" t="str">
        <f t="shared" si="2027"/>
        <v/>
      </c>
      <c r="CU564" s="1372" t="str">
        <f t="shared" si="2027"/>
        <v/>
      </c>
      <c r="CV564" s="1372" t="str">
        <f t="shared" si="2027"/>
        <v/>
      </c>
      <c r="CW564" s="1372" t="str">
        <f t="shared" si="2027"/>
        <v/>
      </c>
      <c r="CX564" s="1371" t="str">
        <f t="shared" si="2028"/>
        <v/>
      </c>
      <c r="CY564" s="1374" t="str">
        <f t="shared" si="2028"/>
        <v/>
      </c>
      <c r="CZ564" s="532" t="str">
        <f t="shared" si="2029"/>
        <v/>
      </c>
      <c r="DA564" s="533" t="str">
        <f t="shared" si="2029"/>
        <v/>
      </c>
      <c r="DB564" s="534" t="str">
        <f t="shared" si="2029"/>
        <v/>
      </c>
      <c r="DC564" s="534" t="str">
        <f t="shared" si="2029"/>
        <v/>
      </c>
      <c r="DD564" s="534" t="str">
        <f t="shared" si="2029"/>
        <v/>
      </c>
      <c r="DE564" s="534" t="str">
        <f t="shared" si="2029"/>
        <v/>
      </c>
      <c r="DF564" s="534" t="str">
        <f t="shared" si="2029"/>
        <v/>
      </c>
      <c r="DG564" s="535" t="str">
        <f t="shared" si="2029"/>
        <v/>
      </c>
      <c r="DH564" s="535" t="str">
        <f t="shared" si="2029"/>
        <v/>
      </c>
      <c r="DI564" s="535" t="str">
        <f t="shared" si="2029"/>
        <v/>
      </c>
      <c r="DJ564" s="535" t="str">
        <f t="shared" si="2029"/>
        <v/>
      </c>
      <c r="DK564" s="534" t="str">
        <f t="shared" si="2029"/>
        <v/>
      </c>
      <c r="DL564" s="534" t="str">
        <f t="shared" si="2029"/>
        <v/>
      </c>
      <c r="DM564" s="534" t="str">
        <f t="shared" si="2029"/>
        <v/>
      </c>
      <c r="DN564" s="534" t="str">
        <f t="shared" si="2029"/>
        <v/>
      </c>
      <c r="DO564" s="534" t="str">
        <f t="shared" si="2029"/>
        <v/>
      </c>
      <c r="DP564" s="533" t="str">
        <f t="shared" si="2030"/>
        <v/>
      </c>
      <c r="DQ564" s="532" t="str">
        <f t="shared" si="2030"/>
        <v/>
      </c>
      <c r="DR564" s="753">
        <f t="shared" si="1941"/>
        <v>0</v>
      </c>
      <c r="DS564" s="111">
        <f t="shared" si="1942"/>
        <v>0</v>
      </c>
      <c r="DT564" s="111">
        <f t="shared" si="1943"/>
        <v>0</v>
      </c>
      <c r="DU564" s="111">
        <f t="shared" si="1944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v>2010</v>
      </c>
      <c r="C565" s="858">
        <v>2010</v>
      </c>
      <c r="D565" s="858">
        <v>2010</v>
      </c>
      <c r="E565" s="858">
        <v>2010</v>
      </c>
      <c r="F565" s="858">
        <v>2010</v>
      </c>
      <c r="G565" s="858">
        <v>2010</v>
      </c>
      <c r="H565" s="858">
        <v>2010</v>
      </c>
      <c r="I565" s="858">
        <v>2010</v>
      </c>
      <c r="J565" s="858">
        <v>2010</v>
      </c>
      <c r="K565" s="858">
        <v>2010</v>
      </c>
      <c r="L565" s="858">
        <v>2010</v>
      </c>
      <c r="M565" s="858">
        <v>2010</v>
      </c>
      <c r="N565" s="858">
        <v>2010</v>
      </c>
      <c r="O565" s="858">
        <v>2010</v>
      </c>
      <c r="P565" s="858">
        <v>2010</v>
      </c>
      <c r="Q565" s="858">
        <v>2010</v>
      </c>
      <c r="R565" s="858">
        <v>2010</v>
      </c>
      <c r="S565" s="858">
        <v>2010</v>
      </c>
      <c r="T565" s="851"/>
      <c r="U565" s="858">
        <v>2010</v>
      </c>
      <c r="V565" s="858">
        <v>2010</v>
      </c>
      <c r="W565" s="858">
        <v>2010</v>
      </c>
      <c r="X565" s="858">
        <v>2010</v>
      </c>
      <c r="Y565" s="858">
        <v>2010</v>
      </c>
      <c r="Z565" s="858">
        <v>2010</v>
      </c>
      <c r="AA565" s="858">
        <v>2010</v>
      </c>
      <c r="AB565" s="858">
        <v>2010</v>
      </c>
      <c r="AC565" s="858">
        <v>2010</v>
      </c>
      <c r="AD565" s="858">
        <v>2010</v>
      </c>
      <c r="AE565" s="858">
        <v>2010</v>
      </c>
      <c r="AF565" s="858">
        <v>2010</v>
      </c>
      <c r="AG565" s="858">
        <v>2010</v>
      </c>
      <c r="AH565" s="858">
        <v>2010</v>
      </c>
      <c r="AI565" s="858">
        <v>2010</v>
      </c>
      <c r="AJ565" s="858">
        <v>2010</v>
      </c>
      <c r="AK565" s="858">
        <v>2010</v>
      </c>
      <c r="AL565" s="858">
        <v>2010</v>
      </c>
      <c r="AM565" s="851"/>
      <c r="AN565" s="858">
        <v>2010</v>
      </c>
      <c r="AO565" s="858">
        <v>2010</v>
      </c>
      <c r="AP565" s="858">
        <v>2010</v>
      </c>
      <c r="AQ565" s="858">
        <v>2010</v>
      </c>
      <c r="AR565" s="858">
        <v>2010</v>
      </c>
      <c r="AS565" s="858">
        <v>2010</v>
      </c>
      <c r="AT565" s="858">
        <v>2010</v>
      </c>
      <c r="AU565" s="858">
        <v>2010</v>
      </c>
      <c r="AV565" s="858">
        <v>2010</v>
      </c>
      <c r="AW565" s="858">
        <v>2010</v>
      </c>
      <c r="AX565" s="858">
        <v>2010</v>
      </c>
      <c r="AY565" s="858">
        <v>2010</v>
      </c>
      <c r="AZ565" s="858">
        <v>2010</v>
      </c>
      <c r="BA565" s="858">
        <v>2010</v>
      </c>
      <c r="BB565" s="858">
        <v>2010</v>
      </c>
      <c r="BC565" s="858">
        <v>2010</v>
      </c>
      <c r="BD565" s="858">
        <v>2010</v>
      </c>
      <c r="BE565" s="858">
        <v>2010</v>
      </c>
      <c r="BF565" s="851"/>
      <c r="BG565" s="858">
        <v>2010</v>
      </c>
      <c r="BH565" s="858">
        <v>2010</v>
      </c>
      <c r="BI565" s="858">
        <v>2010</v>
      </c>
      <c r="BJ565" s="858">
        <v>2010</v>
      </c>
      <c r="BK565" s="858">
        <v>2010</v>
      </c>
      <c r="BL565" s="858">
        <v>2010</v>
      </c>
      <c r="BM565" s="858">
        <v>2010</v>
      </c>
      <c r="BN565" s="858">
        <v>2010</v>
      </c>
      <c r="BO565" s="858">
        <v>2010</v>
      </c>
      <c r="BP565" s="858">
        <v>2010</v>
      </c>
      <c r="BQ565" s="858">
        <v>2010</v>
      </c>
      <c r="BR565" s="858">
        <v>2010</v>
      </c>
      <c r="BS565" s="858">
        <v>2010</v>
      </c>
      <c r="BT565" s="858">
        <v>2010</v>
      </c>
      <c r="BU565" s="858">
        <v>2010</v>
      </c>
      <c r="BV565" s="858">
        <v>2010</v>
      </c>
      <c r="BW565" s="858">
        <v>2010</v>
      </c>
      <c r="BX565" s="858">
        <v>2010</v>
      </c>
      <c r="BY565" s="851"/>
      <c r="BZ565" s="858">
        <v>2010</v>
      </c>
      <c r="CA565" s="858">
        <v>2010</v>
      </c>
      <c r="CB565" s="858">
        <v>2010</v>
      </c>
      <c r="CC565" s="858">
        <v>2010</v>
      </c>
      <c r="CD565" s="698">
        <f t="shared" si="1937"/>
        <v>2010</v>
      </c>
      <c r="CE565" s="698">
        <f t="shared" si="1938"/>
        <v>2010</v>
      </c>
      <c r="CF565" s="698">
        <f t="shared" si="1939"/>
        <v>2010</v>
      </c>
      <c r="CG565" s="787">
        <f t="shared" si="1940"/>
        <v>2010</v>
      </c>
      <c r="CH565" s="1370">
        <f t="shared" si="2027"/>
        <v>2010</v>
      </c>
      <c r="CI565" s="1371">
        <f t="shared" si="2027"/>
        <v>2010</v>
      </c>
      <c r="CJ565" s="1372">
        <f t="shared" si="2027"/>
        <v>2010</v>
      </c>
      <c r="CK565" s="1372">
        <f t="shared" si="2027"/>
        <v>2010</v>
      </c>
      <c r="CL565" s="1372">
        <f t="shared" si="2027"/>
        <v>2010</v>
      </c>
      <c r="CM565" s="1372">
        <f t="shared" si="2027"/>
        <v>2010</v>
      </c>
      <c r="CN565" s="1372">
        <f t="shared" si="2027"/>
        <v>2010</v>
      </c>
      <c r="CO565" s="1373">
        <f t="shared" si="2027"/>
        <v>2010</v>
      </c>
      <c r="CP565" s="1373">
        <f t="shared" si="2027"/>
        <v>2010</v>
      </c>
      <c r="CQ565" s="1373">
        <f t="shared" si="2027"/>
        <v>2010</v>
      </c>
      <c r="CR565" s="1373">
        <f t="shared" si="2027"/>
        <v>2010</v>
      </c>
      <c r="CS565" s="1372">
        <f t="shared" si="2027"/>
        <v>2010</v>
      </c>
      <c r="CT565" s="1372">
        <f t="shared" si="2027"/>
        <v>2010</v>
      </c>
      <c r="CU565" s="1372">
        <f t="shared" si="2027"/>
        <v>2010</v>
      </c>
      <c r="CV565" s="1372">
        <f t="shared" si="2027"/>
        <v>2010</v>
      </c>
      <c r="CW565" s="1372">
        <f t="shared" si="2027"/>
        <v>2010</v>
      </c>
      <c r="CX565" s="1371">
        <f t="shared" si="2028"/>
        <v>2010</v>
      </c>
      <c r="CY565" s="1374">
        <f t="shared" si="2028"/>
        <v>2010</v>
      </c>
      <c r="CZ565" s="532">
        <f t="shared" si="2029"/>
        <v>2010</v>
      </c>
      <c r="DA565" s="533">
        <f t="shared" si="2029"/>
        <v>2010</v>
      </c>
      <c r="DB565" s="534">
        <f t="shared" si="2029"/>
        <v>2010</v>
      </c>
      <c r="DC565" s="534">
        <f t="shared" si="2029"/>
        <v>2010</v>
      </c>
      <c r="DD565" s="534">
        <f t="shared" si="2029"/>
        <v>2010</v>
      </c>
      <c r="DE565" s="534">
        <f t="shared" si="2029"/>
        <v>2010</v>
      </c>
      <c r="DF565" s="534">
        <f t="shared" si="2029"/>
        <v>2010</v>
      </c>
      <c r="DG565" s="535">
        <f t="shared" si="2029"/>
        <v>2010</v>
      </c>
      <c r="DH565" s="535">
        <f t="shared" si="2029"/>
        <v>2010</v>
      </c>
      <c r="DI565" s="535">
        <f t="shared" si="2029"/>
        <v>2010</v>
      </c>
      <c r="DJ565" s="535">
        <f t="shared" si="2029"/>
        <v>2010</v>
      </c>
      <c r="DK565" s="534">
        <f t="shared" si="2029"/>
        <v>2010</v>
      </c>
      <c r="DL565" s="534">
        <f t="shared" si="2029"/>
        <v>2010</v>
      </c>
      <c r="DM565" s="534">
        <f t="shared" si="2029"/>
        <v>2010</v>
      </c>
      <c r="DN565" s="534">
        <f t="shared" si="2029"/>
        <v>2010</v>
      </c>
      <c r="DO565" s="534">
        <f t="shared" si="2029"/>
        <v>2010</v>
      </c>
      <c r="DP565" s="533">
        <f t="shared" si="2030"/>
        <v>2010</v>
      </c>
      <c r="DQ565" s="532">
        <f t="shared" si="2030"/>
        <v>2010</v>
      </c>
      <c r="DR565" s="753">
        <f t="shared" si="1941"/>
        <v>18</v>
      </c>
      <c r="DS565" s="111">
        <f t="shared" si="1942"/>
        <v>18</v>
      </c>
      <c r="DT565" s="111">
        <f t="shared" si="1943"/>
        <v>18</v>
      </c>
      <c r="DU565" s="111">
        <f t="shared" si="1944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3" t="str">
        <f t="shared" ref="B566:S566" si="2039">IF(B564="","",B564*B565/B$46/365/$G$1)</f>
        <v/>
      </c>
      <c r="C566" s="863" t="str">
        <f t="shared" si="2039"/>
        <v/>
      </c>
      <c r="D566" s="863" t="str">
        <f t="shared" si="2039"/>
        <v/>
      </c>
      <c r="E566" s="863" t="str">
        <f t="shared" si="2039"/>
        <v/>
      </c>
      <c r="F566" s="863" t="str">
        <f t="shared" si="2039"/>
        <v/>
      </c>
      <c r="G566" s="863" t="str">
        <f t="shared" si="2039"/>
        <v/>
      </c>
      <c r="H566" s="863" t="str">
        <f t="shared" si="2039"/>
        <v/>
      </c>
      <c r="I566" s="863" t="str">
        <f t="shared" si="2039"/>
        <v/>
      </c>
      <c r="J566" s="863" t="str">
        <f t="shared" si="2039"/>
        <v/>
      </c>
      <c r="K566" s="863" t="str">
        <f t="shared" si="2039"/>
        <v/>
      </c>
      <c r="L566" s="863" t="str">
        <f t="shared" si="2039"/>
        <v/>
      </c>
      <c r="M566" s="863" t="str">
        <f t="shared" si="2039"/>
        <v/>
      </c>
      <c r="N566" s="863" t="str">
        <f t="shared" si="2039"/>
        <v/>
      </c>
      <c r="O566" s="863" t="str">
        <f t="shared" si="2039"/>
        <v/>
      </c>
      <c r="P566" s="863" t="str">
        <f t="shared" si="2039"/>
        <v/>
      </c>
      <c r="Q566" s="863" t="str">
        <f t="shared" si="2039"/>
        <v/>
      </c>
      <c r="R566" s="863" t="str">
        <f t="shared" si="2039"/>
        <v/>
      </c>
      <c r="S566" s="863" t="str">
        <f t="shared" si="2039"/>
        <v/>
      </c>
      <c r="T566" s="752"/>
      <c r="U566" s="863" t="str">
        <f t="shared" ref="U566:AL566" si="2040">IF(U564="","",U564*U565/U$46/365/$G$1)</f>
        <v/>
      </c>
      <c r="V566" s="863" t="str">
        <f t="shared" si="2040"/>
        <v/>
      </c>
      <c r="W566" s="863" t="str">
        <f t="shared" si="2040"/>
        <v/>
      </c>
      <c r="X566" s="863" t="str">
        <f t="shared" si="2040"/>
        <v/>
      </c>
      <c r="Y566" s="863" t="str">
        <f t="shared" si="2040"/>
        <v/>
      </c>
      <c r="Z566" s="863" t="str">
        <f t="shared" si="2040"/>
        <v/>
      </c>
      <c r="AA566" s="863" t="str">
        <f t="shared" si="2040"/>
        <v/>
      </c>
      <c r="AB566" s="863" t="str">
        <f t="shared" si="2040"/>
        <v/>
      </c>
      <c r="AC566" s="863" t="str">
        <f t="shared" si="2040"/>
        <v/>
      </c>
      <c r="AD566" s="863" t="str">
        <f t="shared" si="2040"/>
        <v/>
      </c>
      <c r="AE566" s="863" t="str">
        <f t="shared" si="2040"/>
        <v/>
      </c>
      <c r="AF566" s="863" t="str">
        <f t="shared" si="2040"/>
        <v/>
      </c>
      <c r="AG566" s="863" t="str">
        <f t="shared" si="2040"/>
        <v/>
      </c>
      <c r="AH566" s="863" t="str">
        <f t="shared" si="2040"/>
        <v/>
      </c>
      <c r="AI566" s="863" t="str">
        <f t="shared" si="2040"/>
        <v/>
      </c>
      <c r="AJ566" s="863" t="str">
        <f t="shared" si="2040"/>
        <v/>
      </c>
      <c r="AK566" s="863" t="str">
        <f t="shared" si="2040"/>
        <v/>
      </c>
      <c r="AL566" s="863" t="str">
        <f t="shared" si="2040"/>
        <v/>
      </c>
      <c r="AM566" s="752"/>
      <c r="AN566" s="863" t="str">
        <f t="shared" ref="AN566:BE566" si="2041">IF(AN564="","",AN564*AN565/AN$46/365/$G$1)</f>
        <v/>
      </c>
      <c r="AO566" s="863" t="str">
        <f t="shared" si="2041"/>
        <v/>
      </c>
      <c r="AP566" s="863" t="str">
        <f t="shared" si="2041"/>
        <v/>
      </c>
      <c r="AQ566" s="863" t="str">
        <f t="shared" si="2041"/>
        <v/>
      </c>
      <c r="AR566" s="863" t="str">
        <f t="shared" si="2041"/>
        <v/>
      </c>
      <c r="AS566" s="863" t="str">
        <f t="shared" si="2041"/>
        <v/>
      </c>
      <c r="AT566" s="863" t="str">
        <f t="shared" si="2041"/>
        <v/>
      </c>
      <c r="AU566" s="863" t="str">
        <f t="shared" si="2041"/>
        <v/>
      </c>
      <c r="AV566" s="863" t="str">
        <f t="shared" si="2041"/>
        <v/>
      </c>
      <c r="AW566" s="863" t="str">
        <f t="shared" si="2041"/>
        <v/>
      </c>
      <c r="AX566" s="863" t="str">
        <f t="shared" si="2041"/>
        <v/>
      </c>
      <c r="AY566" s="863" t="str">
        <f t="shared" si="2041"/>
        <v/>
      </c>
      <c r="AZ566" s="863" t="str">
        <f t="shared" si="2041"/>
        <v/>
      </c>
      <c r="BA566" s="863" t="str">
        <f t="shared" si="2041"/>
        <v/>
      </c>
      <c r="BB566" s="863" t="str">
        <f t="shared" si="2041"/>
        <v/>
      </c>
      <c r="BC566" s="863" t="str">
        <f t="shared" si="2041"/>
        <v/>
      </c>
      <c r="BD566" s="863" t="str">
        <f t="shared" si="2041"/>
        <v/>
      </c>
      <c r="BE566" s="863" t="str">
        <f t="shared" si="2041"/>
        <v/>
      </c>
      <c r="BF566" s="752"/>
      <c r="BG566" s="863" t="str">
        <f t="shared" ref="BG566:BX566" si="2042">IF(BG564="","",BG564*BG565/BG$46/365/$G$1)</f>
        <v/>
      </c>
      <c r="BH566" s="863" t="str">
        <f t="shared" si="2042"/>
        <v/>
      </c>
      <c r="BI566" s="863" t="str">
        <f t="shared" si="2042"/>
        <v/>
      </c>
      <c r="BJ566" s="863" t="str">
        <f t="shared" si="2042"/>
        <v/>
      </c>
      <c r="BK566" s="863" t="str">
        <f t="shared" si="2042"/>
        <v/>
      </c>
      <c r="BL566" s="863" t="str">
        <f t="shared" si="2042"/>
        <v/>
      </c>
      <c r="BM566" s="863" t="str">
        <f t="shared" si="2042"/>
        <v/>
      </c>
      <c r="BN566" s="863" t="str">
        <f t="shared" si="2042"/>
        <v/>
      </c>
      <c r="BO566" s="863" t="str">
        <f t="shared" si="2042"/>
        <v/>
      </c>
      <c r="BP566" s="863" t="str">
        <f t="shared" si="2042"/>
        <v/>
      </c>
      <c r="BQ566" s="863" t="str">
        <f t="shared" si="2042"/>
        <v/>
      </c>
      <c r="BR566" s="863" t="str">
        <f t="shared" si="2042"/>
        <v/>
      </c>
      <c r="BS566" s="863" t="str">
        <f t="shared" si="2042"/>
        <v/>
      </c>
      <c r="BT566" s="863" t="str">
        <f t="shared" si="2042"/>
        <v/>
      </c>
      <c r="BU566" s="863" t="str">
        <f t="shared" si="2042"/>
        <v/>
      </c>
      <c r="BV566" s="863" t="str">
        <f t="shared" si="2042"/>
        <v/>
      </c>
      <c r="BW566" s="863" t="str">
        <f t="shared" si="2042"/>
        <v/>
      </c>
      <c r="BX566" s="863" t="str">
        <f t="shared" si="2042"/>
        <v/>
      </c>
      <c r="BY566" s="752"/>
      <c r="BZ566" s="863" t="str">
        <f>IF(BZ564="","",BZ564*BZ565/BZ$46/365/$G$1)</f>
        <v/>
      </c>
      <c r="CA566" s="863" t="str">
        <f>IF(CA564="","",CA564*CA565/CA$46/365/$G$1)</f>
        <v/>
      </c>
      <c r="CB566" s="863" t="str">
        <f>IF(CB564="","",CB564*CB565/CB$46/365/$G$1)</f>
        <v/>
      </c>
      <c r="CC566" s="863" t="str">
        <f>IF(CC564="","",CC564*CC565/CC$46/365/$G$1)</f>
        <v/>
      </c>
      <c r="CD566" s="698" t="str">
        <f t="shared" si="1937"/>
        <v/>
      </c>
      <c r="CE566" s="723" t="str">
        <f t="shared" si="1938"/>
        <v/>
      </c>
      <c r="CF566" s="723" t="str">
        <f t="shared" si="1939"/>
        <v/>
      </c>
      <c r="CG566" s="790" t="str">
        <f t="shared" si="1940"/>
        <v/>
      </c>
      <c r="CH566" s="1375" t="str">
        <f t="shared" si="2027"/>
        <v/>
      </c>
      <c r="CI566" s="1376" t="str">
        <f t="shared" si="2027"/>
        <v/>
      </c>
      <c r="CJ566" s="1377" t="str">
        <f t="shared" si="2027"/>
        <v/>
      </c>
      <c r="CK566" s="1377" t="str">
        <f t="shared" si="2027"/>
        <v/>
      </c>
      <c r="CL566" s="1377" t="str">
        <f t="shared" si="2027"/>
        <v/>
      </c>
      <c r="CM566" s="1377" t="str">
        <f t="shared" si="2027"/>
        <v/>
      </c>
      <c r="CN566" s="1377" t="str">
        <f t="shared" si="2027"/>
        <v/>
      </c>
      <c r="CO566" s="1378" t="str">
        <f t="shared" si="2027"/>
        <v/>
      </c>
      <c r="CP566" s="1378" t="str">
        <f t="shared" si="2027"/>
        <v/>
      </c>
      <c r="CQ566" s="1378" t="str">
        <f t="shared" si="2027"/>
        <v/>
      </c>
      <c r="CR566" s="1378" t="str">
        <f t="shared" si="2027"/>
        <v/>
      </c>
      <c r="CS566" s="1377" t="str">
        <f t="shared" si="2027"/>
        <v/>
      </c>
      <c r="CT566" s="1377" t="str">
        <f t="shared" si="2027"/>
        <v/>
      </c>
      <c r="CU566" s="1377" t="str">
        <f t="shared" si="2027"/>
        <v/>
      </c>
      <c r="CV566" s="1377" t="str">
        <f t="shared" si="2027"/>
        <v/>
      </c>
      <c r="CW566" s="1377" t="str">
        <f t="shared" si="2027"/>
        <v/>
      </c>
      <c r="CX566" s="1376" t="str">
        <f t="shared" si="2028"/>
        <v/>
      </c>
      <c r="CY566" s="1379" t="str">
        <f t="shared" si="2028"/>
        <v/>
      </c>
      <c r="CZ566" s="638" t="str">
        <f t="shared" si="2029"/>
        <v/>
      </c>
      <c r="DA566" s="639" t="str">
        <f t="shared" si="2029"/>
        <v/>
      </c>
      <c r="DB566" s="640" t="str">
        <f t="shared" si="2029"/>
        <v/>
      </c>
      <c r="DC566" s="640" t="str">
        <f t="shared" si="2029"/>
        <v/>
      </c>
      <c r="DD566" s="640" t="str">
        <f t="shared" si="2029"/>
        <v/>
      </c>
      <c r="DE566" s="640" t="str">
        <f t="shared" si="2029"/>
        <v/>
      </c>
      <c r="DF566" s="640" t="str">
        <f t="shared" si="2029"/>
        <v/>
      </c>
      <c r="DG566" s="641" t="str">
        <f t="shared" si="2029"/>
        <v/>
      </c>
      <c r="DH566" s="641" t="str">
        <f t="shared" si="2029"/>
        <v/>
      </c>
      <c r="DI566" s="641" t="str">
        <f t="shared" si="2029"/>
        <v/>
      </c>
      <c r="DJ566" s="641" t="str">
        <f t="shared" si="2029"/>
        <v/>
      </c>
      <c r="DK566" s="640" t="str">
        <f t="shared" si="2029"/>
        <v/>
      </c>
      <c r="DL566" s="640" t="str">
        <f t="shared" si="2029"/>
        <v/>
      </c>
      <c r="DM566" s="640" t="str">
        <f t="shared" si="2029"/>
        <v/>
      </c>
      <c r="DN566" s="640" t="str">
        <f t="shared" si="2029"/>
        <v/>
      </c>
      <c r="DO566" s="640" t="str">
        <f t="shared" si="2029"/>
        <v/>
      </c>
      <c r="DP566" s="639" t="str">
        <f t="shared" si="2030"/>
        <v/>
      </c>
      <c r="DQ566" s="638" t="str">
        <f t="shared" si="2030"/>
        <v/>
      </c>
      <c r="DR566" s="753">
        <f t="shared" si="1941"/>
        <v>0</v>
      </c>
      <c r="DS566" s="111">
        <f t="shared" si="1942"/>
        <v>0</v>
      </c>
      <c r="DT566" s="111">
        <f t="shared" si="1943"/>
        <v>0</v>
      </c>
      <c r="DU566" s="111">
        <f t="shared" si="1944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1937"/>
        <v/>
      </c>
      <c r="CE567" s="698" t="str">
        <f t="shared" si="1938"/>
        <v/>
      </c>
      <c r="CF567" s="698" t="str">
        <f t="shared" si="1939"/>
        <v/>
      </c>
      <c r="CG567" s="787" t="str">
        <f t="shared" si="1940"/>
        <v/>
      </c>
      <c r="CH567" s="1370" t="str">
        <f t="shared" si="2027"/>
        <v/>
      </c>
      <c r="CI567" s="1371" t="str">
        <f t="shared" si="2027"/>
        <v/>
      </c>
      <c r="CJ567" s="1372" t="str">
        <f t="shared" si="2027"/>
        <v/>
      </c>
      <c r="CK567" s="1372" t="str">
        <f t="shared" si="2027"/>
        <v/>
      </c>
      <c r="CL567" s="1372" t="str">
        <f t="shared" si="2027"/>
        <v/>
      </c>
      <c r="CM567" s="1372" t="str">
        <f t="shared" si="2027"/>
        <v/>
      </c>
      <c r="CN567" s="1372" t="str">
        <f t="shared" si="2027"/>
        <v/>
      </c>
      <c r="CO567" s="1373" t="str">
        <f t="shared" si="2027"/>
        <v/>
      </c>
      <c r="CP567" s="1373" t="str">
        <f t="shared" si="2027"/>
        <v/>
      </c>
      <c r="CQ567" s="1373" t="str">
        <f t="shared" si="2027"/>
        <v/>
      </c>
      <c r="CR567" s="1373" t="str">
        <f t="shared" si="2027"/>
        <v/>
      </c>
      <c r="CS567" s="1372" t="str">
        <f t="shared" si="2027"/>
        <v/>
      </c>
      <c r="CT567" s="1372" t="str">
        <f t="shared" si="2027"/>
        <v/>
      </c>
      <c r="CU567" s="1372" t="str">
        <f t="shared" si="2027"/>
        <v/>
      </c>
      <c r="CV567" s="1372" t="str">
        <f t="shared" si="2027"/>
        <v/>
      </c>
      <c r="CW567" s="1372" t="str">
        <f t="shared" si="2027"/>
        <v/>
      </c>
      <c r="CX567" s="1371" t="str">
        <f t="shared" si="2028"/>
        <v/>
      </c>
      <c r="CY567" s="1374" t="str">
        <f t="shared" si="2028"/>
        <v/>
      </c>
      <c r="CZ567" s="532" t="str">
        <f t="shared" si="2029"/>
        <v/>
      </c>
      <c r="DA567" s="533" t="str">
        <f t="shared" si="2029"/>
        <v/>
      </c>
      <c r="DB567" s="534" t="str">
        <f t="shared" si="2029"/>
        <v/>
      </c>
      <c r="DC567" s="534" t="str">
        <f t="shared" si="2029"/>
        <v/>
      </c>
      <c r="DD567" s="534" t="str">
        <f t="shared" si="2029"/>
        <v/>
      </c>
      <c r="DE567" s="534" t="str">
        <f t="shared" si="2029"/>
        <v/>
      </c>
      <c r="DF567" s="534" t="str">
        <f t="shared" si="2029"/>
        <v/>
      </c>
      <c r="DG567" s="535" t="str">
        <f t="shared" si="2029"/>
        <v/>
      </c>
      <c r="DH567" s="535" t="str">
        <f t="shared" si="2029"/>
        <v/>
      </c>
      <c r="DI567" s="535" t="str">
        <f t="shared" si="2029"/>
        <v/>
      </c>
      <c r="DJ567" s="535" t="str">
        <f t="shared" si="2029"/>
        <v/>
      </c>
      <c r="DK567" s="534" t="str">
        <f t="shared" si="2029"/>
        <v/>
      </c>
      <c r="DL567" s="534" t="str">
        <f t="shared" si="2029"/>
        <v/>
      </c>
      <c r="DM567" s="534" t="str">
        <f t="shared" si="2029"/>
        <v/>
      </c>
      <c r="DN567" s="534" t="str">
        <f t="shared" si="2029"/>
        <v/>
      </c>
      <c r="DO567" s="534" t="str">
        <f t="shared" si="2029"/>
        <v/>
      </c>
      <c r="DP567" s="533" t="str">
        <f t="shared" si="2030"/>
        <v/>
      </c>
      <c r="DQ567" s="532" t="str">
        <f t="shared" si="2030"/>
        <v/>
      </c>
      <c r="DR567" s="753">
        <f t="shared" si="1941"/>
        <v>0</v>
      </c>
      <c r="DS567" s="111">
        <f t="shared" si="1942"/>
        <v>0</v>
      </c>
      <c r="DT567" s="111">
        <f t="shared" si="1943"/>
        <v>0</v>
      </c>
      <c r="DU567" s="111">
        <f t="shared" si="1944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043">IF(B567="","",B564*B567)</f>
        <v/>
      </c>
      <c r="C568" s="541" t="str">
        <f t="shared" si="2043"/>
        <v/>
      </c>
      <c r="D568" s="541" t="str">
        <f t="shared" si="2043"/>
        <v/>
      </c>
      <c r="E568" s="541" t="str">
        <f t="shared" si="2043"/>
        <v/>
      </c>
      <c r="F568" s="541" t="str">
        <f t="shared" si="2043"/>
        <v/>
      </c>
      <c r="G568" s="541" t="str">
        <f t="shared" si="2043"/>
        <v/>
      </c>
      <c r="H568" s="541" t="str">
        <f t="shared" si="2043"/>
        <v/>
      </c>
      <c r="I568" s="541" t="str">
        <f t="shared" si="2043"/>
        <v/>
      </c>
      <c r="J568" s="541" t="str">
        <f t="shared" si="2043"/>
        <v/>
      </c>
      <c r="K568" s="541" t="str">
        <f t="shared" si="2043"/>
        <v/>
      </c>
      <c r="L568" s="541" t="str">
        <f t="shared" si="2043"/>
        <v/>
      </c>
      <c r="M568" s="541" t="str">
        <f t="shared" si="2043"/>
        <v/>
      </c>
      <c r="N568" s="541" t="str">
        <f t="shared" si="2043"/>
        <v/>
      </c>
      <c r="O568" s="541" t="str">
        <f t="shared" si="2043"/>
        <v/>
      </c>
      <c r="P568" s="541" t="str">
        <f t="shared" si="2043"/>
        <v/>
      </c>
      <c r="Q568" s="541" t="str">
        <f t="shared" si="2043"/>
        <v/>
      </c>
      <c r="R568" s="541" t="str">
        <f t="shared" si="2043"/>
        <v/>
      </c>
      <c r="S568" s="541" t="str">
        <f t="shared" si="2043"/>
        <v/>
      </c>
      <c r="T568" s="865"/>
      <c r="U568" s="541" t="str">
        <f t="shared" ref="U568:AL568" si="2044">IF(U567="","",U564*U567)</f>
        <v/>
      </c>
      <c r="V568" s="541" t="str">
        <f t="shared" si="2044"/>
        <v/>
      </c>
      <c r="W568" s="541" t="str">
        <f t="shared" si="2044"/>
        <v/>
      </c>
      <c r="X568" s="541" t="str">
        <f t="shared" si="2044"/>
        <v/>
      </c>
      <c r="Y568" s="541" t="str">
        <f t="shared" si="2044"/>
        <v/>
      </c>
      <c r="Z568" s="541" t="str">
        <f t="shared" si="2044"/>
        <v/>
      </c>
      <c r="AA568" s="541" t="str">
        <f t="shared" si="2044"/>
        <v/>
      </c>
      <c r="AB568" s="541" t="str">
        <f t="shared" si="2044"/>
        <v/>
      </c>
      <c r="AC568" s="541" t="str">
        <f t="shared" si="2044"/>
        <v/>
      </c>
      <c r="AD568" s="541" t="str">
        <f t="shared" si="2044"/>
        <v/>
      </c>
      <c r="AE568" s="541" t="str">
        <f t="shared" si="2044"/>
        <v/>
      </c>
      <c r="AF568" s="541" t="str">
        <f t="shared" si="2044"/>
        <v/>
      </c>
      <c r="AG568" s="541" t="str">
        <f t="shared" si="2044"/>
        <v/>
      </c>
      <c r="AH568" s="541" t="str">
        <f t="shared" si="2044"/>
        <v/>
      </c>
      <c r="AI568" s="541" t="str">
        <f t="shared" si="2044"/>
        <v/>
      </c>
      <c r="AJ568" s="541" t="str">
        <f t="shared" si="2044"/>
        <v/>
      </c>
      <c r="AK568" s="541" t="str">
        <f t="shared" si="2044"/>
        <v/>
      </c>
      <c r="AL568" s="541" t="str">
        <f t="shared" si="2044"/>
        <v/>
      </c>
      <c r="AM568" s="865"/>
      <c r="AN568" s="541" t="str">
        <f t="shared" ref="AN568:BE568" si="2045">IF(AN567="","",AN564*AN567)</f>
        <v/>
      </c>
      <c r="AO568" s="541" t="str">
        <f t="shared" si="2045"/>
        <v/>
      </c>
      <c r="AP568" s="541" t="str">
        <f t="shared" si="2045"/>
        <v/>
      </c>
      <c r="AQ568" s="541" t="str">
        <f t="shared" si="2045"/>
        <v/>
      </c>
      <c r="AR568" s="541" t="str">
        <f t="shared" si="2045"/>
        <v/>
      </c>
      <c r="AS568" s="541" t="str">
        <f t="shared" si="2045"/>
        <v/>
      </c>
      <c r="AT568" s="541" t="str">
        <f t="shared" si="2045"/>
        <v/>
      </c>
      <c r="AU568" s="541" t="str">
        <f t="shared" si="2045"/>
        <v/>
      </c>
      <c r="AV568" s="541" t="str">
        <f t="shared" si="2045"/>
        <v/>
      </c>
      <c r="AW568" s="541" t="str">
        <f t="shared" si="2045"/>
        <v/>
      </c>
      <c r="AX568" s="541" t="str">
        <f t="shared" si="2045"/>
        <v/>
      </c>
      <c r="AY568" s="541" t="str">
        <f t="shared" si="2045"/>
        <v/>
      </c>
      <c r="AZ568" s="541" t="str">
        <f t="shared" si="2045"/>
        <v/>
      </c>
      <c r="BA568" s="541" t="str">
        <f t="shared" si="2045"/>
        <v/>
      </c>
      <c r="BB568" s="541" t="str">
        <f t="shared" si="2045"/>
        <v/>
      </c>
      <c r="BC568" s="541" t="str">
        <f t="shared" si="2045"/>
        <v/>
      </c>
      <c r="BD568" s="541" t="str">
        <f t="shared" si="2045"/>
        <v/>
      </c>
      <c r="BE568" s="541" t="str">
        <f t="shared" si="2045"/>
        <v/>
      </c>
      <c r="BF568" s="865"/>
      <c r="BG568" s="541" t="str">
        <f t="shared" ref="BG568:BX568" si="2046">IF(BG567="","",BG564*BG567)</f>
        <v/>
      </c>
      <c r="BH568" s="541" t="str">
        <f t="shared" si="2046"/>
        <v/>
      </c>
      <c r="BI568" s="541" t="str">
        <f t="shared" si="2046"/>
        <v/>
      </c>
      <c r="BJ568" s="541" t="str">
        <f t="shared" si="2046"/>
        <v/>
      </c>
      <c r="BK568" s="541" t="str">
        <f t="shared" si="2046"/>
        <v/>
      </c>
      <c r="BL568" s="541" t="str">
        <f t="shared" si="2046"/>
        <v/>
      </c>
      <c r="BM568" s="541" t="str">
        <f t="shared" si="2046"/>
        <v/>
      </c>
      <c r="BN568" s="541" t="str">
        <f t="shared" si="2046"/>
        <v/>
      </c>
      <c r="BO568" s="541" t="str">
        <f t="shared" si="2046"/>
        <v/>
      </c>
      <c r="BP568" s="541" t="str">
        <f t="shared" si="2046"/>
        <v/>
      </c>
      <c r="BQ568" s="541" t="str">
        <f t="shared" si="2046"/>
        <v/>
      </c>
      <c r="BR568" s="541" t="str">
        <f t="shared" si="2046"/>
        <v/>
      </c>
      <c r="BS568" s="541" t="str">
        <f t="shared" si="2046"/>
        <v/>
      </c>
      <c r="BT568" s="541" t="str">
        <f t="shared" si="2046"/>
        <v/>
      </c>
      <c r="BU568" s="541" t="str">
        <f t="shared" si="2046"/>
        <v/>
      </c>
      <c r="BV568" s="541" t="str">
        <f t="shared" si="2046"/>
        <v/>
      </c>
      <c r="BW568" s="541" t="str">
        <f t="shared" si="2046"/>
        <v/>
      </c>
      <c r="BX568" s="541" t="str">
        <f t="shared" si="2046"/>
        <v/>
      </c>
      <c r="BY568" s="865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1937"/>
        <v/>
      </c>
      <c r="CE568" s="698" t="str">
        <f t="shared" si="1938"/>
        <v/>
      </c>
      <c r="CF568" s="698" t="str">
        <f t="shared" si="1939"/>
        <v/>
      </c>
      <c r="CG568" s="787" t="str">
        <f t="shared" si="1940"/>
        <v/>
      </c>
      <c r="CH568" s="1370" t="str">
        <f t="shared" si="2027"/>
        <v/>
      </c>
      <c r="CI568" s="1371" t="str">
        <f t="shared" si="2027"/>
        <v/>
      </c>
      <c r="CJ568" s="1372" t="str">
        <f t="shared" si="2027"/>
        <v/>
      </c>
      <c r="CK568" s="1372" t="str">
        <f t="shared" si="2027"/>
        <v/>
      </c>
      <c r="CL568" s="1372" t="str">
        <f t="shared" si="2027"/>
        <v/>
      </c>
      <c r="CM568" s="1372" t="str">
        <f t="shared" si="2027"/>
        <v/>
      </c>
      <c r="CN568" s="1372" t="str">
        <f t="shared" si="2027"/>
        <v/>
      </c>
      <c r="CO568" s="1373" t="str">
        <f t="shared" si="2027"/>
        <v/>
      </c>
      <c r="CP568" s="1373" t="str">
        <f t="shared" si="2027"/>
        <v/>
      </c>
      <c r="CQ568" s="1373" t="str">
        <f t="shared" si="2027"/>
        <v/>
      </c>
      <c r="CR568" s="1373" t="str">
        <f t="shared" si="2027"/>
        <v/>
      </c>
      <c r="CS568" s="1372" t="str">
        <f t="shared" si="2027"/>
        <v/>
      </c>
      <c r="CT568" s="1372" t="str">
        <f t="shared" si="2027"/>
        <v/>
      </c>
      <c r="CU568" s="1372" t="str">
        <f t="shared" si="2027"/>
        <v/>
      </c>
      <c r="CV568" s="1372" t="str">
        <f t="shared" si="2027"/>
        <v/>
      </c>
      <c r="CW568" s="1372" t="str">
        <f t="shared" si="2027"/>
        <v/>
      </c>
      <c r="CX568" s="1371" t="str">
        <f t="shared" si="2028"/>
        <v/>
      </c>
      <c r="CY568" s="1374" t="str">
        <f t="shared" si="2028"/>
        <v/>
      </c>
      <c r="CZ568" s="532" t="str">
        <f t="shared" si="2029"/>
        <v/>
      </c>
      <c r="DA568" s="533" t="str">
        <f t="shared" si="2029"/>
        <v/>
      </c>
      <c r="DB568" s="534" t="str">
        <f t="shared" si="2029"/>
        <v/>
      </c>
      <c r="DC568" s="534" t="str">
        <f t="shared" si="2029"/>
        <v/>
      </c>
      <c r="DD568" s="534" t="str">
        <f t="shared" si="2029"/>
        <v/>
      </c>
      <c r="DE568" s="534" t="str">
        <f t="shared" si="2029"/>
        <v/>
      </c>
      <c r="DF568" s="534" t="str">
        <f t="shared" si="2029"/>
        <v/>
      </c>
      <c r="DG568" s="535" t="str">
        <f t="shared" si="2029"/>
        <v/>
      </c>
      <c r="DH568" s="535" t="str">
        <f t="shared" si="2029"/>
        <v/>
      </c>
      <c r="DI568" s="535" t="str">
        <f t="shared" si="2029"/>
        <v/>
      </c>
      <c r="DJ568" s="535" t="str">
        <f t="shared" si="2029"/>
        <v/>
      </c>
      <c r="DK568" s="534" t="str">
        <f t="shared" si="2029"/>
        <v/>
      </c>
      <c r="DL568" s="534" t="str">
        <f t="shared" si="2029"/>
        <v/>
      </c>
      <c r="DM568" s="534" t="str">
        <f t="shared" si="2029"/>
        <v/>
      </c>
      <c r="DN568" s="534" t="str">
        <f t="shared" si="2029"/>
        <v/>
      </c>
      <c r="DO568" s="534" t="str">
        <f t="shared" si="2029"/>
        <v/>
      </c>
      <c r="DP568" s="533" t="str">
        <f t="shared" si="2030"/>
        <v/>
      </c>
      <c r="DQ568" s="532" t="str">
        <f t="shared" si="2030"/>
        <v/>
      </c>
      <c r="DR568" s="753">
        <f t="shared" si="1941"/>
        <v>0</v>
      </c>
      <c r="DS568" s="111">
        <f t="shared" si="1942"/>
        <v>0</v>
      </c>
      <c r="DT568" s="111">
        <f t="shared" si="1943"/>
        <v>0</v>
      </c>
      <c r="DU568" s="111">
        <f t="shared" si="1944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440" t="s">
        <v>837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1937"/>
        <v/>
      </c>
      <c r="CE569" s="698" t="str">
        <f t="shared" si="1938"/>
        <v/>
      </c>
      <c r="CF569" s="698" t="str">
        <f t="shared" si="1939"/>
        <v/>
      </c>
      <c r="CG569" s="787" t="str">
        <f t="shared" si="1940"/>
        <v/>
      </c>
      <c r="CH569" s="1370" t="str">
        <f t="shared" si="2027"/>
        <v/>
      </c>
      <c r="CI569" s="1371" t="str">
        <f t="shared" si="2027"/>
        <v/>
      </c>
      <c r="CJ569" s="1372" t="str">
        <f t="shared" si="2027"/>
        <v/>
      </c>
      <c r="CK569" s="1372" t="str">
        <f t="shared" si="2027"/>
        <v/>
      </c>
      <c r="CL569" s="1372" t="str">
        <f t="shared" si="2027"/>
        <v/>
      </c>
      <c r="CM569" s="1372" t="str">
        <f t="shared" si="2027"/>
        <v/>
      </c>
      <c r="CN569" s="1372" t="str">
        <f t="shared" si="2027"/>
        <v/>
      </c>
      <c r="CO569" s="1373" t="str">
        <f t="shared" si="2027"/>
        <v/>
      </c>
      <c r="CP569" s="1373" t="str">
        <f t="shared" si="2027"/>
        <v/>
      </c>
      <c r="CQ569" s="1373" t="str">
        <f t="shared" si="2027"/>
        <v/>
      </c>
      <c r="CR569" s="1373" t="str">
        <f t="shared" si="2027"/>
        <v/>
      </c>
      <c r="CS569" s="1372" t="str">
        <f t="shared" si="2027"/>
        <v/>
      </c>
      <c r="CT569" s="1372" t="str">
        <f t="shared" si="2027"/>
        <v/>
      </c>
      <c r="CU569" s="1372" t="str">
        <f t="shared" si="2027"/>
        <v/>
      </c>
      <c r="CV569" s="1372" t="str">
        <f t="shared" si="2027"/>
        <v/>
      </c>
      <c r="CW569" s="1372" t="str">
        <f t="shared" si="2027"/>
        <v/>
      </c>
      <c r="CX569" s="1371" t="str">
        <f t="shared" si="2028"/>
        <v/>
      </c>
      <c r="CY569" s="1374" t="str">
        <f t="shared" si="2028"/>
        <v/>
      </c>
      <c r="CZ569" s="532" t="str">
        <f t="shared" si="2029"/>
        <v/>
      </c>
      <c r="DA569" s="533" t="str">
        <f t="shared" si="2029"/>
        <v/>
      </c>
      <c r="DB569" s="534" t="str">
        <f t="shared" si="2029"/>
        <v/>
      </c>
      <c r="DC569" s="534" t="str">
        <f t="shared" si="2029"/>
        <v/>
      </c>
      <c r="DD569" s="534" t="str">
        <f t="shared" si="2029"/>
        <v/>
      </c>
      <c r="DE569" s="534" t="str">
        <f t="shared" si="2029"/>
        <v/>
      </c>
      <c r="DF569" s="534" t="str">
        <f t="shared" si="2029"/>
        <v/>
      </c>
      <c r="DG569" s="535" t="str">
        <f t="shared" si="2029"/>
        <v/>
      </c>
      <c r="DH569" s="535" t="str">
        <f t="shared" si="2029"/>
        <v/>
      </c>
      <c r="DI569" s="535" t="str">
        <f t="shared" si="2029"/>
        <v/>
      </c>
      <c r="DJ569" s="535" t="str">
        <f t="shared" si="2029"/>
        <v/>
      </c>
      <c r="DK569" s="534" t="str">
        <f t="shared" si="2029"/>
        <v/>
      </c>
      <c r="DL569" s="534" t="str">
        <f t="shared" si="2029"/>
        <v/>
      </c>
      <c r="DM569" s="534" t="str">
        <f t="shared" si="2029"/>
        <v/>
      </c>
      <c r="DN569" s="534" t="str">
        <f t="shared" si="2029"/>
        <v/>
      </c>
      <c r="DO569" s="534" t="str">
        <f t="shared" si="2029"/>
        <v/>
      </c>
      <c r="DP569" s="533" t="str">
        <f t="shared" si="2030"/>
        <v/>
      </c>
      <c r="DQ569" s="532" t="str">
        <f t="shared" si="2030"/>
        <v/>
      </c>
      <c r="DR569" s="753">
        <f t="shared" si="1941"/>
        <v>0</v>
      </c>
      <c r="DS569" s="111">
        <f t="shared" si="1942"/>
        <v>0</v>
      </c>
      <c r="DT569" s="111">
        <f t="shared" si="1943"/>
        <v>0</v>
      </c>
      <c r="DU569" s="111">
        <f t="shared" si="1944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1937"/>
        <v/>
      </c>
      <c r="CE570" s="698" t="str">
        <f t="shared" si="1938"/>
        <v/>
      </c>
      <c r="CF570" s="698" t="str">
        <f t="shared" si="1939"/>
        <v/>
      </c>
      <c r="CG570" s="787" t="str">
        <f t="shared" si="1940"/>
        <v/>
      </c>
      <c r="CH570" s="1370" t="str">
        <f t="shared" si="2027"/>
        <v/>
      </c>
      <c r="CI570" s="1371" t="str">
        <f t="shared" si="2027"/>
        <v/>
      </c>
      <c r="CJ570" s="1372" t="str">
        <f t="shared" si="2027"/>
        <v/>
      </c>
      <c r="CK570" s="1372" t="str">
        <f t="shared" si="2027"/>
        <v/>
      </c>
      <c r="CL570" s="1372" t="str">
        <f t="shared" si="2027"/>
        <v/>
      </c>
      <c r="CM570" s="1372" t="str">
        <f t="shared" si="2027"/>
        <v/>
      </c>
      <c r="CN570" s="1372" t="str">
        <f t="shared" si="2027"/>
        <v/>
      </c>
      <c r="CO570" s="1373" t="str">
        <f t="shared" si="2027"/>
        <v/>
      </c>
      <c r="CP570" s="1373" t="str">
        <f t="shared" si="2027"/>
        <v/>
      </c>
      <c r="CQ570" s="1373" t="str">
        <f t="shared" si="2027"/>
        <v/>
      </c>
      <c r="CR570" s="1373" t="str">
        <f t="shared" si="2027"/>
        <v/>
      </c>
      <c r="CS570" s="1372" t="str">
        <f t="shared" si="2027"/>
        <v/>
      </c>
      <c r="CT570" s="1372" t="str">
        <f t="shared" si="2027"/>
        <v/>
      </c>
      <c r="CU570" s="1372" t="str">
        <f t="shared" si="2027"/>
        <v/>
      </c>
      <c r="CV570" s="1372" t="str">
        <f t="shared" si="2027"/>
        <v/>
      </c>
      <c r="CW570" s="1372" t="str">
        <f t="shared" si="2027"/>
        <v/>
      </c>
      <c r="CX570" s="1371" t="str">
        <f t="shared" si="2028"/>
        <v/>
      </c>
      <c r="CY570" s="1374" t="str">
        <f t="shared" si="2028"/>
        <v/>
      </c>
      <c r="CZ570" s="532" t="str">
        <f t="shared" si="2029"/>
        <v/>
      </c>
      <c r="DA570" s="533" t="str">
        <f t="shared" si="2029"/>
        <v/>
      </c>
      <c r="DB570" s="534" t="str">
        <f t="shared" si="2029"/>
        <v/>
      </c>
      <c r="DC570" s="534" t="str">
        <f t="shared" si="2029"/>
        <v/>
      </c>
      <c r="DD570" s="534" t="str">
        <f t="shared" si="2029"/>
        <v/>
      </c>
      <c r="DE570" s="534" t="str">
        <f t="shared" si="2029"/>
        <v/>
      </c>
      <c r="DF570" s="534" t="str">
        <f t="shared" si="2029"/>
        <v/>
      </c>
      <c r="DG570" s="535" t="str">
        <f t="shared" si="2029"/>
        <v/>
      </c>
      <c r="DH570" s="535" t="str">
        <f t="shared" si="2029"/>
        <v/>
      </c>
      <c r="DI570" s="535" t="str">
        <f t="shared" si="2029"/>
        <v/>
      </c>
      <c r="DJ570" s="535" t="str">
        <f t="shared" si="2029"/>
        <v/>
      </c>
      <c r="DK570" s="534" t="str">
        <f t="shared" si="2029"/>
        <v/>
      </c>
      <c r="DL570" s="534" t="str">
        <f t="shared" si="2029"/>
        <v/>
      </c>
      <c r="DM570" s="534" t="str">
        <f t="shared" si="2029"/>
        <v/>
      </c>
      <c r="DN570" s="534" t="str">
        <f t="shared" si="2029"/>
        <v/>
      </c>
      <c r="DO570" s="534" t="str">
        <f t="shared" si="2029"/>
        <v/>
      </c>
      <c r="DP570" s="533" t="str">
        <f t="shared" si="2030"/>
        <v/>
      </c>
      <c r="DQ570" s="532" t="str">
        <f t="shared" si="2030"/>
        <v/>
      </c>
      <c r="DR570" s="753">
        <f t="shared" si="1941"/>
        <v>0</v>
      </c>
      <c r="DS570" s="111">
        <f t="shared" si="1942"/>
        <v>0</v>
      </c>
      <c r="DT570" s="111">
        <f t="shared" si="1943"/>
        <v>0</v>
      </c>
      <c r="DU570" s="111">
        <f t="shared" si="1944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v>4860</v>
      </c>
      <c r="C571" s="858">
        <v>4860</v>
      </c>
      <c r="D571" s="858">
        <v>4860</v>
      </c>
      <c r="E571" s="858">
        <v>4860</v>
      </c>
      <c r="F571" s="858">
        <v>4860</v>
      </c>
      <c r="G571" s="858">
        <v>4860</v>
      </c>
      <c r="H571" s="858">
        <v>4860</v>
      </c>
      <c r="I571" s="858">
        <v>4860</v>
      </c>
      <c r="J571" s="858">
        <v>4860</v>
      </c>
      <c r="K571" s="858">
        <v>4860</v>
      </c>
      <c r="L571" s="858">
        <v>4860</v>
      </c>
      <c r="M571" s="858">
        <v>4860</v>
      </c>
      <c r="N571" s="858">
        <v>4860</v>
      </c>
      <c r="O571" s="858">
        <v>4860</v>
      </c>
      <c r="P571" s="858">
        <v>4860</v>
      </c>
      <c r="Q571" s="858">
        <v>4860</v>
      </c>
      <c r="R571" s="858">
        <v>4860</v>
      </c>
      <c r="S571" s="858">
        <v>4860</v>
      </c>
      <c r="T571" s="851"/>
      <c r="U571" s="858">
        <v>4860</v>
      </c>
      <c r="V571" s="858">
        <v>4860</v>
      </c>
      <c r="W571" s="858">
        <v>4860</v>
      </c>
      <c r="X571" s="858">
        <v>4860</v>
      </c>
      <c r="Y571" s="858">
        <v>4860</v>
      </c>
      <c r="Z571" s="858">
        <v>4860</v>
      </c>
      <c r="AA571" s="858">
        <v>4860</v>
      </c>
      <c r="AB571" s="858">
        <v>4860</v>
      </c>
      <c r="AC571" s="858">
        <v>4860</v>
      </c>
      <c r="AD571" s="858">
        <v>4860</v>
      </c>
      <c r="AE571" s="858">
        <v>4860</v>
      </c>
      <c r="AF571" s="858">
        <v>4860</v>
      </c>
      <c r="AG571" s="858">
        <v>4860</v>
      </c>
      <c r="AH571" s="858">
        <v>4860</v>
      </c>
      <c r="AI571" s="858">
        <v>4860</v>
      </c>
      <c r="AJ571" s="858">
        <v>4860</v>
      </c>
      <c r="AK571" s="858">
        <v>4860</v>
      </c>
      <c r="AL571" s="858">
        <v>4860</v>
      </c>
      <c r="AM571" s="851"/>
      <c r="AN571" s="858">
        <v>4860</v>
      </c>
      <c r="AO571" s="858">
        <v>4860</v>
      </c>
      <c r="AP571" s="858">
        <v>4860</v>
      </c>
      <c r="AQ571" s="858">
        <v>4860</v>
      </c>
      <c r="AR571" s="858">
        <v>4860</v>
      </c>
      <c r="AS571" s="858">
        <v>4860</v>
      </c>
      <c r="AT571" s="858">
        <v>4860</v>
      </c>
      <c r="AU571" s="858">
        <v>4860</v>
      </c>
      <c r="AV571" s="858">
        <v>4860</v>
      </c>
      <c r="AW571" s="858">
        <v>4860</v>
      </c>
      <c r="AX571" s="858">
        <v>4860</v>
      </c>
      <c r="AY571" s="858">
        <v>4860</v>
      </c>
      <c r="AZ571" s="858">
        <v>4860</v>
      </c>
      <c r="BA571" s="858">
        <v>4860</v>
      </c>
      <c r="BB571" s="858">
        <v>4860</v>
      </c>
      <c r="BC571" s="858">
        <v>4860</v>
      </c>
      <c r="BD571" s="858">
        <v>4860</v>
      </c>
      <c r="BE571" s="858">
        <v>4860</v>
      </c>
      <c r="BF571" s="851"/>
      <c r="BG571" s="858">
        <v>4860</v>
      </c>
      <c r="BH571" s="858">
        <v>4860</v>
      </c>
      <c r="BI571" s="858">
        <v>4860</v>
      </c>
      <c r="BJ571" s="858">
        <v>4860</v>
      </c>
      <c r="BK571" s="858">
        <v>4860</v>
      </c>
      <c r="BL571" s="858">
        <v>4860</v>
      </c>
      <c r="BM571" s="858">
        <v>4860</v>
      </c>
      <c r="BN571" s="858">
        <v>4860</v>
      </c>
      <c r="BO571" s="858">
        <v>4860</v>
      </c>
      <c r="BP571" s="858">
        <v>4860</v>
      </c>
      <c r="BQ571" s="858">
        <v>4860</v>
      </c>
      <c r="BR571" s="858">
        <v>4860</v>
      </c>
      <c r="BS571" s="858">
        <v>4860</v>
      </c>
      <c r="BT571" s="858">
        <v>4860</v>
      </c>
      <c r="BU571" s="858">
        <v>4860</v>
      </c>
      <c r="BV571" s="858">
        <v>4860</v>
      </c>
      <c r="BW571" s="858">
        <v>4860</v>
      </c>
      <c r="BX571" s="858">
        <v>4860</v>
      </c>
      <c r="BY571" s="851"/>
      <c r="BZ571" s="858">
        <v>4860</v>
      </c>
      <c r="CA571" s="858">
        <v>4860</v>
      </c>
      <c r="CB571" s="858">
        <v>4860</v>
      </c>
      <c r="CC571" s="858">
        <v>4860</v>
      </c>
      <c r="CD571" s="698">
        <f t="shared" si="1937"/>
        <v>4860</v>
      </c>
      <c r="CE571" s="698">
        <f t="shared" si="1938"/>
        <v>4860</v>
      </c>
      <c r="CF571" s="698">
        <f t="shared" si="1939"/>
        <v>4860</v>
      </c>
      <c r="CG571" s="787">
        <f t="shared" si="1940"/>
        <v>4860</v>
      </c>
      <c r="CH571" s="1370">
        <f t="shared" si="2027"/>
        <v>4860</v>
      </c>
      <c r="CI571" s="1371">
        <f t="shared" si="2027"/>
        <v>4860</v>
      </c>
      <c r="CJ571" s="1372">
        <f t="shared" si="2027"/>
        <v>4860</v>
      </c>
      <c r="CK571" s="1372">
        <f t="shared" si="2027"/>
        <v>4860</v>
      </c>
      <c r="CL571" s="1372">
        <f t="shared" si="2027"/>
        <v>4860</v>
      </c>
      <c r="CM571" s="1372">
        <f t="shared" si="2027"/>
        <v>4860</v>
      </c>
      <c r="CN571" s="1372">
        <f t="shared" si="2027"/>
        <v>4860</v>
      </c>
      <c r="CO571" s="1373">
        <f t="shared" si="2027"/>
        <v>4860</v>
      </c>
      <c r="CP571" s="1373">
        <f t="shared" si="2027"/>
        <v>4860</v>
      </c>
      <c r="CQ571" s="1373">
        <f t="shared" si="2027"/>
        <v>4860</v>
      </c>
      <c r="CR571" s="1373">
        <f t="shared" si="2027"/>
        <v>4860</v>
      </c>
      <c r="CS571" s="1372">
        <f t="shared" si="2027"/>
        <v>4860</v>
      </c>
      <c r="CT571" s="1372">
        <f t="shared" si="2027"/>
        <v>4860</v>
      </c>
      <c r="CU571" s="1372">
        <f t="shared" si="2027"/>
        <v>4860</v>
      </c>
      <c r="CV571" s="1372">
        <f t="shared" si="2027"/>
        <v>4860</v>
      </c>
      <c r="CW571" s="1372">
        <f t="shared" si="2027"/>
        <v>4860</v>
      </c>
      <c r="CX571" s="1371">
        <f t="shared" si="2028"/>
        <v>4860</v>
      </c>
      <c r="CY571" s="1374">
        <f t="shared" si="2028"/>
        <v>4860</v>
      </c>
      <c r="CZ571" s="532">
        <f t="shared" si="2029"/>
        <v>4860</v>
      </c>
      <c r="DA571" s="533">
        <f t="shared" si="2029"/>
        <v>4860</v>
      </c>
      <c r="DB571" s="534">
        <f t="shared" si="2029"/>
        <v>4860</v>
      </c>
      <c r="DC571" s="534">
        <f t="shared" si="2029"/>
        <v>4860</v>
      </c>
      <c r="DD571" s="534">
        <f t="shared" si="2029"/>
        <v>4860</v>
      </c>
      <c r="DE571" s="534">
        <f t="shared" si="2029"/>
        <v>4860</v>
      </c>
      <c r="DF571" s="534">
        <f t="shared" si="2029"/>
        <v>4860</v>
      </c>
      <c r="DG571" s="535">
        <f t="shared" si="2029"/>
        <v>4860</v>
      </c>
      <c r="DH571" s="535">
        <f t="shared" si="2029"/>
        <v>4860</v>
      </c>
      <c r="DI571" s="535">
        <f t="shared" si="2029"/>
        <v>4860</v>
      </c>
      <c r="DJ571" s="535">
        <f t="shared" si="2029"/>
        <v>4860</v>
      </c>
      <c r="DK571" s="534">
        <f t="shared" si="2029"/>
        <v>4860</v>
      </c>
      <c r="DL571" s="534">
        <f t="shared" si="2029"/>
        <v>4860</v>
      </c>
      <c r="DM571" s="534">
        <f t="shared" si="2029"/>
        <v>4860</v>
      </c>
      <c r="DN571" s="534">
        <f t="shared" si="2029"/>
        <v>4860</v>
      </c>
      <c r="DO571" s="534">
        <f t="shared" si="2029"/>
        <v>4860</v>
      </c>
      <c r="DP571" s="533">
        <f t="shared" si="2030"/>
        <v>4860</v>
      </c>
      <c r="DQ571" s="532">
        <f t="shared" si="2030"/>
        <v>4860</v>
      </c>
      <c r="DR571" s="753">
        <f t="shared" si="1941"/>
        <v>18</v>
      </c>
      <c r="DS571" s="111">
        <f t="shared" si="1942"/>
        <v>18</v>
      </c>
      <c r="DT571" s="111">
        <f t="shared" si="1943"/>
        <v>18</v>
      </c>
      <c r="DU571" s="111">
        <f t="shared" si="1944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3" t="str">
        <f t="shared" ref="B572:S572" si="2047">IF(B570="","",B570*B571/B$46/365/$G$1)</f>
        <v/>
      </c>
      <c r="C572" s="863" t="str">
        <f t="shared" si="2047"/>
        <v/>
      </c>
      <c r="D572" s="863" t="str">
        <f t="shared" si="2047"/>
        <v/>
      </c>
      <c r="E572" s="863" t="str">
        <f t="shared" si="2047"/>
        <v/>
      </c>
      <c r="F572" s="863" t="str">
        <f t="shared" si="2047"/>
        <v/>
      </c>
      <c r="G572" s="863" t="str">
        <f t="shared" si="2047"/>
        <v/>
      </c>
      <c r="H572" s="863" t="str">
        <f t="shared" si="2047"/>
        <v/>
      </c>
      <c r="I572" s="863" t="str">
        <f t="shared" si="2047"/>
        <v/>
      </c>
      <c r="J572" s="863" t="str">
        <f t="shared" si="2047"/>
        <v/>
      </c>
      <c r="K572" s="863" t="str">
        <f t="shared" si="2047"/>
        <v/>
      </c>
      <c r="L572" s="863" t="str">
        <f t="shared" si="2047"/>
        <v/>
      </c>
      <c r="M572" s="863" t="str">
        <f t="shared" si="2047"/>
        <v/>
      </c>
      <c r="N572" s="863" t="str">
        <f t="shared" si="2047"/>
        <v/>
      </c>
      <c r="O572" s="863" t="str">
        <f t="shared" si="2047"/>
        <v/>
      </c>
      <c r="P572" s="863" t="str">
        <f t="shared" si="2047"/>
        <v/>
      </c>
      <c r="Q572" s="863" t="str">
        <f t="shared" si="2047"/>
        <v/>
      </c>
      <c r="R572" s="863" t="str">
        <f t="shared" si="2047"/>
        <v/>
      </c>
      <c r="S572" s="863" t="str">
        <f t="shared" si="2047"/>
        <v/>
      </c>
      <c r="T572" s="752"/>
      <c r="U572" s="863" t="str">
        <f t="shared" ref="U572:AL572" si="2048">IF(U570="","",U570*U571/U$46/365/$G$1)</f>
        <v/>
      </c>
      <c r="V572" s="863" t="str">
        <f t="shared" si="2048"/>
        <v/>
      </c>
      <c r="W572" s="863" t="str">
        <f t="shared" si="2048"/>
        <v/>
      </c>
      <c r="X572" s="863" t="str">
        <f t="shared" si="2048"/>
        <v/>
      </c>
      <c r="Y572" s="863" t="str">
        <f t="shared" si="2048"/>
        <v/>
      </c>
      <c r="Z572" s="863" t="str">
        <f t="shared" si="2048"/>
        <v/>
      </c>
      <c r="AA572" s="863" t="str">
        <f t="shared" si="2048"/>
        <v/>
      </c>
      <c r="AB572" s="863" t="str">
        <f t="shared" si="2048"/>
        <v/>
      </c>
      <c r="AC572" s="863" t="str">
        <f t="shared" si="2048"/>
        <v/>
      </c>
      <c r="AD572" s="863" t="str">
        <f t="shared" si="2048"/>
        <v/>
      </c>
      <c r="AE572" s="863" t="str">
        <f t="shared" si="2048"/>
        <v/>
      </c>
      <c r="AF572" s="863" t="str">
        <f t="shared" si="2048"/>
        <v/>
      </c>
      <c r="AG572" s="863" t="str">
        <f t="shared" si="2048"/>
        <v/>
      </c>
      <c r="AH572" s="863" t="str">
        <f t="shared" si="2048"/>
        <v/>
      </c>
      <c r="AI572" s="863" t="str">
        <f t="shared" si="2048"/>
        <v/>
      </c>
      <c r="AJ572" s="863" t="str">
        <f t="shared" si="2048"/>
        <v/>
      </c>
      <c r="AK572" s="863" t="str">
        <f t="shared" si="2048"/>
        <v/>
      </c>
      <c r="AL572" s="863" t="str">
        <f t="shared" si="2048"/>
        <v/>
      </c>
      <c r="AM572" s="752"/>
      <c r="AN572" s="863" t="str">
        <f t="shared" ref="AN572:BE572" si="2049">IF(AN570="","",AN570*AN571/AN$46/365/$G$1)</f>
        <v/>
      </c>
      <c r="AO572" s="863" t="str">
        <f t="shared" si="2049"/>
        <v/>
      </c>
      <c r="AP572" s="863" t="str">
        <f t="shared" si="2049"/>
        <v/>
      </c>
      <c r="AQ572" s="863" t="str">
        <f t="shared" si="2049"/>
        <v/>
      </c>
      <c r="AR572" s="863" t="str">
        <f t="shared" si="2049"/>
        <v/>
      </c>
      <c r="AS572" s="863" t="str">
        <f t="shared" si="2049"/>
        <v/>
      </c>
      <c r="AT572" s="863" t="str">
        <f t="shared" si="2049"/>
        <v/>
      </c>
      <c r="AU572" s="863" t="str">
        <f t="shared" si="2049"/>
        <v/>
      </c>
      <c r="AV572" s="863" t="str">
        <f t="shared" si="2049"/>
        <v/>
      </c>
      <c r="AW572" s="863" t="str">
        <f t="shared" si="2049"/>
        <v/>
      </c>
      <c r="AX572" s="863" t="str">
        <f t="shared" si="2049"/>
        <v/>
      </c>
      <c r="AY572" s="863" t="str">
        <f t="shared" si="2049"/>
        <v/>
      </c>
      <c r="AZ572" s="863" t="str">
        <f t="shared" si="2049"/>
        <v/>
      </c>
      <c r="BA572" s="863" t="str">
        <f t="shared" si="2049"/>
        <v/>
      </c>
      <c r="BB572" s="863" t="str">
        <f t="shared" si="2049"/>
        <v/>
      </c>
      <c r="BC572" s="863" t="str">
        <f t="shared" si="2049"/>
        <v/>
      </c>
      <c r="BD572" s="863" t="str">
        <f t="shared" si="2049"/>
        <v/>
      </c>
      <c r="BE572" s="863" t="str">
        <f t="shared" si="2049"/>
        <v/>
      </c>
      <c r="BF572" s="752"/>
      <c r="BG572" s="863" t="str">
        <f t="shared" ref="BG572:BX572" si="2050">IF(BG570="","",BG570*BG571/BG$46/365/$G$1)</f>
        <v/>
      </c>
      <c r="BH572" s="863" t="str">
        <f t="shared" si="2050"/>
        <v/>
      </c>
      <c r="BI572" s="863" t="str">
        <f t="shared" si="2050"/>
        <v/>
      </c>
      <c r="BJ572" s="863" t="str">
        <f t="shared" si="2050"/>
        <v/>
      </c>
      <c r="BK572" s="863" t="str">
        <f t="shared" si="2050"/>
        <v/>
      </c>
      <c r="BL572" s="863" t="str">
        <f t="shared" si="2050"/>
        <v/>
      </c>
      <c r="BM572" s="863" t="str">
        <f t="shared" si="2050"/>
        <v/>
      </c>
      <c r="BN572" s="863" t="str">
        <f t="shared" si="2050"/>
        <v/>
      </c>
      <c r="BO572" s="863" t="str">
        <f t="shared" si="2050"/>
        <v/>
      </c>
      <c r="BP572" s="863" t="str">
        <f t="shared" si="2050"/>
        <v/>
      </c>
      <c r="BQ572" s="863" t="str">
        <f t="shared" si="2050"/>
        <v/>
      </c>
      <c r="BR572" s="863" t="str">
        <f t="shared" si="2050"/>
        <v/>
      </c>
      <c r="BS572" s="863" t="str">
        <f t="shared" si="2050"/>
        <v/>
      </c>
      <c r="BT572" s="863" t="str">
        <f t="shared" si="2050"/>
        <v/>
      </c>
      <c r="BU572" s="863" t="str">
        <f t="shared" si="2050"/>
        <v/>
      </c>
      <c r="BV572" s="863" t="str">
        <f t="shared" si="2050"/>
        <v/>
      </c>
      <c r="BW572" s="863" t="str">
        <f t="shared" si="2050"/>
        <v/>
      </c>
      <c r="BX572" s="863" t="str">
        <f t="shared" si="2050"/>
        <v/>
      </c>
      <c r="BY572" s="752"/>
      <c r="BZ572" s="863" t="str">
        <f>IF(BZ570="","",BZ570*BZ571/BZ$46/365/$G$1)</f>
        <v/>
      </c>
      <c r="CA572" s="863" t="str">
        <f>IF(CA570="","",CA570*CA571/CA$46/365/$G$1)</f>
        <v/>
      </c>
      <c r="CB572" s="863" t="str">
        <f>IF(CB570="","",CB570*CB571/CB$46/365/$G$1)</f>
        <v/>
      </c>
      <c r="CC572" s="863" t="str">
        <f>IF(CC570="","",CC570*CC571/CC$46/365/$G$1)</f>
        <v/>
      </c>
      <c r="CD572" s="698" t="str">
        <f t="shared" si="1937"/>
        <v/>
      </c>
      <c r="CE572" s="723" t="str">
        <f t="shared" si="1938"/>
        <v/>
      </c>
      <c r="CF572" s="723" t="str">
        <f t="shared" si="1939"/>
        <v/>
      </c>
      <c r="CG572" s="790" t="str">
        <f t="shared" si="1940"/>
        <v/>
      </c>
      <c r="CH572" s="1375" t="str">
        <f t="shared" si="2027"/>
        <v/>
      </c>
      <c r="CI572" s="1376" t="str">
        <f t="shared" si="2027"/>
        <v/>
      </c>
      <c r="CJ572" s="1377" t="str">
        <f t="shared" si="2027"/>
        <v/>
      </c>
      <c r="CK572" s="1377" t="str">
        <f t="shared" si="2027"/>
        <v/>
      </c>
      <c r="CL572" s="1377" t="str">
        <f t="shared" si="2027"/>
        <v/>
      </c>
      <c r="CM572" s="1377" t="str">
        <f t="shared" si="2027"/>
        <v/>
      </c>
      <c r="CN572" s="1377" t="str">
        <f t="shared" si="2027"/>
        <v/>
      </c>
      <c r="CO572" s="1378" t="str">
        <f t="shared" si="2027"/>
        <v/>
      </c>
      <c r="CP572" s="1378" t="str">
        <f t="shared" si="2027"/>
        <v/>
      </c>
      <c r="CQ572" s="1378" t="str">
        <f t="shared" si="2027"/>
        <v/>
      </c>
      <c r="CR572" s="1378" t="str">
        <f t="shared" si="2027"/>
        <v/>
      </c>
      <c r="CS572" s="1377" t="str">
        <f t="shared" si="2027"/>
        <v/>
      </c>
      <c r="CT572" s="1377" t="str">
        <f t="shared" si="2027"/>
        <v/>
      </c>
      <c r="CU572" s="1377" t="str">
        <f t="shared" si="2027"/>
        <v/>
      </c>
      <c r="CV572" s="1377" t="str">
        <f t="shared" si="2027"/>
        <v/>
      </c>
      <c r="CW572" s="1377" t="str">
        <f t="shared" si="2027"/>
        <v/>
      </c>
      <c r="CX572" s="1376" t="str">
        <f t="shared" si="2028"/>
        <v/>
      </c>
      <c r="CY572" s="1379" t="str">
        <f t="shared" si="2028"/>
        <v/>
      </c>
      <c r="CZ572" s="638" t="str">
        <f t="shared" si="2029"/>
        <v/>
      </c>
      <c r="DA572" s="639" t="str">
        <f t="shared" si="2029"/>
        <v/>
      </c>
      <c r="DB572" s="640" t="str">
        <f t="shared" si="2029"/>
        <v/>
      </c>
      <c r="DC572" s="640" t="str">
        <f t="shared" si="2029"/>
        <v/>
      </c>
      <c r="DD572" s="640" t="str">
        <f t="shared" si="2029"/>
        <v/>
      </c>
      <c r="DE572" s="640" t="str">
        <f t="shared" si="2029"/>
        <v/>
      </c>
      <c r="DF572" s="640" t="str">
        <f t="shared" si="2029"/>
        <v/>
      </c>
      <c r="DG572" s="641" t="str">
        <f t="shared" si="2029"/>
        <v/>
      </c>
      <c r="DH572" s="641" t="str">
        <f t="shared" si="2029"/>
        <v/>
      </c>
      <c r="DI572" s="641" t="str">
        <f t="shared" si="2029"/>
        <v/>
      </c>
      <c r="DJ572" s="641" t="str">
        <f t="shared" si="2029"/>
        <v/>
      </c>
      <c r="DK572" s="640" t="str">
        <f t="shared" si="2029"/>
        <v/>
      </c>
      <c r="DL572" s="640" t="str">
        <f t="shared" si="2029"/>
        <v/>
      </c>
      <c r="DM572" s="640" t="str">
        <f t="shared" si="2029"/>
        <v/>
      </c>
      <c r="DN572" s="640" t="str">
        <f t="shared" si="2029"/>
        <v/>
      </c>
      <c r="DO572" s="640" t="str">
        <f t="shared" si="2029"/>
        <v/>
      </c>
      <c r="DP572" s="639" t="str">
        <f t="shared" si="2030"/>
        <v/>
      </c>
      <c r="DQ572" s="638" t="str">
        <f t="shared" si="2030"/>
        <v/>
      </c>
      <c r="DR572" s="753">
        <f t="shared" si="1941"/>
        <v>0</v>
      </c>
      <c r="DS572" s="111">
        <f t="shared" si="1942"/>
        <v>0</v>
      </c>
      <c r="DT572" s="111">
        <f t="shared" si="1943"/>
        <v>0</v>
      </c>
      <c r="DU572" s="111">
        <f t="shared" si="1944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1937"/>
        <v/>
      </c>
      <c r="CE573" s="698" t="str">
        <f t="shared" si="1938"/>
        <v/>
      </c>
      <c r="CF573" s="698" t="str">
        <f t="shared" si="1939"/>
        <v/>
      </c>
      <c r="CG573" s="787" t="str">
        <f t="shared" si="1940"/>
        <v/>
      </c>
      <c r="CH573" s="1370" t="str">
        <f t="shared" si="2027"/>
        <v/>
      </c>
      <c r="CI573" s="1371" t="str">
        <f t="shared" si="2027"/>
        <v/>
      </c>
      <c r="CJ573" s="1372" t="str">
        <f t="shared" si="2027"/>
        <v/>
      </c>
      <c r="CK573" s="1372" t="str">
        <f t="shared" si="2027"/>
        <v/>
      </c>
      <c r="CL573" s="1372" t="str">
        <f t="shared" si="2027"/>
        <v/>
      </c>
      <c r="CM573" s="1372" t="str">
        <f t="shared" si="2027"/>
        <v/>
      </c>
      <c r="CN573" s="1372" t="str">
        <f t="shared" si="2027"/>
        <v/>
      </c>
      <c r="CO573" s="1373" t="str">
        <f t="shared" si="2027"/>
        <v/>
      </c>
      <c r="CP573" s="1373" t="str">
        <f t="shared" si="2027"/>
        <v/>
      </c>
      <c r="CQ573" s="1373" t="str">
        <f t="shared" si="2027"/>
        <v/>
      </c>
      <c r="CR573" s="1373" t="str">
        <f t="shared" si="2027"/>
        <v/>
      </c>
      <c r="CS573" s="1372" t="str">
        <f t="shared" si="2027"/>
        <v/>
      </c>
      <c r="CT573" s="1372" t="str">
        <f t="shared" si="2027"/>
        <v/>
      </c>
      <c r="CU573" s="1372" t="str">
        <f t="shared" si="2027"/>
        <v/>
      </c>
      <c r="CV573" s="1372" t="str">
        <f t="shared" si="2027"/>
        <v/>
      </c>
      <c r="CW573" s="1372" t="str">
        <f t="shared" si="2027"/>
        <v/>
      </c>
      <c r="CX573" s="1371" t="str">
        <f t="shared" si="2028"/>
        <v/>
      </c>
      <c r="CY573" s="1374" t="str">
        <f t="shared" si="2028"/>
        <v/>
      </c>
      <c r="CZ573" s="532" t="str">
        <f t="shared" si="2029"/>
        <v/>
      </c>
      <c r="DA573" s="533" t="str">
        <f t="shared" si="2029"/>
        <v/>
      </c>
      <c r="DB573" s="534" t="str">
        <f t="shared" si="2029"/>
        <v/>
      </c>
      <c r="DC573" s="534" t="str">
        <f t="shared" si="2029"/>
        <v/>
      </c>
      <c r="DD573" s="534" t="str">
        <f t="shared" si="2029"/>
        <v/>
      </c>
      <c r="DE573" s="534" t="str">
        <f t="shared" si="2029"/>
        <v/>
      </c>
      <c r="DF573" s="534" t="str">
        <f t="shared" si="2029"/>
        <v/>
      </c>
      <c r="DG573" s="535" t="str">
        <f t="shared" si="2029"/>
        <v/>
      </c>
      <c r="DH573" s="535" t="str">
        <f t="shared" si="2029"/>
        <v/>
      </c>
      <c r="DI573" s="535" t="str">
        <f t="shared" si="2029"/>
        <v/>
      </c>
      <c r="DJ573" s="535" t="str">
        <f t="shared" si="2029"/>
        <v/>
      </c>
      <c r="DK573" s="534" t="str">
        <f t="shared" si="2029"/>
        <v/>
      </c>
      <c r="DL573" s="534" t="str">
        <f t="shared" si="2029"/>
        <v/>
      </c>
      <c r="DM573" s="534" t="str">
        <f t="shared" si="2029"/>
        <v/>
      </c>
      <c r="DN573" s="534" t="str">
        <f t="shared" si="2029"/>
        <v/>
      </c>
      <c r="DO573" s="534" t="str">
        <f t="shared" si="2029"/>
        <v/>
      </c>
      <c r="DP573" s="533" t="str">
        <f t="shared" si="2030"/>
        <v/>
      </c>
      <c r="DQ573" s="532" t="str">
        <f t="shared" si="2030"/>
        <v/>
      </c>
      <c r="DR573" s="753">
        <f t="shared" si="1941"/>
        <v>0</v>
      </c>
      <c r="DS573" s="111">
        <f t="shared" si="1942"/>
        <v>0</v>
      </c>
      <c r="DT573" s="111">
        <f t="shared" si="1943"/>
        <v>0</v>
      </c>
      <c r="DU573" s="111">
        <f t="shared" si="1944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051">IF(C573="","",C570*C573)</f>
        <v/>
      </c>
      <c r="D574" s="541" t="str">
        <f t="shared" si="2051"/>
        <v/>
      </c>
      <c r="E574" s="541" t="str">
        <f t="shared" si="2051"/>
        <v/>
      </c>
      <c r="F574" s="541" t="str">
        <f t="shared" si="2051"/>
        <v/>
      </c>
      <c r="G574" s="541" t="str">
        <f t="shared" si="2051"/>
        <v/>
      </c>
      <c r="H574" s="541" t="str">
        <f t="shared" si="2051"/>
        <v/>
      </c>
      <c r="I574" s="541" t="str">
        <f t="shared" si="2051"/>
        <v/>
      </c>
      <c r="J574" s="541" t="str">
        <f t="shared" si="2051"/>
        <v/>
      </c>
      <c r="K574" s="541" t="str">
        <f t="shared" si="2051"/>
        <v/>
      </c>
      <c r="L574" s="541" t="str">
        <f t="shared" si="2051"/>
        <v/>
      </c>
      <c r="M574" s="541" t="str">
        <f t="shared" si="2051"/>
        <v/>
      </c>
      <c r="N574" s="541" t="str">
        <f t="shared" si="2051"/>
        <v/>
      </c>
      <c r="O574" s="541" t="str">
        <f t="shared" si="2051"/>
        <v/>
      </c>
      <c r="P574" s="541" t="str">
        <f t="shared" si="2051"/>
        <v/>
      </c>
      <c r="Q574" s="541" t="str">
        <f t="shared" si="2051"/>
        <v/>
      </c>
      <c r="R574" s="541" t="str">
        <f t="shared" si="2051"/>
        <v/>
      </c>
      <c r="S574" s="541" t="str">
        <f t="shared" si="2051"/>
        <v/>
      </c>
      <c r="T574" s="865"/>
      <c r="U574" s="541" t="str">
        <f t="shared" ref="U574:AL574" si="2052">IF(U573="","",U570*U573)</f>
        <v/>
      </c>
      <c r="V574" s="541" t="str">
        <f t="shared" si="2052"/>
        <v/>
      </c>
      <c r="W574" s="541" t="str">
        <f t="shared" si="2052"/>
        <v/>
      </c>
      <c r="X574" s="541" t="str">
        <f t="shared" si="2052"/>
        <v/>
      </c>
      <c r="Y574" s="541" t="str">
        <f t="shared" si="2052"/>
        <v/>
      </c>
      <c r="Z574" s="541" t="str">
        <f t="shared" si="2052"/>
        <v/>
      </c>
      <c r="AA574" s="541" t="str">
        <f t="shared" si="2052"/>
        <v/>
      </c>
      <c r="AB574" s="541" t="str">
        <f t="shared" si="2052"/>
        <v/>
      </c>
      <c r="AC574" s="541" t="str">
        <f t="shared" si="2052"/>
        <v/>
      </c>
      <c r="AD574" s="541" t="str">
        <f t="shared" si="2052"/>
        <v/>
      </c>
      <c r="AE574" s="541" t="str">
        <f t="shared" si="2052"/>
        <v/>
      </c>
      <c r="AF574" s="541" t="str">
        <f t="shared" si="2052"/>
        <v/>
      </c>
      <c r="AG574" s="541" t="str">
        <f t="shared" si="2052"/>
        <v/>
      </c>
      <c r="AH574" s="541" t="str">
        <f t="shared" si="2052"/>
        <v/>
      </c>
      <c r="AI574" s="541" t="str">
        <f t="shared" si="2052"/>
        <v/>
      </c>
      <c r="AJ574" s="541" t="str">
        <f t="shared" si="2052"/>
        <v/>
      </c>
      <c r="AK574" s="541" t="str">
        <f t="shared" si="2052"/>
        <v/>
      </c>
      <c r="AL574" s="541" t="str">
        <f t="shared" si="2052"/>
        <v/>
      </c>
      <c r="AM574" s="865"/>
      <c r="AN574" s="541" t="str">
        <f t="shared" ref="AN574:BE574" si="2053">IF(AN573="","",AN570*AN573)</f>
        <v/>
      </c>
      <c r="AO574" s="541" t="str">
        <f t="shared" si="2053"/>
        <v/>
      </c>
      <c r="AP574" s="541" t="str">
        <f t="shared" si="2053"/>
        <v/>
      </c>
      <c r="AQ574" s="541" t="str">
        <f t="shared" si="2053"/>
        <v/>
      </c>
      <c r="AR574" s="541" t="str">
        <f t="shared" si="2053"/>
        <v/>
      </c>
      <c r="AS574" s="541" t="str">
        <f t="shared" si="2053"/>
        <v/>
      </c>
      <c r="AT574" s="541" t="str">
        <f t="shared" si="2053"/>
        <v/>
      </c>
      <c r="AU574" s="541" t="str">
        <f t="shared" si="2053"/>
        <v/>
      </c>
      <c r="AV574" s="541" t="str">
        <f t="shared" si="2053"/>
        <v/>
      </c>
      <c r="AW574" s="541" t="str">
        <f t="shared" si="2053"/>
        <v/>
      </c>
      <c r="AX574" s="541" t="str">
        <f t="shared" si="2053"/>
        <v/>
      </c>
      <c r="AY574" s="541" t="str">
        <f t="shared" si="2053"/>
        <v/>
      </c>
      <c r="AZ574" s="541" t="str">
        <f t="shared" si="2053"/>
        <v/>
      </c>
      <c r="BA574" s="541" t="str">
        <f t="shared" si="2053"/>
        <v/>
      </c>
      <c r="BB574" s="541" t="str">
        <f t="shared" si="2053"/>
        <v/>
      </c>
      <c r="BC574" s="541" t="str">
        <f t="shared" si="2053"/>
        <v/>
      </c>
      <c r="BD574" s="541" t="str">
        <f t="shared" si="2053"/>
        <v/>
      </c>
      <c r="BE574" s="541" t="str">
        <f t="shared" si="2053"/>
        <v/>
      </c>
      <c r="BF574" s="865"/>
      <c r="BG574" s="541" t="str">
        <f t="shared" ref="BG574:BX574" si="2054">IF(BG573="","",BG570*BG573)</f>
        <v/>
      </c>
      <c r="BH574" s="541" t="str">
        <f t="shared" si="2054"/>
        <v/>
      </c>
      <c r="BI574" s="541" t="str">
        <f t="shared" si="2054"/>
        <v/>
      </c>
      <c r="BJ574" s="541" t="str">
        <f t="shared" si="2054"/>
        <v/>
      </c>
      <c r="BK574" s="541" t="str">
        <f t="shared" si="2054"/>
        <v/>
      </c>
      <c r="BL574" s="541" t="str">
        <f t="shared" si="2054"/>
        <v/>
      </c>
      <c r="BM574" s="541" t="str">
        <f t="shared" si="2054"/>
        <v/>
      </c>
      <c r="BN574" s="541" t="str">
        <f t="shared" si="2054"/>
        <v/>
      </c>
      <c r="BO574" s="541" t="str">
        <f t="shared" si="2054"/>
        <v/>
      </c>
      <c r="BP574" s="541" t="str">
        <f t="shared" si="2054"/>
        <v/>
      </c>
      <c r="BQ574" s="541" t="str">
        <f t="shared" si="2054"/>
        <v/>
      </c>
      <c r="BR574" s="541" t="str">
        <f t="shared" si="2054"/>
        <v/>
      </c>
      <c r="BS574" s="541" t="str">
        <f t="shared" si="2054"/>
        <v/>
      </c>
      <c r="BT574" s="541" t="str">
        <f t="shared" si="2054"/>
        <v/>
      </c>
      <c r="BU574" s="541" t="str">
        <f t="shared" si="2054"/>
        <v/>
      </c>
      <c r="BV574" s="541" t="str">
        <f t="shared" si="2054"/>
        <v/>
      </c>
      <c r="BW574" s="541" t="str">
        <f t="shared" si="2054"/>
        <v/>
      </c>
      <c r="BX574" s="541" t="str">
        <f t="shared" si="2054"/>
        <v/>
      </c>
      <c r="BY574" s="865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1937"/>
        <v/>
      </c>
      <c r="CE574" s="698" t="str">
        <f t="shared" si="1938"/>
        <v/>
      </c>
      <c r="CF574" s="698" t="str">
        <f t="shared" si="1939"/>
        <v/>
      </c>
      <c r="CG574" s="787" t="str">
        <f t="shared" si="1940"/>
        <v/>
      </c>
      <c r="CH574" s="1370" t="str">
        <f t="shared" si="2027"/>
        <v/>
      </c>
      <c r="CI574" s="1371" t="str">
        <f t="shared" si="2027"/>
        <v/>
      </c>
      <c r="CJ574" s="1372" t="str">
        <f t="shared" si="2027"/>
        <v/>
      </c>
      <c r="CK574" s="1372" t="str">
        <f t="shared" si="2027"/>
        <v/>
      </c>
      <c r="CL574" s="1372" t="str">
        <f t="shared" si="2027"/>
        <v/>
      </c>
      <c r="CM574" s="1372" t="str">
        <f t="shared" si="2027"/>
        <v/>
      </c>
      <c r="CN574" s="1372" t="str">
        <f t="shared" si="2027"/>
        <v/>
      </c>
      <c r="CO574" s="1373" t="str">
        <f t="shared" si="2027"/>
        <v/>
      </c>
      <c r="CP574" s="1373" t="str">
        <f t="shared" si="2027"/>
        <v/>
      </c>
      <c r="CQ574" s="1373" t="str">
        <f t="shared" si="2027"/>
        <v/>
      </c>
      <c r="CR574" s="1373" t="str">
        <f t="shared" si="2027"/>
        <v/>
      </c>
      <c r="CS574" s="1372" t="str">
        <f t="shared" si="2027"/>
        <v/>
      </c>
      <c r="CT574" s="1372" t="str">
        <f t="shared" si="2027"/>
        <v/>
      </c>
      <c r="CU574" s="1372" t="str">
        <f t="shared" si="2027"/>
        <v/>
      </c>
      <c r="CV574" s="1372" t="str">
        <f t="shared" si="2027"/>
        <v/>
      </c>
      <c r="CW574" s="1372" t="str">
        <f t="shared" ref="CW574:CY589" si="2055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371" t="str">
        <f t="shared" si="2028"/>
        <v/>
      </c>
      <c r="CY574" s="1374" t="str">
        <f t="shared" si="2028"/>
        <v/>
      </c>
      <c r="CZ574" s="532" t="str">
        <f t="shared" si="2029"/>
        <v/>
      </c>
      <c r="DA574" s="533" t="str">
        <f t="shared" si="2029"/>
        <v/>
      </c>
      <c r="DB574" s="534" t="str">
        <f t="shared" si="2029"/>
        <v/>
      </c>
      <c r="DC574" s="534" t="str">
        <f t="shared" si="2029"/>
        <v/>
      </c>
      <c r="DD574" s="534" t="str">
        <f t="shared" si="2029"/>
        <v/>
      </c>
      <c r="DE574" s="534" t="str">
        <f t="shared" si="2029"/>
        <v/>
      </c>
      <c r="DF574" s="534" t="str">
        <f t="shared" si="2029"/>
        <v/>
      </c>
      <c r="DG574" s="535" t="str">
        <f t="shared" si="2029"/>
        <v/>
      </c>
      <c r="DH574" s="535" t="str">
        <f t="shared" si="2029"/>
        <v/>
      </c>
      <c r="DI574" s="535" t="str">
        <f t="shared" si="2029"/>
        <v/>
      </c>
      <c r="DJ574" s="535" t="str">
        <f t="shared" si="2029"/>
        <v/>
      </c>
      <c r="DK574" s="534" t="str">
        <f t="shared" si="2029"/>
        <v/>
      </c>
      <c r="DL574" s="534" t="str">
        <f t="shared" si="2029"/>
        <v/>
      </c>
      <c r="DM574" s="534" t="str">
        <f t="shared" si="2029"/>
        <v/>
      </c>
      <c r="DN574" s="534" t="str">
        <f t="shared" si="2029"/>
        <v/>
      </c>
      <c r="DO574" s="534" t="str">
        <f t="shared" ref="DO574:DQ589" si="2056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030"/>
        <v/>
      </c>
      <c r="DQ574" s="532" t="str">
        <f t="shared" si="2030"/>
        <v/>
      </c>
      <c r="DR574" s="753">
        <f t="shared" si="1941"/>
        <v>0</v>
      </c>
      <c r="DS574" s="111">
        <f t="shared" si="1942"/>
        <v>0</v>
      </c>
      <c r="DT574" s="111">
        <f t="shared" si="1943"/>
        <v>0</v>
      </c>
      <c r="DU574" s="111">
        <f t="shared" si="1944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440" t="s">
        <v>838</v>
      </c>
      <c r="B575" s="306" t="s">
        <v>829</v>
      </c>
      <c r="C575" s="233">
        <v>5</v>
      </c>
      <c r="D575" s="233" t="s">
        <v>829</v>
      </c>
      <c r="E575" s="233">
        <v>24</v>
      </c>
      <c r="F575" s="233" t="s">
        <v>829</v>
      </c>
      <c r="G575" s="233" t="s">
        <v>829</v>
      </c>
      <c r="H575" s="233">
        <v>8</v>
      </c>
      <c r="I575" s="233" t="s">
        <v>829</v>
      </c>
      <c r="J575" s="233">
        <v>5</v>
      </c>
      <c r="K575" s="233" t="s">
        <v>829</v>
      </c>
      <c r="L575" s="233">
        <v>14</v>
      </c>
      <c r="M575" s="233" t="s">
        <v>829</v>
      </c>
      <c r="N575" s="233" t="s">
        <v>829</v>
      </c>
      <c r="O575" s="233" t="s">
        <v>829</v>
      </c>
      <c r="P575" s="233">
        <v>3</v>
      </c>
      <c r="Q575" s="233" t="s">
        <v>829</v>
      </c>
      <c r="R575" s="233">
        <v>3</v>
      </c>
      <c r="S575" s="233" t="s">
        <v>829</v>
      </c>
      <c r="T575" s="703"/>
      <c r="U575" s="233" t="s">
        <v>829</v>
      </c>
      <c r="V575" s="233" t="s">
        <v>829</v>
      </c>
      <c r="W575" s="233" t="s">
        <v>829</v>
      </c>
      <c r="X575" s="233" t="s">
        <v>829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829</v>
      </c>
      <c r="AE575" s="233" t="s">
        <v>829</v>
      </c>
      <c r="AF575" s="233" t="s">
        <v>829</v>
      </c>
      <c r="AG575" s="306" t="s">
        <v>829</v>
      </c>
      <c r="AH575" s="233" t="s">
        <v>829</v>
      </c>
      <c r="AI575" s="233" t="s">
        <v>829</v>
      </c>
      <c r="AJ575" s="306" t="s">
        <v>829</v>
      </c>
      <c r="AK575" s="306">
        <v>3</v>
      </c>
      <c r="AL575" s="233" t="s">
        <v>829</v>
      </c>
      <c r="AM575" s="703"/>
      <c r="AN575" s="233" t="s">
        <v>829</v>
      </c>
      <c r="AO575" s="233" t="s">
        <v>829</v>
      </c>
      <c r="AP575" s="233" t="s">
        <v>829</v>
      </c>
      <c r="AQ575" s="233" t="s">
        <v>829</v>
      </c>
      <c r="AR575" s="233" t="s">
        <v>829</v>
      </c>
      <c r="AS575" s="233" t="s">
        <v>829</v>
      </c>
      <c r="AT575" s="233" t="s">
        <v>829</v>
      </c>
      <c r="AU575" s="233" t="s">
        <v>829</v>
      </c>
      <c r="AV575" s="233" t="s">
        <v>829</v>
      </c>
      <c r="AW575" s="233" t="s">
        <v>829</v>
      </c>
      <c r="AX575" s="233" t="s">
        <v>829</v>
      </c>
      <c r="AY575" s="233" t="s">
        <v>829</v>
      </c>
      <c r="AZ575" s="233" t="s">
        <v>829</v>
      </c>
      <c r="BA575" s="233" t="s">
        <v>829</v>
      </c>
      <c r="BB575" s="233" t="s">
        <v>829</v>
      </c>
      <c r="BC575" s="233" t="s">
        <v>829</v>
      </c>
      <c r="BD575" s="233" t="s">
        <v>829</v>
      </c>
      <c r="BE575" s="233" t="s">
        <v>829</v>
      </c>
      <c r="BF575" s="703"/>
      <c r="BG575" s="233" t="s">
        <v>829</v>
      </c>
      <c r="BH575" s="233" t="s">
        <v>829</v>
      </c>
      <c r="BI575" s="233" t="s">
        <v>829</v>
      </c>
      <c r="BJ575" s="233" t="s">
        <v>829</v>
      </c>
      <c r="BK575" s="233" t="s">
        <v>829</v>
      </c>
      <c r="BL575" s="233" t="s">
        <v>829</v>
      </c>
      <c r="BM575" s="233" t="s">
        <v>829</v>
      </c>
      <c r="BN575" s="233" t="s">
        <v>829</v>
      </c>
      <c r="BO575" s="233">
        <v>196</v>
      </c>
      <c r="BP575" s="233" t="s">
        <v>829</v>
      </c>
      <c r="BQ575" s="233" t="s">
        <v>829</v>
      </c>
      <c r="BR575" s="233" t="s">
        <v>829</v>
      </c>
      <c r="BS575" s="233" t="s">
        <v>829</v>
      </c>
      <c r="BT575" s="233" t="s">
        <v>829</v>
      </c>
      <c r="BU575" s="233" t="s">
        <v>829</v>
      </c>
      <c r="BV575" s="233" t="s">
        <v>829</v>
      </c>
      <c r="BW575" s="233" t="s">
        <v>829</v>
      </c>
      <c r="BX575" s="233" t="s">
        <v>829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1937"/>
        <v>7</v>
      </c>
      <c r="CE575" s="698">
        <f t="shared" si="1938"/>
        <v>5.25</v>
      </c>
      <c r="CF575" s="698" t="str">
        <f t="shared" si="1939"/>
        <v/>
      </c>
      <c r="CG575" s="787" t="str">
        <f t="shared" si="1940"/>
        <v/>
      </c>
      <c r="CH575" s="1370" t="str">
        <f t="shared" ref="CH575:CW590" si="2057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371" t="str">
        <f t="shared" si="2057"/>
        <v/>
      </c>
      <c r="CJ575" s="1372" t="str">
        <f t="shared" si="2057"/>
        <v/>
      </c>
      <c r="CK575" s="1372" t="str">
        <f t="shared" si="2057"/>
        <v/>
      </c>
      <c r="CL575" s="1372" t="str">
        <f t="shared" si="2057"/>
        <v/>
      </c>
      <c r="CM575" s="1372" t="str">
        <f t="shared" si="2057"/>
        <v/>
      </c>
      <c r="CN575" s="1372">
        <f t="shared" si="2057"/>
        <v>3</v>
      </c>
      <c r="CO575" s="1373">
        <f t="shared" si="2057"/>
        <v>3</v>
      </c>
      <c r="CP575" s="1373">
        <f t="shared" si="2057"/>
        <v>5</v>
      </c>
      <c r="CQ575" s="1373">
        <f t="shared" si="2057"/>
        <v>5</v>
      </c>
      <c r="CR575" s="1373">
        <f t="shared" si="2057"/>
        <v>8</v>
      </c>
      <c r="CS575" s="1372">
        <f t="shared" si="2057"/>
        <v>14</v>
      </c>
      <c r="CT575" s="1372">
        <f t="shared" si="2057"/>
        <v>24</v>
      </c>
      <c r="CU575" s="1372" t="str">
        <f t="shared" si="2057"/>
        <v/>
      </c>
      <c r="CV575" s="1372" t="str">
        <f t="shared" si="2057"/>
        <v/>
      </c>
      <c r="CW575" s="1372" t="str">
        <f t="shared" si="2055"/>
        <v/>
      </c>
      <c r="CX575" s="1371" t="str">
        <f t="shared" si="2055"/>
        <v/>
      </c>
      <c r="CY575" s="1374" t="str">
        <f t="shared" si="2055"/>
        <v/>
      </c>
      <c r="CZ575" s="532" t="str">
        <f t="shared" ref="CZ575:DO590" si="2058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058"/>
        <v/>
      </c>
      <c r="DB575" s="534" t="str">
        <f t="shared" si="2058"/>
        <v/>
      </c>
      <c r="DC575" s="534" t="str">
        <f t="shared" si="2058"/>
        <v/>
      </c>
      <c r="DD575" s="534" t="str">
        <f t="shared" si="2058"/>
        <v/>
      </c>
      <c r="DE575" s="534" t="str">
        <f t="shared" si="2058"/>
        <v/>
      </c>
      <c r="DF575" s="534">
        <f t="shared" si="2058"/>
        <v>3</v>
      </c>
      <c r="DG575" s="535">
        <f t="shared" si="2058"/>
        <v>5</v>
      </c>
      <c r="DH575" s="535">
        <f t="shared" si="2058"/>
        <v>5</v>
      </c>
      <c r="DI575" s="535">
        <f t="shared" si="2058"/>
        <v>5</v>
      </c>
      <c r="DJ575" s="535">
        <f t="shared" si="2058"/>
        <v>6</v>
      </c>
      <c r="DK575" s="534">
        <f t="shared" si="2058"/>
        <v>6</v>
      </c>
      <c r="DL575" s="534" t="str">
        <f t="shared" si="2058"/>
        <v/>
      </c>
      <c r="DM575" s="534" t="str">
        <f t="shared" si="2058"/>
        <v/>
      </c>
      <c r="DN575" s="534" t="str">
        <f t="shared" si="2058"/>
        <v/>
      </c>
      <c r="DO575" s="534" t="str">
        <f t="shared" si="2056"/>
        <v/>
      </c>
      <c r="DP575" s="533" t="str">
        <f t="shared" si="2056"/>
        <v/>
      </c>
      <c r="DQ575" s="532" t="str">
        <f t="shared" si="2056"/>
        <v/>
      </c>
      <c r="DR575" s="753">
        <f t="shared" si="1941"/>
        <v>7</v>
      </c>
      <c r="DS575" s="111">
        <f t="shared" si="1942"/>
        <v>6</v>
      </c>
      <c r="DT575" s="111">
        <f t="shared" si="1943"/>
        <v>0</v>
      </c>
      <c r="DU575" s="111">
        <f t="shared" si="1944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27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27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27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27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1937"/>
        <v>12</v>
      </c>
      <c r="CE576" s="698">
        <f t="shared" si="1938"/>
        <v>12</v>
      </c>
      <c r="CF576" s="698" t="str">
        <f t="shared" si="1939"/>
        <v/>
      </c>
      <c r="CG576" s="787" t="str">
        <f t="shared" si="1940"/>
        <v/>
      </c>
      <c r="CH576" s="1370" t="str">
        <f t="shared" si="2057"/>
        <v/>
      </c>
      <c r="CI576" s="1371" t="str">
        <f t="shared" si="2057"/>
        <v/>
      </c>
      <c r="CJ576" s="1372" t="str">
        <f t="shared" si="2057"/>
        <v/>
      </c>
      <c r="CK576" s="1372" t="str">
        <f t="shared" si="2057"/>
        <v/>
      </c>
      <c r="CL576" s="1372" t="str">
        <f t="shared" si="2057"/>
        <v/>
      </c>
      <c r="CM576" s="1372" t="str">
        <f t="shared" si="2057"/>
        <v/>
      </c>
      <c r="CN576" s="1372">
        <f t="shared" si="2057"/>
        <v>12</v>
      </c>
      <c r="CO576" s="1373">
        <f t="shared" si="2057"/>
        <v>12</v>
      </c>
      <c r="CP576" s="1373">
        <f t="shared" si="2057"/>
        <v>12</v>
      </c>
      <c r="CQ576" s="1373">
        <f t="shared" si="2057"/>
        <v>12</v>
      </c>
      <c r="CR576" s="1373">
        <f t="shared" si="2057"/>
        <v>12</v>
      </c>
      <c r="CS576" s="1372">
        <f t="shared" si="2057"/>
        <v>12</v>
      </c>
      <c r="CT576" s="1372">
        <f t="shared" si="2057"/>
        <v>12</v>
      </c>
      <c r="CU576" s="1372" t="str">
        <f t="shared" si="2057"/>
        <v/>
      </c>
      <c r="CV576" s="1372" t="str">
        <f t="shared" si="2057"/>
        <v/>
      </c>
      <c r="CW576" s="1372" t="str">
        <f t="shared" si="2055"/>
        <v/>
      </c>
      <c r="CX576" s="1371" t="str">
        <f t="shared" si="2055"/>
        <v/>
      </c>
      <c r="CY576" s="1374" t="str">
        <f t="shared" si="2055"/>
        <v/>
      </c>
      <c r="CZ576" s="532" t="str">
        <f t="shared" si="2058"/>
        <v/>
      </c>
      <c r="DA576" s="533" t="str">
        <f t="shared" si="2058"/>
        <v/>
      </c>
      <c r="DB576" s="534" t="str">
        <f t="shared" si="2058"/>
        <v/>
      </c>
      <c r="DC576" s="534" t="str">
        <f t="shared" si="2058"/>
        <v/>
      </c>
      <c r="DD576" s="534" t="str">
        <f t="shared" si="2058"/>
        <v/>
      </c>
      <c r="DE576" s="534" t="str">
        <f t="shared" si="2058"/>
        <v/>
      </c>
      <c r="DF576" s="534">
        <f t="shared" si="2058"/>
        <v>1</v>
      </c>
      <c r="DG576" s="535">
        <f t="shared" si="2058"/>
        <v>12</v>
      </c>
      <c r="DH576" s="535">
        <f t="shared" si="2058"/>
        <v>12</v>
      </c>
      <c r="DI576" s="535">
        <f t="shared" si="2058"/>
        <v>12</v>
      </c>
      <c r="DJ576" s="535">
        <f t="shared" si="2058"/>
        <v>12</v>
      </c>
      <c r="DK576" s="534">
        <f t="shared" si="2058"/>
        <v>12</v>
      </c>
      <c r="DL576" s="534" t="str">
        <f t="shared" si="2058"/>
        <v/>
      </c>
      <c r="DM576" s="534" t="str">
        <f t="shared" si="2058"/>
        <v/>
      </c>
      <c r="DN576" s="534" t="str">
        <f t="shared" si="2058"/>
        <v/>
      </c>
      <c r="DO576" s="534" t="str">
        <f t="shared" si="2056"/>
        <v/>
      </c>
      <c r="DP576" s="533" t="str">
        <f t="shared" si="2056"/>
        <v/>
      </c>
      <c r="DQ576" s="532" t="str">
        <f t="shared" si="2056"/>
        <v/>
      </c>
      <c r="DR576" s="753">
        <f t="shared" si="1941"/>
        <v>7</v>
      </c>
      <c r="DS576" s="111">
        <f t="shared" si="1942"/>
        <v>6</v>
      </c>
      <c r="DT576" s="111">
        <f t="shared" si="1943"/>
        <v>0</v>
      </c>
      <c r="DU576" s="111">
        <f t="shared" si="1944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v>960</v>
      </c>
      <c r="C577" s="858">
        <v>960</v>
      </c>
      <c r="D577" s="858">
        <v>960</v>
      </c>
      <c r="E577" s="858">
        <v>960</v>
      </c>
      <c r="F577" s="858">
        <v>960</v>
      </c>
      <c r="G577" s="858">
        <v>960</v>
      </c>
      <c r="H577" s="858">
        <v>960</v>
      </c>
      <c r="I577" s="858">
        <v>960</v>
      </c>
      <c r="J577" s="858">
        <v>960</v>
      </c>
      <c r="K577" s="858">
        <v>960</v>
      </c>
      <c r="L577" s="858">
        <v>960</v>
      </c>
      <c r="M577" s="858">
        <v>960</v>
      </c>
      <c r="N577" s="858">
        <v>960</v>
      </c>
      <c r="O577" s="858">
        <v>960</v>
      </c>
      <c r="P577" s="858">
        <v>960</v>
      </c>
      <c r="Q577" s="858">
        <v>960</v>
      </c>
      <c r="R577" s="858">
        <v>960</v>
      </c>
      <c r="S577" s="858">
        <v>960</v>
      </c>
      <c r="T577" s="851"/>
      <c r="U577" s="858">
        <v>960</v>
      </c>
      <c r="V577" s="858">
        <v>960</v>
      </c>
      <c r="W577" s="858">
        <v>960</v>
      </c>
      <c r="X577" s="858">
        <v>960</v>
      </c>
      <c r="Y577" s="858">
        <v>960</v>
      </c>
      <c r="Z577" s="858">
        <v>960</v>
      </c>
      <c r="AA577" s="858">
        <v>960</v>
      </c>
      <c r="AB577" s="858">
        <v>960</v>
      </c>
      <c r="AC577" s="858">
        <v>960</v>
      </c>
      <c r="AD577" s="858">
        <v>960</v>
      </c>
      <c r="AE577" s="858">
        <v>960</v>
      </c>
      <c r="AF577" s="858">
        <v>960</v>
      </c>
      <c r="AG577" s="858">
        <v>960</v>
      </c>
      <c r="AH577" s="858">
        <v>960</v>
      </c>
      <c r="AI577" s="858">
        <v>960</v>
      </c>
      <c r="AJ577" s="858">
        <v>960</v>
      </c>
      <c r="AK577" s="858">
        <v>960</v>
      </c>
      <c r="AL577" s="858">
        <v>960</v>
      </c>
      <c r="AM577" s="851"/>
      <c r="AN577" s="858">
        <v>960</v>
      </c>
      <c r="AO577" s="858">
        <v>960</v>
      </c>
      <c r="AP577" s="858">
        <v>960</v>
      </c>
      <c r="AQ577" s="858">
        <v>960</v>
      </c>
      <c r="AR577" s="858">
        <v>960</v>
      </c>
      <c r="AS577" s="858">
        <v>960</v>
      </c>
      <c r="AT577" s="858">
        <v>960</v>
      </c>
      <c r="AU577" s="858">
        <v>960</v>
      </c>
      <c r="AV577" s="858">
        <v>960</v>
      </c>
      <c r="AW577" s="858">
        <v>960</v>
      </c>
      <c r="AX577" s="858">
        <v>960</v>
      </c>
      <c r="AY577" s="858">
        <v>960</v>
      </c>
      <c r="AZ577" s="858">
        <v>960</v>
      </c>
      <c r="BA577" s="858">
        <v>960</v>
      </c>
      <c r="BB577" s="858">
        <v>960</v>
      </c>
      <c r="BC577" s="858">
        <v>960</v>
      </c>
      <c r="BD577" s="858">
        <v>960</v>
      </c>
      <c r="BE577" s="858">
        <v>960</v>
      </c>
      <c r="BF577" s="851"/>
      <c r="BG577" s="858">
        <v>960</v>
      </c>
      <c r="BH577" s="858">
        <v>960</v>
      </c>
      <c r="BI577" s="858">
        <v>960</v>
      </c>
      <c r="BJ577" s="858">
        <v>960</v>
      </c>
      <c r="BK577" s="858">
        <v>960</v>
      </c>
      <c r="BL577" s="858">
        <v>960</v>
      </c>
      <c r="BM577" s="858">
        <v>960</v>
      </c>
      <c r="BN577" s="858">
        <v>960</v>
      </c>
      <c r="BO577" s="858">
        <v>960</v>
      </c>
      <c r="BP577" s="858">
        <v>960</v>
      </c>
      <c r="BQ577" s="858">
        <v>960</v>
      </c>
      <c r="BR577" s="858">
        <v>960</v>
      </c>
      <c r="BS577" s="858">
        <v>960</v>
      </c>
      <c r="BT577" s="858">
        <v>960</v>
      </c>
      <c r="BU577" s="858">
        <v>960</v>
      </c>
      <c r="BV577" s="858">
        <v>960</v>
      </c>
      <c r="BW577" s="858">
        <v>960</v>
      </c>
      <c r="BX577" s="858">
        <v>960</v>
      </c>
      <c r="BY577" s="851"/>
      <c r="BZ577" s="858">
        <v>960</v>
      </c>
      <c r="CA577" s="858">
        <v>960</v>
      </c>
      <c r="CB577" s="858">
        <v>960</v>
      </c>
      <c r="CC577" s="858">
        <v>960</v>
      </c>
      <c r="CD577" s="698">
        <f t="shared" si="1937"/>
        <v>960</v>
      </c>
      <c r="CE577" s="698">
        <f t="shared" si="1938"/>
        <v>960</v>
      </c>
      <c r="CF577" s="698">
        <f t="shared" si="1939"/>
        <v>960</v>
      </c>
      <c r="CG577" s="787">
        <f t="shared" si="1940"/>
        <v>960</v>
      </c>
      <c r="CH577" s="1370">
        <f t="shared" si="2057"/>
        <v>960</v>
      </c>
      <c r="CI577" s="1371">
        <f t="shared" si="2057"/>
        <v>960</v>
      </c>
      <c r="CJ577" s="1372">
        <f t="shared" si="2057"/>
        <v>960</v>
      </c>
      <c r="CK577" s="1372">
        <f t="shared" si="2057"/>
        <v>960</v>
      </c>
      <c r="CL577" s="1372">
        <f t="shared" si="2057"/>
        <v>960</v>
      </c>
      <c r="CM577" s="1372">
        <f t="shared" si="2057"/>
        <v>960</v>
      </c>
      <c r="CN577" s="1372">
        <f t="shared" si="2057"/>
        <v>960</v>
      </c>
      <c r="CO577" s="1373">
        <f t="shared" si="2057"/>
        <v>960</v>
      </c>
      <c r="CP577" s="1373">
        <f t="shared" si="2057"/>
        <v>960</v>
      </c>
      <c r="CQ577" s="1373">
        <f t="shared" si="2057"/>
        <v>960</v>
      </c>
      <c r="CR577" s="1373">
        <f t="shared" si="2057"/>
        <v>960</v>
      </c>
      <c r="CS577" s="1372">
        <f t="shared" si="2057"/>
        <v>960</v>
      </c>
      <c r="CT577" s="1372">
        <f t="shared" si="2057"/>
        <v>960</v>
      </c>
      <c r="CU577" s="1372">
        <f t="shared" si="2057"/>
        <v>960</v>
      </c>
      <c r="CV577" s="1372">
        <f t="shared" si="2057"/>
        <v>960</v>
      </c>
      <c r="CW577" s="1372">
        <f t="shared" si="2055"/>
        <v>960</v>
      </c>
      <c r="CX577" s="1371">
        <f t="shared" si="2055"/>
        <v>960</v>
      </c>
      <c r="CY577" s="1374">
        <f t="shared" si="2055"/>
        <v>960</v>
      </c>
      <c r="CZ577" s="532">
        <f t="shared" si="2058"/>
        <v>960</v>
      </c>
      <c r="DA577" s="533">
        <f t="shared" si="2058"/>
        <v>960</v>
      </c>
      <c r="DB577" s="534">
        <f t="shared" si="2058"/>
        <v>960</v>
      </c>
      <c r="DC577" s="534">
        <f t="shared" si="2058"/>
        <v>960</v>
      </c>
      <c r="DD577" s="534">
        <f t="shared" si="2058"/>
        <v>960</v>
      </c>
      <c r="DE577" s="534">
        <f t="shared" si="2058"/>
        <v>960</v>
      </c>
      <c r="DF577" s="534">
        <f t="shared" si="2058"/>
        <v>960</v>
      </c>
      <c r="DG577" s="535">
        <f t="shared" si="2058"/>
        <v>960</v>
      </c>
      <c r="DH577" s="535">
        <f t="shared" si="2058"/>
        <v>960</v>
      </c>
      <c r="DI577" s="535">
        <f t="shared" si="2058"/>
        <v>960</v>
      </c>
      <c r="DJ577" s="535">
        <f t="shared" si="2058"/>
        <v>960</v>
      </c>
      <c r="DK577" s="534">
        <f t="shared" si="2058"/>
        <v>960</v>
      </c>
      <c r="DL577" s="534">
        <f t="shared" si="2058"/>
        <v>960</v>
      </c>
      <c r="DM577" s="534">
        <f t="shared" si="2058"/>
        <v>960</v>
      </c>
      <c r="DN577" s="534">
        <f t="shared" si="2058"/>
        <v>960</v>
      </c>
      <c r="DO577" s="534">
        <f t="shared" si="2056"/>
        <v>960</v>
      </c>
      <c r="DP577" s="533">
        <f t="shared" si="2056"/>
        <v>960</v>
      </c>
      <c r="DQ577" s="532">
        <f t="shared" si="2056"/>
        <v>960</v>
      </c>
      <c r="DR577" s="753">
        <f t="shared" si="1941"/>
        <v>18</v>
      </c>
      <c r="DS577" s="111">
        <f t="shared" si="1942"/>
        <v>18</v>
      </c>
      <c r="DT577" s="111">
        <f t="shared" si="1943"/>
        <v>18</v>
      </c>
      <c r="DU577" s="111">
        <f t="shared" si="1944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3" t="str">
        <f>IF(B576="","",B575*B576*B577/B$46/365/$G$1)</f>
        <v/>
      </c>
      <c r="C578" s="863">
        <f t="shared" ref="C578:S578" si="2059">IF(C576="","",C575*C576*C577/C$46/365/$G$1)</f>
        <v>2.2415940224159402E-3</v>
      </c>
      <c r="D578" s="863" t="str">
        <f t="shared" si="2059"/>
        <v/>
      </c>
      <c r="E578" s="863">
        <f t="shared" si="2059"/>
        <v>9.5641344956413441E-3</v>
      </c>
      <c r="F578" s="863" t="str">
        <f t="shared" si="2059"/>
        <v/>
      </c>
      <c r="G578" s="863" t="str">
        <f t="shared" si="2059"/>
        <v/>
      </c>
      <c r="H578" s="863">
        <f t="shared" si="2059"/>
        <v>3.5865504358655043E-3</v>
      </c>
      <c r="I578" s="863" t="str">
        <f t="shared" si="2059"/>
        <v/>
      </c>
      <c r="J578" s="863">
        <f t="shared" si="2059"/>
        <v>2.5618217399039321E-3</v>
      </c>
      <c r="K578" s="863" t="str">
        <f t="shared" si="2059"/>
        <v/>
      </c>
      <c r="L578" s="863">
        <f t="shared" si="2059"/>
        <v>3.1382316313823162E-3</v>
      </c>
      <c r="M578" s="863" t="str">
        <f t="shared" si="2059"/>
        <v/>
      </c>
      <c r="N578" s="863" t="str">
        <f t="shared" si="2059"/>
        <v/>
      </c>
      <c r="O578" s="863" t="str">
        <f t="shared" si="2059"/>
        <v/>
      </c>
      <c r="P578" s="863">
        <f t="shared" si="2059"/>
        <v>1.5370930439423589E-3</v>
      </c>
      <c r="Q578" s="863" t="str">
        <f t="shared" si="2059"/>
        <v/>
      </c>
      <c r="R578" s="863">
        <f t="shared" si="2059"/>
        <v>1.5370930439423589E-3</v>
      </c>
      <c r="S578" s="863" t="str">
        <f t="shared" si="2059"/>
        <v/>
      </c>
      <c r="T578" s="752"/>
      <c r="U578" s="863" t="str">
        <f t="shared" ref="U578:AL578" si="2060">IF(U576="","",U575*U576*U577/U$46/365/$G$1)</f>
        <v/>
      </c>
      <c r="V578" s="863" t="str">
        <f t="shared" si="2060"/>
        <v/>
      </c>
      <c r="W578" s="863" t="str">
        <f t="shared" si="2060"/>
        <v/>
      </c>
      <c r="X578" s="863" t="str">
        <f t="shared" si="2060"/>
        <v/>
      </c>
      <c r="Y578" s="863">
        <f t="shared" si="2060"/>
        <v>2.2415940224159402E-3</v>
      </c>
      <c r="Z578" s="863">
        <f t="shared" si="2060"/>
        <v>1.7932752179327521E-3</v>
      </c>
      <c r="AA578" s="863">
        <f t="shared" si="2060"/>
        <v>2.6899128268991282E-3</v>
      </c>
      <c r="AB578" s="863">
        <f t="shared" si="2060"/>
        <v>2.6899128268991282E-3</v>
      </c>
      <c r="AC578" s="863">
        <f t="shared" si="2060"/>
        <v>2.1348514499199429E-4</v>
      </c>
      <c r="AD578" s="863" t="str">
        <f t="shared" si="2060"/>
        <v/>
      </c>
      <c r="AE578" s="863" t="str">
        <f t="shared" si="2060"/>
        <v/>
      </c>
      <c r="AF578" s="863" t="str">
        <f t="shared" si="2060"/>
        <v/>
      </c>
      <c r="AG578" s="863" t="str">
        <f t="shared" si="2060"/>
        <v/>
      </c>
      <c r="AH578" s="863" t="str">
        <f t="shared" si="2060"/>
        <v/>
      </c>
      <c r="AI578" s="863" t="str">
        <f t="shared" si="2060"/>
        <v/>
      </c>
      <c r="AJ578" s="863" t="str">
        <f t="shared" si="2060"/>
        <v/>
      </c>
      <c r="AK578" s="863">
        <f t="shared" si="2060"/>
        <v>1.0759651307596513E-3</v>
      </c>
      <c r="AL578" s="863" t="str">
        <f t="shared" si="2060"/>
        <v/>
      </c>
      <c r="AM578" s="752"/>
      <c r="AN578" s="863" t="str">
        <f t="shared" ref="AN578:BE578" si="2061">IF(AN576="","",AN575*AN576*AN577/AN$46/365/$G$1)</f>
        <v/>
      </c>
      <c r="AO578" s="863" t="str">
        <f t="shared" si="2061"/>
        <v/>
      </c>
      <c r="AP578" s="863" t="str">
        <f t="shared" si="2061"/>
        <v/>
      </c>
      <c r="AQ578" s="863" t="str">
        <f t="shared" si="2061"/>
        <v/>
      </c>
      <c r="AR578" s="863" t="str">
        <f t="shared" si="2061"/>
        <v/>
      </c>
      <c r="AS578" s="863" t="str">
        <f t="shared" si="2061"/>
        <v/>
      </c>
      <c r="AT578" s="863" t="str">
        <f t="shared" si="2061"/>
        <v/>
      </c>
      <c r="AU578" s="863" t="str">
        <f t="shared" si="2061"/>
        <v/>
      </c>
      <c r="AV578" s="863" t="str">
        <f t="shared" si="2061"/>
        <v/>
      </c>
      <c r="AW578" s="863" t="str">
        <f t="shared" si="2061"/>
        <v/>
      </c>
      <c r="AX578" s="863" t="str">
        <f t="shared" si="2061"/>
        <v/>
      </c>
      <c r="AY578" s="863" t="str">
        <f t="shared" si="2061"/>
        <v/>
      </c>
      <c r="AZ578" s="863" t="str">
        <f t="shared" si="2061"/>
        <v/>
      </c>
      <c r="BA578" s="863" t="str">
        <f t="shared" si="2061"/>
        <v/>
      </c>
      <c r="BB578" s="863" t="str">
        <f t="shared" si="2061"/>
        <v/>
      </c>
      <c r="BC578" s="863" t="str">
        <f t="shared" si="2061"/>
        <v/>
      </c>
      <c r="BD578" s="863" t="str">
        <f t="shared" si="2061"/>
        <v/>
      </c>
      <c r="BE578" s="863" t="str">
        <f t="shared" si="2061"/>
        <v/>
      </c>
      <c r="BF578" s="752"/>
      <c r="BG578" s="863" t="str">
        <f t="shared" ref="BG578:BX578" si="2062">IF(BG576="","",BG575*BG576*BG577/BG$46/365/$G$1)</f>
        <v/>
      </c>
      <c r="BH578" s="863" t="str">
        <f t="shared" si="2062"/>
        <v/>
      </c>
      <c r="BI578" s="863" t="str">
        <f t="shared" si="2062"/>
        <v/>
      </c>
      <c r="BJ578" s="863" t="str">
        <f t="shared" si="2062"/>
        <v/>
      </c>
      <c r="BK578" s="863" t="str">
        <f t="shared" si="2062"/>
        <v/>
      </c>
      <c r="BL578" s="863" t="str">
        <f t="shared" si="2062"/>
        <v/>
      </c>
      <c r="BM578" s="863" t="str">
        <f t="shared" si="2062"/>
        <v/>
      </c>
      <c r="BN578" s="863" t="str">
        <f t="shared" si="2062"/>
        <v/>
      </c>
      <c r="BO578" s="863">
        <f t="shared" si="2062"/>
        <v>8.3686176836861761E-2</v>
      </c>
      <c r="BP578" s="863" t="str">
        <f t="shared" si="2062"/>
        <v/>
      </c>
      <c r="BQ578" s="863" t="str">
        <f t="shared" si="2062"/>
        <v/>
      </c>
      <c r="BR578" s="863" t="str">
        <f t="shared" si="2062"/>
        <v/>
      </c>
      <c r="BS578" s="863" t="str">
        <f t="shared" si="2062"/>
        <v/>
      </c>
      <c r="BT578" s="863" t="str">
        <f t="shared" si="2062"/>
        <v/>
      </c>
      <c r="BU578" s="863" t="str">
        <f t="shared" si="2062"/>
        <v/>
      </c>
      <c r="BV578" s="863" t="str">
        <f t="shared" si="2062"/>
        <v/>
      </c>
      <c r="BW578" s="863" t="str">
        <f t="shared" si="2062"/>
        <v/>
      </c>
      <c r="BX578" s="863" t="str">
        <f t="shared" si="2062"/>
        <v/>
      </c>
      <c r="BY578" s="752"/>
      <c r="BZ578" s="863">
        <f>IF(BZ576="","",BZ575*BZ576*BZ577/BZ$46/365/$G$1)</f>
        <v>2.391033623910336E-3</v>
      </c>
      <c r="CA578" s="863">
        <f>IF(CA576="","",CA575*CA576*CA577/CA$46/365/$G$1)</f>
        <v>2.9887920298879199E-3</v>
      </c>
      <c r="CB578" s="863">
        <f>IF(CB576="","",CB575*CB576*CB577/CB$46/365/$G$1)</f>
        <v>2.9887920298879199E-3</v>
      </c>
      <c r="CC578" s="863">
        <f>IF(CC576="","",CC575*CC576*CC577/CC$46/365/$G$1)</f>
        <v>5.0211706102117068E-3</v>
      </c>
      <c r="CD578" s="698">
        <f t="shared" si="1937"/>
        <v>2.6130581747020104E-3</v>
      </c>
      <c r="CE578" s="723">
        <f t="shared" si="1938"/>
        <v>1.9501867995018679E-3</v>
      </c>
      <c r="CF578" s="723" t="str">
        <f t="shared" si="1939"/>
        <v/>
      </c>
      <c r="CG578" s="790" t="str">
        <f t="shared" si="1940"/>
        <v/>
      </c>
      <c r="CH578" s="1375" t="str">
        <f t="shared" si="2057"/>
        <v/>
      </c>
      <c r="CI578" s="1376" t="str">
        <f t="shared" si="2057"/>
        <v/>
      </c>
      <c r="CJ578" s="1377" t="str">
        <f t="shared" si="2057"/>
        <v/>
      </c>
      <c r="CK578" s="1377" t="str">
        <f t="shared" si="2057"/>
        <v/>
      </c>
      <c r="CL578" s="1377" t="str">
        <f t="shared" si="2057"/>
        <v/>
      </c>
      <c r="CM578" s="1377" t="str">
        <f t="shared" si="2057"/>
        <v/>
      </c>
      <c r="CN578" s="1377">
        <f t="shared" si="2057"/>
        <v>1.5370930439423589E-3</v>
      </c>
      <c r="CO578" s="1378">
        <f t="shared" si="2057"/>
        <v>1.5370930439423589E-3</v>
      </c>
      <c r="CP578" s="1378">
        <f t="shared" si="2057"/>
        <v>2.2415940224159402E-3</v>
      </c>
      <c r="CQ578" s="1378">
        <f t="shared" si="2057"/>
        <v>2.5618217399039321E-3</v>
      </c>
      <c r="CR578" s="1378">
        <f t="shared" si="2057"/>
        <v>3.1382316313823162E-3</v>
      </c>
      <c r="CS578" s="1377">
        <f t="shared" si="2057"/>
        <v>3.5865504358655043E-3</v>
      </c>
      <c r="CT578" s="1377">
        <f t="shared" si="2057"/>
        <v>9.5641344956413441E-3</v>
      </c>
      <c r="CU578" s="1377" t="str">
        <f t="shared" si="2057"/>
        <v/>
      </c>
      <c r="CV578" s="1377" t="str">
        <f t="shared" si="2057"/>
        <v/>
      </c>
      <c r="CW578" s="1377" t="str">
        <f t="shared" si="2055"/>
        <v/>
      </c>
      <c r="CX578" s="1376" t="str">
        <f t="shared" si="2055"/>
        <v/>
      </c>
      <c r="CY578" s="1379" t="str">
        <f t="shared" si="2055"/>
        <v/>
      </c>
      <c r="CZ578" s="638" t="str">
        <f t="shared" si="2058"/>
        <v/>
      </c>
      <c r="DA578" s="639" t="str">
        <f t="shared" si="2058"/>
        <v/>
      </c>
      <c r="DB578" s="640" t="str">
        <f t="shared" si="2058"/>
        <v/>
      </c>
      <c r="DC578" s="640" t="str">
        <f t="shared" si="2058"/>
        <v/>
      </c>
      <c r="DD578" s="640" t="str">
        <f t="shared" si="2058"/>
        <v/>
      </c>
      <c r="DE578" s="640" t="str">
        <f t="shared" si="2058"/>
        <v/>
      </c>
      <c r="DF578" s="640">
        <f t="shared" si="2058"/>
        <v>2.1348514499199429E-4</v>
      </c>
      <c r="DG578" s="641">
        <f t="shared" si="2058"/>
        <v>1.0759651307596513E-3</v>
      </c>
      <c r="DH578" s="641">
        <f t="shared" si="2058"/>
        <v>1.7932752179327521E-3</v>
      </c>
      <c r="DI578" s="641">
        <f t="shared" si="2058"/>
        <v>2.2415940224159402E-3</v>
      </c>
      <c r="DJ578" s="641">
        <f t="shared" si="2058"/>
        <v>2.6899128268991282E-3</v>
      </c>
      <c r="DK578" s="640">
        <f t="shared" si="2058"/>
        <v>2.6899128268991282E-3</v>
      </c>
      <c r="DL578" s="640" t="str">
        <f t="shared" si="2058"/>
        <v/>
      </c>
      <c r="DM578" s="640" t="str">
        <f t="shared" si="2058"/>
        <v/>
      </c>
      <c r="DN578" s="640" t="str">
        <f t="shared" si="2058"/>
        <v/>
      </c>
      <c r="DO578" s="640" t="str">
        <f t="shared" si="2056"/>
        <v/>
      </c>
      <c r="DP578" s="639" t="str">
        <f t="shared" si="2056"/>
        <v/>
      </c>
      <c r="DQ578" s="638" t="str">
        <f t="shared" si="2056"/>
        <v/>
      </c>
      <c r="DR578" s="753">
        <f t="shared" si="1941"/>
        <v>7</v>
      </c>
      <c r="DS578" s="111">
        <f t="shared" si="1942"/>
        <v>6</v>
      </c>
      <c r="DT578" s="111">
        <f t="shared" si="1943"/>
        <v>0</v>
      </c>
      <c r="DU578" s="111">
        <f t="shared" si="1944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36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36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36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36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1937"/>
        <v>2.7</v>
      </c>
      <c r="CE579" s="698">
        <f t="shared" si="1938"/>
        <v>2.3333333333333335</v>
      </c>
      <c r="CF579" s="698" t="str">
        <f t="shared" si="1939"/>
        <v/>
      </c>
      <c r="CG579" s="787" t="str">
        <f t="shared" si="1940"/>
        <v/>
      </c>
      <c r="CH579" s="1370" t="str">
        <f t="shared" si="2057"/>
        <v/>
      </c>
      <c r="CI579" s="1371" t="str">
        <f t="shared" si="2057"/>
        <v/>
      </c>
      <c r="CJ579" s="1372" t="str">
        <f t="shared" si="2057"/>
        <v/>
      </c>
      <c r="CK579" s="1372" t="str">
        <f t="shared" si="2057"/>
        <v/>
      </c>
      <c r="CL579" s="1372" t="str">
        <f t="shared" si="2057"/>
        <v/>
      </c>
      <c r="CM579" s="1372" t="str">
        <f t="shared" si="2057"/>
        <v/>
      </c>
      <c r="CN579" s="1372">
        <f t="shared" si="2057"/>
        <v>1.5</v>
      </c>
      <c r="CO579" s="1373">
        <f t="shared" si="2057"/>
        <v>2</v>
      </c>
      <c r="CP579" s="1373">
        <f t="shared" si="2057"/>
        <v>2</v>
      </c>
      <c r="CQ579" s="1373">
        <f t="shared" si="2057"/>
        <v>2.5</v>
      </c>
      <c r="CR579" s="1373">
        <f t="shared" si="2057"/>
        <v>3</v>
      </c>
      <c r="CS579" s="1372">
        <f t="shared" si="2057"/>
        <v>4</v>
      </c>
      <c r="CT579" s="1372">
        <f t="shared" si="2057"/>
        <v>5</v>
      </c>
      <c r="CU579" s="1372" t="str">
        <f t="shared" si="2057"/>
        <v/>
      </c>
      <c r="CV579" s="1372" t="str">
        <f t="shared" si="2057"/>
        <v/>
      </c>
      <c r="CW579" s="1372" t="str">
        <f t="shared" si="2055"/>
        <v/>
      </c>
      <c r="CX579" s="1371" t="str">
        <f t="shared" si="2055"/>
        <v/>
      </c>
      <c r="CY579" s="1374" t="str">
        <f t="shared" si="2055"/>
        <v/>
      </c>
      <c r="CZ579" s="532" t="str">
        <f t="shared" si="2058"/>
        <v/>
      </c>
      <c r="DA579" s="533" t="str">
        <f t="shared" si="2058"/>
        <v/>
      </c>
      <c r="DB579" s="534" t="str">
        <f t="shared" si="2058"/>
        <v/>
      </c>
      <c r="DC579" s="534" t="str">
        <f t="shared" si="2058"/>
        <v/>
      </c>
      <c r="DD579" s="534" t="str">
        <f t="shared" si="2058"/>
        <v/>
      </c>
      <c r="DE579" s="534" t="str">
        <f t="shared" si="2058"/>
        <v/>
      </c>
      <c r="DF579" s="534" t="str">
        <f t="shared" si="2058"/>
        <v/>
      </c>
      <c r="DG579" s="535">
        <f t="shared" si="2058"/>
        <v>2</v>
      </c>
      <c r="DH579" s="535">
        <f t="shared" si="2058"/>
        <v>2</v>
      </c>
      <c r="DI579" s="535">
        <f t="shared" si="2058"/>
        <v>2</v>
      </c>
      <c r="DJ579" s="535">
        <f t="shared" si="2058"/>
        <v>3</v>
      </c>
      <c r="DK579" s="534">
        <f t="shared" si="2058"/>
        <v>15</v>
      </c>
      <c r="DL579" s="534" t="str">
        <f t="shared" si="2058"/>
        <v/>
      </c>
      <c r="DM579" s="534" t="str">
        <f t="shared" si="2058"/>
        <v/>
      </c>
      <c r="DN579" s="534" t="str">
        <f t="shared" si="2058"/>
        <v/>
      </c>
      <c r="DO579" s="534" t="str">
        <f t="shared" si="2056"/>
        <v/>
      </c>
      <c r="DP579" s="533" t="str">
        <f t="shared" si="2056"/>
        <v/>
      </c>
      <c r="DQ579" s="532" t="str">
        <f t="shared" si="2056"/>
        <v/>
      </c>
      <c r="DR579" s="753">
        <f t="shared" si="1941"/>
        <v>7</v>
      </c>
      <c r="DS579" s="111">
        <f t="shared" si="1942"/>
        <v>5</v>
      </c>
      <c r="DT579" s="111">
        <f t="shared" si="1943"/>
        <v>0</v>
      </c>
      <c r="DU579" s="111">
        <f t="shared" si="1944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063">IF(B579="","",B575*B576*B579)</f>
        <v/>
      </c>
      <c r="C580" s="541">
        <f t="shared" si="2063"/>
        <v>120</v>
      </c>
      <c r="D580" s="541" t="str">
        <f t="shared" si="2063"/>
        <v/>
      </c>
      <c r="E580" s="541">
        <f t="shared" si="2063"/>
        <v>864</v>
      </c>
      <c r="F580" s="541" t="str">
        <f t="shared" si="2063"/>
        <v/>
      </c>
      <c r="G580" s="541" t="str">
        <f t="shared" si="2063"/>
        <v/>
      </c>
      <c r="H580" s="541">
        <f t="shared" si="2063"/>
        <v>192</v>
      </c>
      <c r="I580" s="541" t="str">
        <f t="shared" si="2063"/>
        <v/>
      </c>
      <c r="J580" s="541">
        <f t="shared" si="2063"/>
        <v>90</v>
      </c>
      <c r="K580" s="541" t="str">
        <f t="shared" si="2063"/>
        <v/>
      </c>
      <c r="L580" s="541"/>
      <c r="M580" s="541" t="str">
        <f t="shared" ref="M580:S580" si="2064">IF(M579="","",M575*M576*M579)</f>
        <v/>
      </c>
      <c r="N580" s="541" t="str">
        <f t="shared" si="2064"/>
        <v/>
      </c>
      <c r="O580" s="541" t="str">
        <f t="shared" si="2064"/>
        <v/>
      </c>
      <c r="P580" s="541">
        <f t="shared" si="2064"/>
        <v>180</v>
      </c>
      <c r="Q580" s="541" t="str">
        <f t="shared" si="2064"/>
        <v/>
      </c>
      <c r="R580" s="541">
        <f t="shared" si="2064"/>
        <v>144</v>
      </c>
      <c r="S580" s="541" t="str">
        <f t="shared" si="2064"/>
        <v/>
      </c>
      <c r="T580" s="865"/>
      <c r="U580" s="541" t="str">
        <f t="shared" ref="U580:AL580" si="2065">IF(U579="","",U575*U576*U579)</f>
        <v/>
      </c>
      <c r="V580" s="541" t="str">
        <f t="shared" si="2065"/>
        <v/>
      </c>
      <c r="W580" s="541" t="str">
        <f t="shared" si="2065"/>
        <v/>
      </c>
      <c r="X580" s="541" t="str">
        <f t="shared" si="2065"/>
        <v/>
      </c>
      <c r="Y580" s="541" t="str">
        <f t="shared" si="2065"/>
        <v/>
      </c>
      <c r="Z580" s="541">
        <f t="shared" si="2065"/>
        <v>120</v>
      </c>
      <c r="AA580" s="541">
        <f t="shared" si="2065"/>
        <v>144</v>
      </c>
      <c r="AB580" s="541">
        <f t="shared" si="2065"/>
        <v>216</v>
      </c>
      <c r="AC580" s="541">
        <f t="shared" si="2065"/>
        <v>10</v>
      </c>
      <c r="AD580" s="541" t="str">
        <f t="shared" si="2065"/>
        <v/>
      </c>
      <c r="AE580" s="541" t="str">
        <f t="shared" si="2065"/>
        <v/>
      </c>
      <c r="AF580" s="541" t="str">
        <f t="shared" si="2065"/>
        <v/>
      </c>
      <c r="AG580" s="541" t="str">
        <f t="shared" si="2065"/>
        <v/>
      </c>
      <c r="AH580" s="541" t="str">
        <f t="shared" si="2065"/>
        <v/>
      </c>
      <c r="AI580" s="541" t="str">
        <f t="shared" si="2065"/>
        <v/>
      </c>
      <c r="AJ580" s="541" t="str">
        <f t="shared" si="2065"/>
        <v/>
      </c>
      <c r="AK580" s="541">
        <f t="shared" si="2065"/>
        <v>540</v>
      </c>
      <c r="AL580" s="541" t="str">
        <f t="shared" si="2065"/>
        <v/>
      </c>
      <c r="AM580" s="865"/>
      <c r="AN580" s="541" t="str">
        <f t="shared" ref="AN580:BE580" si="2066">IF(AN579="","",AN575*AN576*AN579)</f>
        <v/>
      </c>
      <c r="AO580" s="541" t="str">
        <f t="shared" si="2066"/>
        <v/>
      </c>
      <c r="AP580" s="541" t="str">
        <f t="shared" si="2066"/>
        <v/>
      </c>
      <c r="AQ580" s="541" t="str">
        <f t="shared" si="2066"/>
        <v/>
      </c>
      <c r="AR580" s="541" t="str">
        <f t="shared" si="2066"/>
        <v/>
      </c>
      <c r="AS580" s="541" t="str">
        <f t="shared" si="2066"/>
        <v/>
      </c>
      <c r="AT580" s="541" t="str">
        <f t="shared" si="2066"/>
        <v/>
      </c>
      <c r="AU580" s="541" t="str">
        <f t="shared" si="2066"/>
        <v/>
      </c>
      <c r="AV580" s="541" t="str">
        <f t="shared" si="2066"/>
        <v/>
      </c>
      <c r="AW580" s="541" t="str">
        <f t="shared" si="2066"/>
        <v/>
      </c>
      <c r="AX580" s="541" t="str">
        <f t="shared" si="2066"/>
        <v/>
      </c>
      <c r="AY580" s="541" t="str">
        <f t="shared" si="2066"/>
        <v/>
      </c>
      <c r="AZ580" s="541" t="str">
        <f t="shared" si="2066"/>
        <v/>
      </c>
      <c r="BA580" s="541" t="str">
        <f t="shared" si="2066"/>
        <v/>
      </c>
      <c r="BB580" s="541" t="str">
        <f t="shared" si="2066"/>
        <v/>
      </c>
      <c r="BC580" s="541" t="str">
        <f t="shared" si="2066"/>
        <v/>
      </c>
      <c r="BD580" s="541" t="str">
        <f t="shared" si="2066"/>
        <v/>
      </c>
      <c r="BE580" s="541" t="str">
        <f t="shared" si="2066"/>
        <v/>
      </c>
      <c r="BF580" s="865"/>
      <c r="BG580" s="541" t="str">
        <f t="shared" ref="BG580:BX580" si="2067">IF(BG579="","",BG575*BG576*BG579)</f>
        <v/>
      </c>
      <c r="BH580" s="541" t="str">
        <f t="shared" si="2067"/>
        <v/>
      </c>
      <c r="BI580" s="541" t="str">
        <f t="shared" si="2067"/>
        <v/>
      </c>
      <c r="BJ580" s="541" t="str">
        <f t="shared" si="2067"/>
        <v/>
      </c>
      <c r="BK580" s="541" t="str">
        <f t="shared" si="2067"/>
        <v/>
      </c>
      <c r="BL580" s="541" t="str">
        <f t="shared" si="2067"/>
        <v/>
      </c>
      <c r="BM580" s="541" t="str">
        <f t="shared" si="2067"/>
        <v/>
      </c>
      <c r="BN580" s="541" t="str">
        <f t="shared" si="2067"/>
        <v/>
      </c>
      <c r="BO580" s="541">
        <f t="shared" si="2067"/>
        <v>29400</v>
      </c>
      <c r="BP580" s="541" t="str">
        <f t="shared" si="2067"/>
        <v/>
      </c>
      <c r="BQ580" s="541" t="str">
        <f t="shared" si="2067"/>
        <v/>
      </c>
      <c r="BR580" s="541" t="str">
        <f t="shared" si="2067"/>
        <v/>
      </c>
      <c r="BS580" s="541" t="str">
        <f t="shared" si="2067"/>
        <v/>
      </c>
      <c r="BT580" s="541" t="str">
        <f t="shared" si="2067"/>
        <v/>
      </c>
      <c r="BU580" s="541" t="str">
        <f t="shared" si="2067"/>
        <v/>
      </c>
      <c r="BV580" s="541" t="str">
        <f t="shared" si="2067"/>
        <v/>
      </c>
      <c r="BW580" s="541" t="str">
        <f t="shared" si="2067"/>
        <v/>
      </c>
      <c r="BX580" s="541" t="str">
        <f t="shared" si="2067"/>
        <v/>
      </c>
      <c r="BY580" s="865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1937"/>
        <v>159</v>
      </c>
      <c r="CE580" s="698">
        <f t="shared" si="1938"/>
        <v>160</v>
      </c>
      <c r="CF580" s="698" t="str">
        <f t="shared" si="1939"/>
        <v/>
      </c>
      <c r="CG580" s="787" t="str">
        <f t="shared" si="1940"/>
        <v/>
      </c>
      <c r="CH580" s="1370" t="str">
        <f t="shared" si="2057"/>
        <v/>
      </c>
      <c r="CI580" s="1371" t="str">
        <f t="shared" si="2057"/>
        <v/>
      </c>
      <c r="CJ580" s="1372" t="str">
        <f t="shared" si="2057"/>
        <v/>
      </c>
      <c r="CK580" s="1372" t="str">
        <f t="shared" si="2057"/>
        <v/>
      </c>
      <c r="CL580" s="1372" t="str">
        <f t="shared" si="2057"/>
        <v/>
      </c>
      <c r="CM580" s="1372" t="str">
        <f t="shared" si="2057"/>
        <v/>
      </c>
      <c r="CN580" s="1372">
        <f t="shared" si="2057"/>
        <v>90</v>
      </c>
      <c r="CO580" s="1373">
        <f t="shared" si="2057"/>
        <v>120</v>
      </c>
      <c r="CP580" s="1373">
        <f t="shared" si="2057"/>
        <v>144</v>
      </c>
      <c r="CQ580" s="1373">
        <f t="shared" si="2057"/>
        <v>180</v>
      </c>
      <c r="CR580" s="1373">
        <f t="shared" si="2057"/>
        <v>192</v>
      </c>
      <c r="CS580" s="1372">
        <f t="shared" si="2057"/>
        <v>864</v>
      </c>
      <c r="CT580" s="1372" t="str">
        <f t="shared" si="2057"/>
        <v/>
      </c>
      <c r="CU580" s="1372" t="str">
        <f t="shared" si="2057"/>
        <v/>
      </c>
      <c r="CV580" s="1372" t="str">
        <f t="shared" si="2057"/>
        <v/>
      </c>
      <c r="CW580" s="1372" t="str">
        <f t="shared" si="2055"/>
        <v/>
      </c>
      <c r="CX580" s="1371" t="str">
        <f t="shared" si="2055"/>
        <v/>
      </c>
      <c r="CY580" s="1374" t="str">
        <f t="shared" si="2055"/>
        <v/>
      </c>
      <c r="CZ580" s="532" t="str">
        <f t="shared" si="2058"/>
        <v/>
      </c>
      <c r="DA580" s="533" t="str">
        <f t="shared" si="2058"/>
        <v/>
      </c>
      <c r="DB580" s="534" t="str">
        <f t="shared" si="2058"/>
        <v/>
      </c>
      <c r="DC580" s="534" t="str">
        <f t="shared" si="2058"/>
        <v/>
      </c>
      <c r="DD580" s="534" t="str">
        <f t="shared" si="2058"/>
        <v/>
      </c>
      <c r="DE580" s="534" t="str">
        <f t="shared" si="2058"/>
        <v/>
      </c>
      <c r="DF580" s="534" t="str">
        <f t="shared" si="2058"/>
        <v/>
      </c>
      <c r="DG580" s="535">
        <f t="shared" si="2058"/>
        <v>10</v>
      </c>
      <c r="DH580" s="535">
        <f t="shared" si="2058"/>
        <v>120</v>
      </c>
      <c r="DI580" s="535">
        <f t="shared" si="2058"/>
        <v>144</v>
      </c>
      <c r="DJ580" s="535">
        <f t="shared" si="2058"/>
        <v>216</v>
      </c>
      <c r="DK580" s="534">
        <f t="shared" si="2058"/>
        <v>540</v>
      </c>
      <c r="DL580" s="534" t="str">
        <f t="shared" si="2058"/>
        <v/>
      </c>
      <c r="DM580" s="534" t="str">
        <f t="shared" si="2058"/>
        <v/>
      </c>
      <c r="DN580" s="534" t="str">
        <f t="shared" si="2058"/>
        <v/>
      </c>
      <c r="DO580" s="534" t="str">
        <f t="shared" si="2056"/>
        <v/>
      </c>
      <c r="DP580" s="533" t="str">
        <f t="shared" si="2056"/>
        <v/>
      </c>
      <c r="DQ580" s="532" t="str">
        <f t="shared" si="2056"/>
        <v/>
      </c>
      <c r="DR580" s="753">
        <f t="shared" si="1941"/>
        <v>6</v>
      </c>
      <c r="DS580" s="111">
        <f t="shared" si="1942"/>
        <v>5</v>
      </c>
      <c r="DT580" s="111">
        <f t="shared" si="1943"/>
        <v>0</v>
      </c>
      <c r="DU580" s="111">
        <f t="shared" si="1944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440" t="s">
        <v>840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1937"/>
        <v/>
      </c>
      <c r="CE581" s="698" t="str">
        <f t="shared" si="1938"/>
        <v/>
      </c>
      <c r="CF581" s="698" t="str">
        <f t="shared" si="1939"/>
        <v/>
      </c>
      <c r="CG581" s="787" t="str">
        <f t="shared" si="1940"/>
        <v/>
      </c>
      <c r="CH581" s="1370" t="str">
        <f t="shared" si="2057"/>
        <v/>
      </c>
      <c r="CI581" s="1371" t="str">
        <f t="shared" si="2057"/>
        <v/>
      </c>
      <c r="CJ581" s="1372" t="str">
        <f t="shared" si="2057"/>
        <v/>
      </c>
      <c r="CK581" s="1372" t="str">
        <f t="shared" si="2057"/>
        <v/>
      </c>
      <c r="CL581" s="1372" t="str">
        <f t="shared" si="2057"/>
        <v/>
      </c>
      <c r="CM581" s="1372" t="str">
        <f t="shared" si="2057"/>
        <v/>
      </c>
      <c r="CN581" s="1372" t="str">
        <f t="shared" si="2057"/>
        <v/>
      </c>
      <c r="CO581" s="1373" t="str">
        <f t="shared" si="2057"/>
        <v/>
      </c>
      <c r="CP581" s="1373" t="str">
        <f t="shared" si="2057"/>
        <v/>
      </c>
      <c r="CQ581" s="1373" t="str">
        <f t="shared" si="2057"/>
        <v/>
      </c>
      <c r="CR581" s="1373" t="str">
        <f t="shared" si="2057"/>
        <v/>
      </c>
      <c r="CS581" s="1372" t="str">
        <f t="shared" si="2057"/>
        <v/>
      </c>
      <c r="CT581" s="1372" t="str">
        <f t="shared" si="2057"/>
        <v/>
      </c>
      <c r="CU581" s="1372" t="str">
        <f t="shared" si="2057"/>
        <v/>
      </c>
      <c r="CV581" s="1372" t="str">
        <f t="shared" si="2057"/>
        <v/>
      </c>
      <c r="CW581" s="1372" t="str">
        <f t="shared" si="2055"/>
        <v/>
      </c>
      <c r="CX581" s="1371" t="str">
        <f t="shared" si="2055"/>
        <v/>
      </c>
      <c r="CY581" s="1374" t="str">
        <f t="shared" si="2055"/>
        <v/>
      </c>
      <c r="CZ581" s="532" t="str">
        <f t="shared" si="2058"/>
        <v/>
      </c>
      <c r="DA581" s="533" t="str">
        <f t="shared" si="2058"/>
        <v/>
      </c>
      <c r="DB581" s="534" t="str">
        <f t="shared" si="2058"/>
        <v/>
      </c>
      <c r="DC581" s="534" t="str">
        <f t="shared" si="2058"/>
        <v/>
      </c>
      <c r="DD581" s="534" t="str">
        <f t="shared" si="2058"/>
        <v/>
      </c>
      <c r="DE581" s="534" t="str">
        <f t="shared" si="2058"/>
        <v/>
      </c>
      <c r="DF581" s="534" t="str">
        <f t="shared" si="2058"/>
        <v/>
      </c>
      <c r="DG581" s="535" t="str">
        <f t="shared" si="2058"/>
        <v/>
      </c>
      <c r="DH581" s="535" t="str">
        <f t="shared" si="2058"/>
        <v/>
      </c>
      <c r="DI581" s="535" t="str">
        <f t="shared" si="2058"/>
        <v/>
      </c>
      <c r="DJ581" s="535" t="str">
        <f t="shared" si="2058"/>
        <v/>
      </c>
      <c r="DK581" s="534" t="str">
        <f t="shared" si="2058"/>
        <v/>
      </c>
      <c r="DL581" s="534" t="str">
        <f t="shared" si="2058"/>
        <v/>
      </c>
      <c r="DM581" s="534" t="str">
        <f t="shared" si="2058"/>
        <v/>
      </c>
      <c r="DN581" s="534" t="str">
        <f t="shared" si="2058"/>
        <v/>
      </c>
      <c r="DO581" s="534" t="str">
        <f t="shared" si="2056"/>
        <v/>
      </c>
      <c r="DP581" s="533" t="str">
        <f t="shared" si="2056"/>
        <v/>
      </c>
      <c r="DQ581" s="532" t="str">
        <f t="shared" si="2056"/>
        <v/>
      </c>
      <c r="DR581" s="753">
        <f t="shared" si="1941"/>
        <v>0</v>
      </c>
      <c r="DS581" s="111">
        <f t="shared" si="1942"/>
        <v>0</v>
      </c>
      <c r="DT581" s="111">
        <f t="shared" si="1943"/>
        <v>0</v>
      </c>
      <c r="DU581" s="111">
        <f t="shared" si="1944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1937"/>
        <v/>
      </c>
      <c r="CE582" s="698" t="str">
        <f t="shared" si="1938"/>
        <v/>
      </c>
      <c r="CF582" s="698" t="str">
        <f t="shared" si="1939"/>
        <v/>
      </c>
      <c r="CG582" s="787" t="str">
        <f t="shared" si="1940"/>
        <v/>
      </c>
      <c r="CH582" s="1370" t="str">
        <f t="shared" si="2057"/>
        <v/>
      </c>
      <c r="CI582" s="1371" t="str">
        <f t="shared" si="2057"/>
        <v/>
      </c>
      <c r="CJ582" s="1372" t="str">
        <f t="shared" si="2057"/>
        <v/>
      </c>
      <c r="CK582" s="1372" t="str">
        <f t="shared" si="2057"/>
        <v/>
      </c>
      <c r="CL582" s="1372" t="str">
        <f t="shared" si="2057"/>
        <v/>
      </c>
      <c r="CM582" s="1372" t="str">
        <f t="shared" si="2057"/>
        <v/>
      </c>
      <c r="CN582" s="1372" t="str">
        <f t="shared" si="2057"/>
        <v/>
      </c>
      <c r="CO582" s="1373" t="str">
        <f t="shared" si="2057"/>
        <v/>
      </c>
      <c r="CP582" s="1373" t="str">
        <f t="shared" si="2057"/>
        <v/>
      </c>
      <c r="CQ582" s="1373" t="str">
        <f t="shared" si="2057"/>
        <v/>
      </c>
      <c r="CR582" s="1373" t="str">
        <f t="shared" si="2057"/>
        <v/>
      </c>
      <c r="CS582" s="1372" t="str">
        <f t="shared" si="2057"/>
        <v/>
      </c>
      <c r="CT582" s="1372" t="str">
        <f t="shared" si="2057"/>
        <v/>
      </c>
      <c r="CU582" s="1372" t="str">
        <f t="shared" si="2057"/>
        <v/>
      </c>
      <c r="CV582" s="1372" t="str">
        <f t="shared" si="2057"/>
        <v/>
      </c>
      <c r="CW582" s="1372" t="str">
        <f t="shared" si="2055"/>
        <v/>
      </c>
      <c r="CX582" s="1371" t="str">
        <f t="shared" si="2055"/>
        <v/>
      </c>
      <c r="CY582" s="1374" t="str">
        <f t="shared" si="2055"/>
        <v/>
      </c>
      <c r="CZ582" s="532" t="str">
        <f t="shared" si="2058"/>
        <v/>
      </c>
      <c r="DA582" s="533" t="str">
        <f t="shared" si="2058"/>
        <v/>
      </c>
      <c r="DB582" s="534" t="str">
        <f t="shared" si="2058"/>
        <v/>
      </c>
      <c r="DC582" s="534" t="str">
        <f t="shared" si="2058"/>
        <v/>
      </c>
      <c r="DD582" s="534" t="str">
        <f t="shared" si="2058"/>
        <v/>
      </c>
      <c r="DE582" s="534" t="str">
        <f t="shared" si="2058"/>
        <v/>
      </c>
      <c r="DF582" s="534" t="str">
        <f t="shared" si="2058"/>
        <v/>
      </c>
      <c r="DG582" s="535" t="str">
        <f t="shared" si="2058"/>
        <v/>
      </c>
      <c r="DH582" s="535" t="str">
        <f t="shared" si="2058"/>
        <v/>
      </c>
      <c r="DI582" s="535" t="str">
        <f t="shared" si="2058"/>
        <v/>
      </c>
      <c r="DJ582" s="535" t="str">
        <f t="shared" si="2058"/>
        <v/>
      </c>
      <c r="DK582" s="534" t="str">
        <f t="shared" si="2058"/>
        <v/>
      </c>
      <c r="DL582" s="534" t="str">
        <f t="shared" si="2058"/>
        <v/>
      </c>
      <c r="DM582" s="534" t="str">
        <f t="shared" si="2058"/>
        <v/>
      </c>
      <c r="DN582" s="534" t="str">
        <f t="shared" si="2058"/>
        <v/>
      </c>
      <c r="DO582" s="534" t="str">
        <f t="shared" si="2056"/>
        <v/>
      </c>
      <c r="DP582" s="533" t="str">
        <f t="shared" si="2056"/>
        <v/>
      </c>
      <c r="DQ582" s="532" t="str">
        <f t="shared" si="2056"/>
        <v/>
      </c>
      <c r="DR582" s="753">
        <f t="shared" si="1941"/>
        <v>0</v>
      </c>
      <c r="DS582" s="111">
        <f t="shared" si="1942"/>
        <v>0</v>
      </c>
      <c r="DT582" s="111">
        <f t="shared" si="1943"/>
        <v>0</v>
      </c>
      <c r="DU582" s="111">
        <f t="shared" si="1944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v>11180</v>
      </c>
      <c r="C583" s="858">
        <v>11180</v>
      </c>
      <c r="D583" s="858">
        <v>11180</v>
      </c>
      <c r="E583" s="858">
        <v>11180</v>
      </c>
      <c r="F583" s="858">
        <v>11180</v>
      </c>
      <c r="G583" s="858">
        <v>11180</v>
      </c>
      <c r="H583" s="858">
        <v>11180</v>
      </c>
      <c r="I583" s="858">
        <v>11180</v>
      </c>
      <c r="J583" s="858">
        <v>11180</v>
      </c>
      <c r="K583" s="858">
        <v>11180</v>
      </c>
      <c r="L583" s="858">
        <v>11180</v>
      </c>
      <c r="M583" s="858">
        <v>11180</v>
      </c>
      <c r="N583" s="858">
        <v>11180</v>
      </c>
      <c r="O583" s="858">
        <v>11180</v>
      </c>
      <c r="P583" s="858">
        <v>11180</v>
      </c>
      <c r="Q583" s="858">
        <v>11180</v>
      </c>
      <c r="R583" s="858">
        <v>11180</v>
      </c>
      <c r="S583" s="858">
        <v>11180</v>
      </c>
      <c r="T583" s="851"/>
      <c r="U583" s="858">
        <v>11180</v>
      </c>
      <c r="V583" s="858">
        <v>11180</v>
      </c>
      <c r="W583" s="858">
        <v>11180</v>
      </c>
      <c r="X583" s="858">
        <v>11180</v>
      </c>
      <c r="Y583" s="858">
        <v>11180</v>
      </c>
      <c r="Z583" s="858">
        <v>11180</v>
      </c>
      <c r="AA583" s="858">
        <v>11180</v>
      </c>
      <c r="AB583" s="858">
        <v>11180</v>
      </c>
      <c r="AC583" s="858">
        <v>11180</v>
      </c>
      <c r="AD583" s="858">
        <v>11180</v>
      </c>
      <c r="AE583" s="858">
        <v>11180</v>
      </c>
      <c r="AF583" s="858">
        <v>11180</v>
      </c>
      <c r="AG583" s="858">
        <v>11180</v>
      </c>
      <c r="AH583" s="858">
        <v>11180</v>
      </c>
      <c r="AI583" s="858">
        <v>11180</v>
      </c>
      <c r="AJ583" s="858">
        <v>11180</v>
      </c>
      <c r="AK583" s="858">
        <v>11180</v>
      </c>
      <c r="AL583" s="858">
        <v>11180</v>
      </c>
      <c r="AM583" s="851"/>
      <c r="AN583" s="858">
        <v>11180</v>
      </c>
      <c r="AO583" s="858">
        <v>11180</v>
      </c>
      <c r="AP583" s="858">
        <v>11180</v>
      </c>
      <c r="AQ583" s="858">
        <v>11180</v>
      </c>
      <c r="AR583" s="858">
        <v>11180</v>
      </c>
      <c r="AS583" s="858">
        <v>11180</v>
      </c>
      <c r="AT583" s="858">
        <v>11180</v>
      </c>
      <c r="AU583" s="858">
        <v>11180</v>
      </c>
      <c r="AV583" s="858">
        <v>11180</v>
      </c>
      <c r="AW583" s="858">
        <v>11180</v>
      </c>
      <c r="AX583" s="858">
        <v>11180</v>
      </c>
      <c r="AY583" s="858">
        <v>11180</v>
      </c>
      <c r="AZ583" s="858">
        <v>11180</v>
      </c>
      <c r="BA583" s="858">
        <v>11180</v>
      </c>
      <c r="BB583" s="858">
        <v>11180</v>
      </c>
      <c r="BC583" s="858">
        <v>11180</v>
      </c>
      <c r="BD583" s="858">
        <v>11180</v>
      </c>
      <c r="BE583" s="858">
        <v>11180</v>
      </c>
      <c r="BF583" s="851"/>
      <c r="BG583" s="858">
        <v>11180</v>
      </c>
      <c r="BH583" s="858">
        <v>11180</v>
      </c>
      <c r="BI583" s="858">
        <v>11180</v>
      </c>
      <c r="BJ583" s="858">
        <v>11180</v>
      </c>
      <c r="BK583" s="858">
        <v>11180</v>
      </c>
      <c r="BL583" s="858">
        <v>11180</v>
      </c>
      <c r="BM583" s="858">
        <v>11180</v>
      </c>
      <c r="BN583" s="858">
        <v>11180</v>
      </c>
      <c r="BO583" s="858">
        <v>11180</v>
      </c>
      <c r="BP583" s="858">
        <v>11180</v>
      </c>
      <c r="BQ583" s="858">
        <v>11180</v>
      </c>
      <c r="BR583" s="858">
        <v>11180</v>
      </c>
      <c r="BS583" s="858">
        <v>11180</v>
      </c>
      <c r="BT583" s="858">
        <v>11180</v>
      </c>
      <c r="BU583" s="858">
        <v>11180</v>
      </c>
      <c r="BV583" s="858">
        <v>11180</v>
      </c>
      <c r="BW583" s="858">
        <v>11180</v>
      </c>
      <c r="BX583" s="858">
        <v>11180</v>
      </c>
      <c r="BY583" s="851"/>
      <c r="BZ583" s="858">
        <v>11180</v>
      </c>
      <c r="CA583" s="858">
        <v>11180</v>
      </c>
      <c r="CB583" s="858">
        <v>11180</v>
      </c>
      <c r="CC583" s="858">
        <v>11180</v>
      </c>
      <c r="CD583" s="698">
        <f t="shared" si="1937"/>
        <v>11180</v>
      </c>
      <c r="CE583" s="698">
        <f t="shared" si="1938"/>
        <v>11180</v>
      </c>
      <c r="CF583" s="698">
        <f t="shared" si="1939"/>
        <v>11180</v>
      </c>
      <c r="CG583" s="787">
        <f t="shared" si="1940"/>
        <v>11180</v>
      </c>
      <c r="CH583" s="1370">
        <f t="shared" si="2057"/>
        <v>11180</v>
      </c>
      <c r="CI583" s="1371">
        <f t="shared" si="2057"/>
        <v>11180</v>
      </c>
      <c r="CJ583" s="1372">
        <f t="shared" si="2057"/>
        <v>11180</v>
      </c>
      <c r="CK583" s="1372">
        <f t="shared" si="2057"/>
        <v>11180</v>
      </c>
      <c r="CL583" s="1372">
        <f t="shared" si="2057"/>
        <v>11180</v>
      </c>
      <c r="CM583" s="1372">
        <f t="shared" si="2057"/>
        <v>11180</v>
      </c>
      <c r="CN583" s="1372">
        <f t="shared" si="2057"/>
        <v>11180</v>
      </c>
      <c r="CO583" s="1373">
        <f t="shared" si="2057"/>
        <v>11180</v>
      </c>
      <c r="CP583" s="1373">
        <f t="shared" si="2057"/>
        <v>11180</v>
      </c>
      <c r="CQ583" s="1373">
        <f t="shared" si="2057"/>
        <v>11180</v>
      </c>
      <c r="CR583" s="1373">
        <f t="shared" si="2057"/>
        <v>11180</v>
      </c>
      <c r="CS583" s="1372">
        <f t="shared" si="2057"/>
        <v>11180</v>
      </c>
      <c r="CT583" s="1372">
        <f t="shared" si="2057"/>
        <v>11180</v>
      </c>
      <c r="CU583" s="1372">
        <f t="shared" si="2057"/>
        <v>11180</v>
      </c>
      <c r="CV583" s="1372">
        <f t="shared" si="2057"/>
        <v>11180</v>
      </c>
      <c r="CW583" s="1372">
        <f t="shared" si="2055"/>
        <v>11180</v>
      </c>
      <c r="CX583" s="1371">
        <f t="shared" si="2055"/>
        <v>11180</v>
      </c>
      <c r="CY583" s="1374">
        <f t="shared" si="2055"/>
        <v>11180</v>
      </c>
      <c r="CZ583" s="532">
        <f t="shared" si="2058"/>
        <v>11180</v>
      </c>
      <c r="DA583" s="533">
        <f t="shared" si="2058"/>
        <v>11180</v>
      </c>
      <c r="DB583" s="534">
        <f t="shared" si="2058"/>
        <v>11180</v>
      </c>
      <c r="DC583" s="534">
        <f t="shared" si="2058"/>
        <v>11180</v>
      </c>
      <c r="DD583" s="534">
        <f t="shared" si="2058"/>
        <v>11180</v>
      </c>
      <c r="DE583" s="534">
        <f t="shared" si="2058"/>
        <v>11180</v>
      </c>
      <c r="DF583" s="534">
        <f t="shared" si="2058"/>
        <v>11180</v>
      </c>
      <c r="DG583" s="535">
        <f t="shared" si="2058"/>
        <v>11180</v>
      </c>
      <c r="DH583" s="535">
        <f t="shared" si="2058"/>
        <v>11180</v>
      </c>
      <c r="DI583" s="535">
        <f t="shared" si="2058"/>
        <v>11180</v>
      </c>
      <c r="DJ583" s="535">
        <f t="shared" si="2058"/>
        <v>11180</v>
      </c>
      <c r="DK583" s="534">
        <f t="shared" si="2058"/>
        <v>11180</v>
      </c>
      <c r="DL583" s="534">
        <f t="shared" si="2058"/>
        <v>11180</v>
      </c>
      <c r="DM583" s="534">
        <f t="shared" si="2058"/>
        <v>11180</v>
      </c>
      <c r="DN583" s="534">
        <f t="shared" si="2058"/>
        <v>11180</v>
      </c>
      <c r="DO583" s="534">
        <f t="shared" si="2056"/>
        <v>11180</v>
      </c>
      <c r="DP583" s="533">
        <f t="shared" si="2056"/>
        <v>11180</v>
      </c>
      <c r="DQ583" s="532">
        <f t="shared" si="2056"/>
        <v>11180</v>
      </c>
      <c r="DR583" s="753">
        <f t="shared" si="1941"/>
        <v>18</v>
      </c>
      <c r="DS583" s="111">
        <f t="shared" si="1942"/>
        <v>18</v>
      </c>
      <c r="DT583" s="111">
        <f t="shared" si="1943"/>
        <v>18</v>
      </c>
      <c r="DU583" s="111">
        <f t="shared" si="1944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3" t="str">
        <f>IF(B582="","",B581*B582*B583/B$46/365/$G$1)</f>
        <v/>
      </c>
      <c r="C584" s="863" t="str">
        <f t="shared" ref="C584:S584" si="2068">IF(C582="","",C581*C582*C583/C$46/365/$G$1)</f>
        <v/>
      </c>
      <c r="D584" s="863" t="str">
        <f t="shared" si="2068"/>
        <v/>
      </c>
      <c r="E584" s="863" t="str">
        <f t="shared" si="2068"/>
        <v/>
      </c>
      <c r="F584" s="863" t="str">
        <f t="shared" si="2068"/>
        <v/>
      </c>
      <c r="G584" s="863" t="str">
        <f t="shared" si="2068"/>
        <v/>
      </c>
      <c r="H584" s="863" t="str">
        <f t="shared" si="2068"/>
        <v/>
      </c>
      <c r="I584" s="863" t="str">
        <f t="shared" si="2068"/>
        <v/>
      </c>
      <c r="J584" s="863" t="str">
        <f t="shared" si="2068"/>
        <v/>
      </c>
      <c r="K584" s="863" t="str">
        <f t="shared" si="2068"/>
        <v/>
      </c>
      <c r="L584" s="863" t="str">
        <f t="shared" si="2068"/>
        <v/>
      </c>
      <c r="M584" s="863" t="str">
        <f t="shared" si="2068"/>
        <v/>
      </c>
      <c r="N584" s="863" t="str">
        <f t="shared" si="2068"/>
        <v/>
      </c>
      <c r="O584" s="863" t="str">
        <f t="shared" si="2068"/>
        <v/>
      </c>
      <c r="P584" s="863" t="str">
        <f t="shared" si="2068"/>
        <v/>
      </c>
      <c r="Q584" s="863" t="str">
        <f t="shared" si="2068"/>
        <v/>
      </c>
      <c r="R584" s="863" t="str">
        <f t="shared" si="2068"/>
        <v/>
      </c>
      <c r="S584" s="863" t="str">
        <f t="shared" si="2068"/>
        <v/>
      </c>
      <c r="T584" s="752"/>
      <c r="U584" s="863" t="str">
        <f t="shared" ref="U584:AL584" si="2069">IF(U582="","",U581*U582*U583/U$46/365/$G$1)</f>
        <v/>
      </c>
      <c r="V584" s="863" t="str">
        <f t="shared" si="2069"/>
        <v/>
      </c>
      <c r="W584" s="863" t="str">
        <f t="shared" si="2069"/>
        <v/>
      </c>
      <c r="X584" s="863" t="str">
        <f t="shared" si="2069"/>
        <v/>
      </c>
      <c r="Y584" s="863" t="str">
        <f t="shared" si="2069"/>
        <v/>
      </c>
      <c r="Z584" s="863" t="str">
        <f t="shared" si="2069"/>
        <v/>
      </c>
      <c r="AA584" s="863" t="str">
        <f t="shared" si="2069"/>
        <v/>
      </c>
      <c r="AB584" s="863" t="str">
        <f t="shared" si="2069"/>
        <v/>
      </c>
      <c r="AC584" s="863" t="str">
        <f t="shared" si="2069"/>
        <v/>
      </c>
      <c r="AD584" s="863" t="str">
        <f t="shared" si="2069"/>
        <v/>
      </c>
      <c r="AE584" s="863" t="str">
        <f t="shared" si="2069"/>
        <v/>
      </c>
      <c r="AF584" s="863" t="str">
        <f t="shared" si="2069"/>
        <v/>
      </c>
      <c r="AG584" s="863" t="str">
        <f t="shared" si="2069"/>
        <v/>
      </c>
      <c r="AH584" s="863" t="str">
        <f t="shared" si="2069"/>
        <v/>
      </c>
      <c r="AI584" s="863" t="str">
        <f t="shared" si="2069"/>
        <v/>
      </c>
      <c r="AJ584" s="863" t="str">
        <f t="shared" si="2069"/>
        <v/>
      </c>
      <c r="AK584" s="863" t="str">
        <f t="shared" si="2069"/>
        <v/>
      </c>
      <c r="AL584" s="863" t="str">
        <f t="shared" si="2069"/>
        <v/>
      </c>
      <c r="AM584" s="752"/>
      <c r="AN584" s="863" t="str">
        <f t="shared" ref="AN584:BE584" si="2070">IF(AN582="","",AN581*AN582*AN583/AN$46/365/$G$1)</f>
        <v/>
      </c>
      <c r="AO584" s="863" t="str">
        <f t="shared" si="2070"/>
        <v/>
      </c>
      <c r="AP584" s="863" t="str">
        <f t="shared" si="2070"/>
        <v/>
      </c>
      <c r="AQ584" s="863" t="str">
        <f t="shared" si="2070"/>
        <v/>
      </c>
      <c r="AR584" s="863" t="str">
        <f t="shared" si="2070"/>
        <v/>
      </c>
      <c r="AS584" s="863" t="str">
        <f t="shared" si="2070"/>
        <v/>
      </c>
      <c r="AT584" s="863" t="str">
        <f t="shared" si="2070"/>
        <v/>
      </c>
      <c r="AU584" s="863" t="str">
        <f t="shared" si="2070"/>
        <v/>
      </c>
      <c r="AV584" s="863" t="str">
        <f t="shared" si="2070"/>
        <v/>
      </c>
      <c r="AW584" s="863" t="str">
        <f t="shared" si="2070"/>
        <v/>
      </c>
      <c r="AX584" s="863" t="str">
        <f t="shared" si="2070"/>
        <v/>
      </c>
      <c r="AY584" s="863" t="str">
        <f t="shared" si="2070"/>
        <v/>
      </c>
      <c r="AZ584" s="863" t="str">
        <f t="shared" si="2070"/>
        <v/>
      </c>
      <c r="BA584" s="863" t="str">
        <f t="shared" si="2070"/>
        <v/>
      </c>
      <c r="BB584" s="863" t="str">
        <f t="shared" si="2070"/>
        <v/>
      </c>
      <c r="BC584" s="863" t="str">
        <f t="shared" si="2070"/>
        <v/>
      </c>
      <c r="BD584" s="863" t="str">
        <f t="shared" si="2070"/>
        <v/>
      </c>
      <c r="BE584" s="863" t="str">
        <f t="shared" si="2070"/>
        <v/>
      </c>
      <c r="BF584" s="752"/>
      <c r="BG584" s="863" t="str">
        <f t="shared" ref="BG584:BX584" si="2071">IF(BG582="","",BG581*BG582*BG583/BG$46/365/$G$1)</f>
        <v/>
      </c>
      <c r="BH584" s="863" t="str">
        <f t="shared" si="2071"/>
        <v/>
      </c>
      <c r="BI584" s="863" t="str">
        <f t="shared" si="2071"/>
        <v/>
      </c>
      <c r="BJ584" s="863" t="str">
        <f t="shared" si="2071"/>
        <v/>
      </c>
      <c r="BK584" s="863" t="str">
        <f t="shared" si="2071"/>
        <v/>
      </c>
      <c r="BL584" s="863" t="str">
        <f t="shared" si="2071"/>
        <v/>
      </c>
      <c r="BM584" s="863" t="str">
        <f t="shared" si="2071"/>
        <v/>
      </c>
      <c r="BN584" s="863" t="str">
        <f t="shared" si="2071"/>
        <v/>
      </c>
      <c r="BO584" s="863" t="str">
        <f t="shared" si="2071"/>
        <v/>
      </c>
      <c r="BP584" s="863" t="str">
        <f t="shared" si="2071"/>
        <v/>
      </c>
      <c r="BQ584" s="863" t="str">
        <f t="shared" si="2071"/>
        <v/>
      </c>
      <c r="BR584" s="863" t="str">
        <f t="shared" si="2071"/>
        <v/>
      </c>
      <c r="BS584" s="863" t="str">
        <f t="shared" si="2071"/>
        <v/>
      </c>
      <c r="BT584" s="863" t="str">
        <f t="shared" si="2071"/>
        <v/>
      </c>
      <c r="BU584" s="863" t="str">
        <f t="shared" si="2071"/>
        <v/>
      </c>
      <c r="BV584" s="863" t="str">
        <f t="shared" si="2071"/>
        <v/>
      </c>
      <c r="BW584" s="863" t="str">
        <f t="shared" si="2071"/>
        <v/>
      </c>
      <c r="BX584" s="863" t="str">
        <f t="shared" si="2071"/>
        <v/>
      </c>
      <c r="BY584" s="752"/>
      <c r="BZ584" s="863">
        <f>IF(BZ582="","",BZ581*BZ582*BZ583/BZ$46/365/$G$1)</f>
        <v>0</v>
      </c>
      <c r="CA584" s="863">
        <f>IF(CA582="","",CA581*CA582*CA583/CA$46/365/$G$1)</f>
        <v>0</v>
      </c>
      <c r="CB584" s="863">
        <f>IF(CB582="","",CB581*CB582*CB583/CB$46/365/$G$1)</f>
        <v>0</v>
      </c>
      <c r="CC584" s="863">
        <f>IF(CC582="","",CC581*CC582*CC583/CC$46/365/$G$1)</f>
        <v>0</v>
      </c>
      <c r="CD584" s="698" t="str">
        <f t="shared" si="1937"/>
        <v/>
      </c>
      <c r="CE584" s="723" t="str">
        <f t="shared" si="1938"/>
        <v/>
      </c>
      <c r="CF584" s="723" t="str">
        <f t="shared" si="1939"/>
        <v/>
      </c>
      <c r="CG584" s="790" t="str">
        <f t="shared" si="1940"/>
        <v/>
      </c>
      <c r="CH584" s="1375" t="str">
        <f t="shared" si="2057"/>
        <v/>
      </c>
      <c r="CI584" s="1376" t="str">
        <f t="shared" si="2057"/>
        <v/>
      </c>
      <c r="CJ584" s="1377" t="str">
        <f t="shared" si="2057"/>
        <v/>
      </c>
      <c r="CK584" s="1377" t="str">
        <f t="shared" si="2057"/>
        <v/>
      </c>
      <c r="CL584" s="1377" t="str">
        <f t="shared" si="2057"/>
        <v/>
      </c>
      <c r="CM584" s="1377" t="str">
        <f t="shared" si="2057"/>
        <v/>
      </c>
      <c r="CN584" s="1377" t="str">
        <f t="shared" si="2057"/>
        <v/>
      </c>
      <c r="CO584" s="1378" t="str">
        <f t="shared" si="2057"/>
        <v/>
      </c>
      <c r="CP584" s="1378" t="str">
        <f t="shared" si="2057"/>
        <v/>
      </c>
      <c r="CQ584" s="1378" t="str">
        <f t="shared" si="2057"/>
        <v/>
      </c>
      <c r="CR584" s="1378" t="str">
        <f t="shared" si="2057"/>
        <v/>
      </c>
      <c r="CS584" s="1377" t="str">
        <f t="shared" si="2057"/>
        <v/>
      </c>
      <c r="CT584" s="1377" t="str">
        <f t="shared" si="2057"/>
        <v/>
      </c>
      <c r="CU584" s="1377" t="str">
        <f t="shared" si="2057"/>
        <v/>
      </c>
      <c r="CV584" s="1377" t="str">
        <f t="shared" si="2057"/>
        <v/>
      </c>
      <c r="CW584" s="1377" t="str">
        <f t="shared" si="2055"/>
        <v/>
      </c>
      <c r="CX584" s="1376" t="str">
        <f t="shared" si="2055"/>
        <v/>
      </c>
      <c r="CY584" s="1379" t="str">
        <f t="shared" si="2055"/>
        <v/>
      </c>
      <c r="CZ584" s="638" t="str">
        <f t="shared" si="2058"/>
        <v/>
      </c>
      <c r="DA584" s="639" t="str">
        <f t="shared" si="2058"/>
        <v/>
      </c>
      <c r="DB584" s="640" t="str">
        <f t="shared" si="2058"/>
        <v/>
      </c>
      <c r="DC584" s="640" t="str">
        <f t="shared" si="2058"/>
        <v/>
      </c>
      <c r="DD584" s="640" t="str">
        <f t="shared" si="2058"/>
        <v/>
      </c>
      <c r="DE584" s="640" t="str">
        <f t="shared" si="2058"/>
        <v/>
      </c>
      <c r="DF584" s="640" t="str">
        <f t="shared" si="2058"/>
        <v/>
      </c>
      <c r="DG584" s="641" t="str">
        <f t="shared" si="2058"/>
        <v/>
      </c>
      <c r="DH584" s="641" t="str">
        <f t="shared" si="2058"/>
        <v/>
      </c>
      <c r="DI584" s="641" t="str">
        <f t="shared" si="2058"/>
        <v/>
      </c>
      <c r="DJ584" s="641" t="str">
        <f t="shared" si="2058"/>
        <v/>
      </c>
      <c r="DK584" s="640" t="str">
        <f t="shared" si="2058"/>
        <v/>
      </c>
      <c r="DL584" s="640" t="str">
        <f t="shared" si="2058"/>
        <v/>
      </c>
      <c r="DM584" s="640" t="str">
        <f t="shared" si="2058"/>
        <v/>
      </c>
      <c r="DN584" s="640" t="str">
        <f t="shared" si="2058"/>
        <v/>
      </c>
      <c r="DO584" s="640" t="str">
        <f t="shared" si="2056"/>
        <v/>
      </c>
      <c r="DP584" s="639" t="str">
        <f t="shared" si="2056"/>
        <v/>
      </c>
      <c r="DQ584" s="638" t="str">
        <f t="shared" si="2056"/>
        <v/>
      </c>
      <c r="DR584" s="753">
        <f t="shared" si="1941"/>
        <v>0</v>
      </c>
      <c r="DS584" s="111">
        <f t="shared" si="1942"/>
        <v>0</v>
      </c>
      <c r="DT584" s="111">
        <f t="shared" si="1943"/>
        <v>0</v>
      </c>
      <c r="DU584" s="111">
        <f t="shared" si="1944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1937"/>
        <v/>
      </c>
      <c r="CE585" s="698" t="str">
        <f t="shared" si="1938"/>
        <v/>
      </c>
      <c r="CF585" s="698" t="str">
        <f t="shared" si="1939"/>
        <v/>
      </c>
      <c r="CG585" s="787" t="str">
        <f t="shared" si="1940"/>
        <v/>
      </c>
      <c r="CH585" s="1370" t="str">
        <f t="shared" si="2057"/>
        <v/>
      </c>
      <c r="CI585" s="1371" t="str">
        <f t="shared" si="2057"/>
        <v/>
      </c>
      <c r="CJ585" s="1372" t="str">
        <f t="shared" si="2057"/>
        <v/>
      </c>
      <c r="CK585" s="1372" t="str">
        <f t="shared" si="2057"/>
        <v/>
      </c>
      <c r="CL585" s="1372" t="str">
        <f t="shared" si="2057"/>
        <v/>
      </c>
      <c r="CM585" s="1372" t="str">
        <f t="shared" si="2057"/>
        <v/>
      </c>
      <c r="CN585" s="1372" t="str">
        <f t="shared" si="2057"/>
        <v/>
      </c>
      <c r="CO585" s="1373" t="str">
        <f t="shared" si="2057"/>
        <v/>
      </c>
      <c r="CP585" s="1373" t="str">
        <f t="shared" si="2057"/>
        <v/>
      </c>
      <c r="CQ585" s="1373" t="str">
        <f t="shared" si="2057"/>
        <v/>
      </c>
      <c r="CR585" s="1373" t="str">
        <f t="shared" si="2057"/>
        <v/>
      </c>
      <c r="CS585" s="1372" t="str">
        <f t="shared" si="2057"/>
        <v/>
      </c>
      <c r="CT585" s="1372" t="str">
        <f t="shared" si="2057"/>
        <v/>
      </c>
      <c r="CU585" s="1372" t="str">
        <f t="shared" si="2057"/>
        <v/>
      </c>
      <c r="CV585" s="1372" t="str">
        <f t="shared" si="2057"/>
        <v/>
      </c>
      <c r="CW585" s="1372" t="str">
        <f t="shared" si="2055"/>
        <v/>
      </c>
      <c r="CX585" s="1371" t="str">
        <f t="shared" si="2055"/>
        <v/>
      </c>
      <c r="CY585" s="1374" t="str">
        <f t="shared" si="2055"/>
        <v/>
      </c>
      <c r="CZ585" s="532" t="str">
        <f t="shared" si="2058"/>
        <v/>
      </c>
      <c r="DA585" s="533" t="str">
        <f t="shared" si="2058"/>
        <v/>
      </c>
      <c r="DB585" s="534" t="str">
        <f t="shared" si="2058"/>
        <v/>
      </c>
      <c r="DC585" s="534" t="str">
        <f t="shared" si="2058"/>
        <v/>
      </c>
      <c r="DD585" s="534" t="str">
        <f t="shared" si="2058"/>
        <v/>
      </c>
      <c r="DE585" s="534" t="str">
        <f t="shared" si="2058"/>
        <v/>
      </c>
      <c r="DF585" s="534" t="str">
        <f t="shared" si="2058"/>
        <v/>
      </c>
      <c r="DG585" s="535" t="str">
        <f t="shared" si="2058"/>
        <v/>
      </c>
      <c r="DH585" s="535" t="str">
        <f t="shared" si="2058"/>
        <v/>
      </c>
      <c r="DI585" s="535" t="str">
        <f t="shared" si="2058"/>
        <v/>
      </c>
      <c r="DJ585" s="535" t="str">
        <f t="shared" si="2058"/>
        <v/>
      </c>
      <c r="DK585" s="534" t="str">
        <f t="shared" si="2058"/>
        <v/>
      </c>
      <c r="DL585" s="534" t="str">
        <f t="shared" si="2058"/>
        <v/>
      </c>
      <c r="DM585" s="534" t="str">
        <f t="shared" si="2058"/>
        <v/>
      </c>
      <c r="DN585" s="534" t="str">
        <f t="shared" si="2058"/>
        <v/>
      </c>
      <c r="DO585" s="534" t="str">
        <f t="shared" si="2056"/>
        <v/>
      </c>
      <c r="DP585" s="533" t="str">
        <f t="shared" si="2056"/>
        <v/>
      </c>
      <c r="DQ585" s="532" t="str">
        <f t="shared" si="2056"/>
        <v/>
      </c>
      <c r="DR585" s="753">
        <f t="shared" si="1941"/>
        <v>0</v>
      </c>
      <c r="DS585" s="111">
        <f t="shared" si="1942"/>
        <v>0</v>
      </c>
      <c r="DT585" s="111">
        <f t="shared" si="1943"/>
        <v>0</v>
      </c>
      <c r="DU585" s="111">
        <f t="shared" si="1944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072">IF(B585="","",B581*B582*B585)</f>
        <v/>
      </c>
      <c r="C586" s="541" t="str">
        <f t="shared" si="2072"/>
        <v/>
      </c>
      <c r="D586" s="541" t="str">
        <f t="shared" si="2072"/>
        <v/>
      </c>
      <c r="E586" s="541" t="str">
        <f t="shared" si="2072"/>
        <v/>
      </c>
      <c r="F586" s="541" t="str">
        <f t="shared" si="2072"/>
        <v/>
      </c>
      <c r="G586" s="541" t="str">
        <f t="shared" si="2072"/>
        <v/>
      </c>
      <c r="H586" s="541" t="str">
        <f t="shared" si="2072"/>
        <v/>
      </c>
      <c r="I586" s="541" t="str">
        <f t="shared" si="2072"/>
        <v/>
      </c>
      <c r="J586" s="541" t="str">
        <f t="shared" si="2072"/>
        <v/>
      </c>
      <c r="K586" s="541" t="str">
        <f t="shared" si="2072"/>
        <v/>
      </c>
      <c r="L586" s="541"/>
      <c r="M586" s="541" t="str">
        <f t="shared" ref="M586:S586" si="2073">IF(M585="","",M581*M582*M585)</f>
        <v/>
      </c>
      <c r="N586" s="541" t="str">
        <f t="shared" si="2073"/>
        <v/>
      </c>
      <c r="O586" s="541" t="str">
        <f t="shared" si="2073"/>
        <v/>
      </c>
      <c r="P586" s="541" t="str">
        <f t="shared" si="2073"/>
        <v/>
      </c>
      <c r="Q586" s="541" t="str">
        <f t="shared" si="2073"/>
        <v/>
      </c>
      <c r="R586" s="541" t="str">
        <f t="shared" si="2073"/>
        <v/>
      </c>
      <c r="S586" s="541" t="str">
        <f t="shared" si="2073"/>
        <v/>
      </c>
      <c r="T586" s="865"/>
      <c r="U586" s="541" t="str">
        <f t="shared" ref="U586:AL586" si="2074">IF(U585="","",U581*U582*U585)</f>
        <v/>
      </c>
      <c r="V586" s="541" t="str">
        <f t="shared" si="2074"/>
        <v/>
      </c>
      <c r="W586" s="541" t="str">
        <f t="shared" si="2074"/>
        <v/>
      </c>
      <c r="X586" s="541" t="str">
        <f t="shared" si="2074"/>
        <v/>
      </c>
      <c r="Y586" s="541" t="str">
        <f t="shared" si="2074"/>
        <v/>
      </c>
      <c r="Z586" s="541" t="str">
        <f t="shared" si="2074"/>
        <v/>
      </c>
      <c r="AA586" s="541" t="str">
        <f t="shared" si="2074"/>
        <v/>
      </c>
      <c r="AB586" s="541" t="str">
        <f t="shared" si="2074"/>
        <v/>
      </c>
      <c r="AC586" s="541" t="str">
        <f t="shared" si="2074"/>
        <v/>
      </c>
      <c r="AD586" s="541" t="str">
        <f t="shared" si="2074"/>
        <v/>
      </c>
      <c r="AE586" s="541" t="str">
        <f t="shared" si="2074"/>
        <v/>
      </c>
      <c r="AF586" s="541" t="str">
        <f t="shared" si="2074"/>
        <v/>
      </c>
      <c r="AG586" s="541" t="str">
        <f t="shared" si="2074"/>
        <v/>
      </c>
      <c r="AH586" s="541" t="str">
        <f t="shared" si="2074"/>
        <v/>
      </c>
      <c r="AI586" s="541" t="str">
        <f t="shared" si="2074"/>
        <v/>
      </c>
      <c r="AJ586" s="541" t="str">
        <f t="shared" si="2074"/>
        <v/>
      </c>
      <c r="AK586" s="541" t="str">
        <f t="shared" si="2074"/>
        <v/>
      </c>
      <c r="AL586" s="541" t="str">
        <f t="shared" si="2074"/>
        <v/>
      </c>
      <c r="AM586" s="865"/>
      <c r="AN586" s="541" t="str">
        <f t="shared" ref="AN586:BE586" si="2075">IF(AN585="","",AN581*AN582*AN585)</f>
        <v/>
      </c>
      <c r="AO586" s="541" t="str">
        <f t="shared" si="2075"/>
        <v/>
      </c>
      <c r="AP586" s="541" t="str">
        <f t="shared" si="2075"/>
        <v/>
      </c>
      <c r="AQ586" s="541" t="str">
        <f t="shared" si="2075"/>
        <v/>
      </c>
      <c r="AR586" s="541" t="str">
        <f t="shared" si="2075"/>
        <v/>
      </c>
      <c r="AS586" s="541" t="str">
        <f t="shared" si="2075"/>
        <v/>
      </c>
      <c r="AT586" s="541" t="str">
        <f t="shared" si="2075"/>
        <v/>
      </c>
      <c r="AU586" s="541" t="str">
        <f t="shared" si="2075"/>
        <v/>
      </c>
      <c r="AV586" s="541" t="str">
        <f t="shared" si="2075"/>
        <v/>
      </c>
      <c r="AW586" s="541" t="str">
        <f t="shared" si="2075"/>
        <v/>
      </c>
      <c r="AX586" s="541" t="str">
        <f t="shared" si="2075"/>
        <v/>
      </c>
      <c r="AY586" s="541" t="str">
        <f t="shared" si="2075"/>
        <v/>
      </c>
      <c r="AZ586" s="541" t="str">
        <f t="shared" si="2075"/>
        <v/>
      </c>
      <c r="BA586" s="541" t="str">
        <f t="shared" si="2075"/>
        <v/>
      </c>
      <c r="BB586" s="541" t="str">
        <f t="shared" si="2075"/>
        <v/>
      </c>
      <c r="BC586" s="541" t="str">
        <f t="shared" si="2075"/>
        <v/>
      </c>
      <c r="BD586" s="541" t="str">
        <f t="shared" si="2075"/>
        <v/>
      </c>
      <c r="BE586" s="541" t="str">
        <f t="shared" si="2075"/>
        <v/>
      </c>
      <c r="BF586" s="865"/>
      <c r="BG586" s="541" t="str">
        <f t="shared" ref="BG586:BX586" si="2076">IF(BG585="","",BG581*BG582*BG585)</f>
        <v/>
      </c>
      <c r="BH586" s="541" t="str">
        <f t="shared" si="2076"/>
        <v/>
      </c>
      <c r="BI586" s="541" t="str">
        <f t="shared" si="2076"/>
        <v/>
      </c>
      <c r="BJ586" s="541" t="str">
        <f t="shared" si="2076"/>
        <v/>
      </c>
      <c r="BK586" s="541" t="str">
        <f t="shared" si="2076"/>
        <v/>
      </c>
      <c r="BL586" s="541" t="str">
        <f t="shared" si="2076"/>
        <v/>
      </c>
      <c r="BM586" s="541" t="str">
        <f t="shared" si="2076"/>
        <v/>
      </c>
      <c r="BN586" s="541" t="str">
        <f t="shared" si="2076"/>
        <v/>
      </c>
      <c r="BO586" s="541" t="str">
        <f t="shared" si="2076"/>
        <v/>
      </c>
      <c r="BP586" s="541" t="str">
        <f>IF(BP585="","",BP581*BP582*BP585)</f>
        <v/>
      </c>
      <c r="BQ586" s="541" t="str">
        <f t="shared" si="2076"/>
        <v/>
      </c>
      <c r="BR586" s="541" t="str">
        <f t="shared" si="2076"/>
        <v/>
      </c>
      <c r="BS586" s="541" t="str">
        <f t="shared" si="2076"/>
        <v/>
      </c>
      <c r="BT586" s="541" t="str">
        <f t="shared" si="2076"/>
        <v/>
      </c>
      <c r="BU586" s="541" t="str">
        <f t="shared" si="2076"/>
        <v/>
      </c>
      <c r="BV586" s="541" t="str">
        <f t="shared" si="2076"/>
        <v/>
      </c>
      <c r="BW586" s="541" t="str">
        <f t="shared" si="2076"/>
        <v/>
      </c>
      <c r="BX586" s="541" t="str">
        <f t="shared" si="2076"/>
        <v/>
      </c>
      <c r="BY586" s="865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1937"/>
        <v/>
      </c>
      <c r="CE586" s="698" t="str">
        <f t="shared" si="1938"/>
        <v/>
      </c>
      <c r="CF586" s="698" t="str">
        <f t="shared" si="1939"/>
        <v/>
      </c>
      <c r="CG586" s="787" t="str">
        <f t="shared" si="1940"/>
        <v/>
      </c>
      <c r="CH586" s="1370" t="str">
        <f t="shared" si="2057"/>
        <v/>
      </c>
      <c r="CI586" s="1371" t="str">
        <f t="shared" si="2057"/>
        <v/>
      </c>
      <c r="CJ586" s="1372" t="str">
        <f t="shared" si="2057"/>
        <v/>
      </c>
      <c r="CK586" s="1372" t="str">
        <f t="shared" si="2057"/>
        <v/>
      </c>
      <c r="CL586" s="1372" t="str">
        <f t="shared" si="2057"/>
        <v/>
      </c>
      <c r="CM586" s="1372" t="str">
        <f t="shared" si="2057"/>
        <v/>
      </c>
      <c r="CN586" s="1372" t="str">
        <f t="shared" si="2057"/>
        <v/>
      </c>
      <c r="CO586" s="1373" t="str">
        <f t="shared" si="2057"/>
        <v/>
      </c>
      <c r="CP586" s="1373" t="str">
        <f t="shared" si="2057"/>
        <v/>
      </c>
      <c r="CQ586" s="1373" t="str">
        <f t="shared" si="2057"/>
        <v/>
      </c>
      <c r="CR586" s="1373" t="str">
        <f t="shared" si="2057"/>
        <v/>
      </c>
      <c r="CS586" s="1372" t="str">
        <f t="shared" si="2057"/>
        <v/>
      </c>
      <c r="CT586" s="1372" t="str">
        <f t="shared" si="2057"/>
        <v/>
      </c>
      <c r="CU586" s="1372" t="str">
        <f t="shared" si="2057"/>
        <v/>
      </c>
      <c r="CV586" s="1372" t="str">
        <f t="shared" si="2057"/>
        <v/>
      </c>
      <c r="CW586" s="1372" t="str">
        <f t="shared" si="2055"/>
        <v/>
      </c>
      <c r="CX586" s="1371" t="str">
        <f t="shared" si="2055"/>
        <v/>
      </c>
      <c r="CY586" s="1374" t="str">
        <f t="shared" si="2055"/>
        <v/>
      </c>
      <c r="CZ586" s="532" t="str">
        <f t="shared" si="2058"/>
        <v/>
      </c>
      <c r="DA586" s="533" t="str">
        <f t="shared" si="2058"/>
        <v/>
      </c>
      <c r="DB586" s="534" t="str">
        <f t="shared" si="2058"/>
        <v/>
      </c>
      <c r="DC586" s="534" t="str">
        <f t="shared" si="2058"/>
        <v/>
      </c>
      <c r="DD586" s="534" t="str">
        <f t="shared" si="2058"/>
        <v/>
      </c>
      <c r="DE586" s="534" t="str">
        <f t="shared" si="2058"/>
        <v/>
      </c>
      <c r="DF586" s="534" t="str">
        <f t="shared" si="2058"/>
        <v/>
      </c>
      <c r="DG586" s="535" t="str">
        <f t="shared" si="2058"/>
        <v/>
      </c>
      <c r="DH586" s="535" t="str">
        <f t="shared" si="2058"/>
        <v/>
      </c>
      <c r="DI586" s="535" t="str">
        <f t="shared" si="2058"/>
        <v/>
      </c>
      <c r="DJ586" s="535" t="str">
        <f t="shared" si="2058"/>
        <v/>
      </c>
      <c r="DK586" s="534" t="str">
        <f t="shared" si="2058"/>
        <v/>
      </c>
      <c r="DL586" s="534" t="str">
        <f t="shared" si="2058"/>
        <v/>
      </c>
      <c r="DM586" s="534" t="str">
        <f t="shared" si="2058"/>
        <v/>
      </c>
      <c r="DN586" s="534" t="str">
        <f t="shared" si="2058"/>
        <v/>
      </c>
      <c r="DO586" s="534" t="str">
        <f t="shared" si="2056"/>
        <v/>
      </c>
      <c r="DP586" s="533" t="str">
        <f t="shared" si="2056"/>
        <v/>
      </c>
      <c r="DQ586" s="532" t="str">
        <f t="shared" si="2056"/>
        <v/>
      </c>
      <c r="DR586" s="753">
        <f t="shared" si="1941"/>
        <v>0</v>
      </c>
      <c r="DS586" s="111">
        <f t="shared" si="1942"/>
        <v>0</v>
      </c>
      <c r="DT586" s="111">
        <f t="shared" si="1943"/>
        <v>0</v>
      </c>
      <c r="DU586" s="111">
        <f t="shared" si="1944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440" t="s">
        <v>841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1937"/>
        <v/>
      </c>
      <c r="CE587" s="698" t="str">
        <f t="shared" si="1938"/>
        <v/>
      </c>
      <c r="CF587" s="698" t="str">
        <f t="shared" si="1939"/>
        <v/>
      </c>
      <c r="CG587" s="787" t="str">
        <f t="shared" si="1940"/>
        <v/>
      </c>
      <c r="CH587" s="1370" t="str">
        <f t="shared" si="2057"/>
        <v/>
      </c>
      <c r="CI587" s="1371" t="str">
        <f t="shared" si="2057"/>
        <v/>
      </c>
      <c r="CJ587" s="1372" t="str">
        <f t="shared" si="2057"/>
        <v/>
      </c>
      <c r="CK587" s="1372" t="str">
        <f t="shared" si="2057"/>
        <v/>
      </c>
      <c r="CL587" s="1372" t="str">
        <f t="shared" si="2057"/>
        <v/>
      </c>
      <c r="CM587" s="1372" t="str">
        <f t="shared" si="2057"/>
        <v/>
      </c>
      <c r="CN587" s="1372" t="str">
        <f t="shared" si="2057"/>
        <v/>
      </c>
      <c r="CO587" s="1373" t="str">
        <f t="shared" si="2057"/>
        <v/>
      </c>
      <c r="CP587" s="1373" t="str">
        <f t="shared" si="2057"/>
        <v/>
      </c>
      <c r="CQ587" s="1373" t="str">
        <f t="shared" si="2057"/>
        <v/>
      </c>
      <c r="CR587" s="1373" t="str">
        <f t="shared" si="2057"/>
        <v/>
      </c>
      <c r="CS587" s="1372" t="str">
        <f t="shared" si="2057"/>
        <v/>
      </c>
      <c r="CT587" s="1372" t="str">
        <f t="shared" si="2057"/>
        <v/>
      </c>
      <c r="CU587" s="1372" t="str">
        <f t="shared" si="2057"/>
        <v/>
      </c>
      <c r="CV587" s="1372" t="str">
        <f t="shared" si="2057"/>
        <v/>
      </c>
      <c r="CW587" s="1372" t="str">
        <f t="shared" si="2055"/>
        <v/>
      </c>
      <c r="CX587" s="1371" t="str">
        <f t="shared" si="2055"/>
        <v/>
      </c>
      <c r="CY587" s="1374" t="str">
        <f t="shared" si="2055"/>
        <v/>
      </c>
      <c r="CZ587" s="532" t="str">
        <f t="shared" si="2058"/>
        <v/>
      </c>
      <c r="DA587" s="533" t="str">
        <f t="shared" si="2058"/>
        <v/>
      </c>
      <c r="DB587" s="534" t="str">
        <f t="shared" si="2058"/>
        <v/>
      </c>
      <c r="DC587" s="534" t="str">
        <f t="shared" si="2058"/>
        <v/>
      </c>
      <c r="DD587" s="534" t="str">
        <f t="shared" si="2058"/>
        <v/>
      </c>
      <c r="DE587" s="534" t="str">
        <f t="shared" si="2058"/>
        <v/>
      </c>
      <c r="DF587" s="534" t="str">
        <f t="shared" si="2058"/>
        <v/>
      </c>
      <c r="DG587" s="535" t="str">
        <f t="shared" si="2058"/>
        <v/>
      </c>
      <c r="DH587" s="535" t="str">
        <f t="shared" si="2058"/>
        <v/>
      </c>
      <c r="DI587" s="535" t="str">
        <f t="shared" si="2058"/>
        <v/>
      </c>
      <c r="DJ587" s="535" t="str">
        <f t="shared" si="2058"/>
        <v/>
      </c>
      <c r="DK587" s="534" t="str">
        <f t="shared" si="2058"/>
        <v/>
      </c>
      <c r="DL587" s="534" t="str">
        <f t="shared" si="2058"/>
        <v/>
      </c>
      <c r="DM587" s="534" t="str">
        <f t="shared" si="2058"/>
        <v/>
      </c>
      <c r="DN587" s="534" t="str">
        <f t="shared" si="2058"/>
        <v/>
      </c>
      <c r="DO587" s="534" t="str">
        <f t="shared" si="2056"/>
        <v/>
      </c>
      <c r="DP587" s="533" t="str">
        <f t="shared" si="2056"/>
        <v/>
      </c>
      <c r="DQ587" s="532" t="str">
        <f t="shared" si="2056"/>
        <v/>
      </c>
      <c r="DR587" s="753">
        <f t="shared" si="1941"/>
        <v>0</v>
      </c>
      <c r="DS587" s="111">
        <f t="shared" si="1942"/>
        <v>0</v>
      </c>
      <c r="DT587" s="111">
        <f t="shared" si="1943"/>
        <v>0</v>
      </c>
      <c r="DU587" s="111">
        <f t="shared" si="1944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1937"/>
        <v/>
      </c>
      <c r="CE588" s="698" t="str">
        <f t="shared" si="1938"/>
        <v/>
      </c>
      <c r="CF588" s="698" t="str">
        <f t="shared" si="1939"/>
        <v/>
      </c>
      <c r="CG588" s="787" t="str">
        <f t="shared" si="1940"/>
        <v/>
      </c>
      <c r="CH588" s="1370" t="str">
        <f t="shared" si="2057"/>
        <v/>
      </c>
      <c r="CI588" s="1371" t="str">
        <f t="shared" si="2057"/>
        <v/>
      </c>
      <c r="CJ588" s="1372" t="str">
        <f t="shared" si="2057"/>
        <v/>
      </c>
      <c r="CK588" s="1372" t="str">
        <f t="shared" si="2057"/>
        <v/>
      </c>
      <c r="CL588" s="1372" t="str">
        <f t="shared" si="2057"/>
        <v/>
      </c>
      <c r="CM588" s="1372" t="str">
        <f t="shared" si="2057"/>
        <v/>
      </c>
      <c r="CN588" s="1372" t="str">
        <f t="shared" si="2057"/>
        <v/>
      </c>
      <c r="CO588" s="1373" t="str">
        <f t="shared" si="2057"/>
        <v/>
      </c>
      <c r="CP588" s="1373" t="str">
        <f t="shared" si="2057"/>
        <v/>
      </c>
      <c r="CQ588" s="1373" t="str">
        <f t="shared" si="2057"/>
        <v/>
      </c>
      <c r="CR588" s="1373" t="str">
        <f t="shared" si="2057"/>
        <v/>
      </c>
      <c r="CS588" s="1372" t="str">
        <f t="shared" si="2057"/>
        <v/>
      </c>
      <c r="CT588" s="1372" t="str">
        <f t="shared" si="2057"/>
        <v/>
      </c>
      <c r="CU588" s="1372" t="str">
        <f t="shared" si="2057"/>
        <v/>
      </c>
      <c r="CV588" s="1372" t="str">
        <f t="shared" si="2057"/>
        <v/>
      </c>
      <c r="CW588" s="1372" t="str">
        <f t="shared" si="2055"/>
        <v/>
      </c>
      <c r="CX588" s="1371" t="str">
        <f t="shared" si="2055"/>
        <v/>
      </c>
      <c r="CY588" s="1374" t="str">
        <f t="shared" si="2055"/>
        <v/>
      </c>
      <c r="CZ588" s="532" t="str">
        <f t="shared" si="2058"/>
        <v/>
      </c>
      <c r="DA588" s="533" t="str">
        <f t="shared" si="2058"/>
        <v/>
      </c>
      <c r="DB588" s="534" t="str">
        <f t="shared" si="2058"/>
        <v/>
      </c>
      <c r="DC588" s="534" t="str">
        <f t="shared" si="2058"/>
        <v/>
      </c>
      <c r="DD588" s="534" t="str">
        <f t="shared" si="2058"/>
        <v/>
      </c>
      <c r="DE588" s="534" t="str">
        <f t="shared" si="2058"/>
        <v/>
      </c>
      <c r="DF588" s="534" t="str">
        <f t="shared" si="2058"/>
        <v/>
      </c>
      <c r="DG588" s="535" t="str">
        <f t="shared" si="2058"/>
        <v/>
      </c>
      <c r="DH588" s="535" t="str">
        <f t="shared" si="2058"/>
        <v/>
      </c>
      <c r="DI588" s="535" t="str">
        <f t="shared" si="2058"/>
        <v/>
      </c>
      <c r="DJ588" s="535" t="str">
        <f t="shared" si="2058"/>
        <v/>
      </c>
      <c r="DK588" s="534" t="str">
        <f t="shared" si="2058"/>
        <v/>
      </c>
      <c r="DL588" s="534" t="str">
        <f t="shared" si="2058"/>
        <v/>
      </c>
      <c r="DM588" s="534" t="str">
        <f t="shared" si="2058"/>
        <v/>
      </c>
      <c r="DN588" s="534" t="str">
        <f t="shared" si="2058"/>
        <v/>
      </c>
      <c r="DO588" s="534" t="str">
        <f t="shared" si="2056"/>
        <v/>
      </c>
      <c r="DP588" s="533" t="str">
        <f t="shared" si="2056"/>
        <v/>
      </c>
      <c r="DQ588" s="532" t="str">
        <f t="shared" si="2056"/>
        <v/>
      </c>
      <c r="DR588" s="753">
        <f t="shared" si="1941"/>
        <v>0</v>
      </c>
      <c r="DS588" s="111">
        <f t="shared" si="1942"/>
        <v>0</v>
      </c>
      <c r="DT588" s="111">
        <f t="shared" si="1943"/>
        <v>0</v>
      </c>
      <c r="DU588" s="111">
        <f t="shared" si="1944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v>13910</v>
      </c>
      <c r="C589" s="858">
        <v>13910</v>
      </c>
      <c r="D589" s="858">
        <v>13910</v>
      </c>
      <c r="E589" s="858">
        <v>13910</v>
      </c>
      <c r="F589" s="858">
        <v>13910</v>
      </c>
      <c r="G589" s="858">
        <v>13910</v>
      </c>
      <c r="H589" s="858">
        <v>13910</v>
      </c>
      <c r="I589" s="858">
        <v>13910</v>
      </c>
      <c r="J589" s="858">
        <v>13910</v>
      </c>
      <c r="K589" s="858">
        <v>13910</v>
      </c>
      <c r="L589" s="858">
        <v>13910</v>
      </c>
      <c r="M589" s="858">
        <v>13910</v>
      </c>
      <c r="N589" s="858">
        <v>13910</v>
      </c>
      <c r="O589" s="858">
        <v>13910</v>
      </c>
      <c r="P589" s="858">
        <v>13910</v>
      </c>
      <c r="Q589" s="858">
        <v>13910</v>
      </c>
      <c r="R589" s="858">
        <v>13910</v>
      </c>
      <c r="S589" s="858">
        <v>13910</v>
      </c>
      <c r="T589" s="851"/>
      <c r="U589" s="858">
        <v>13910</v>
      </c>
      <c r="V589" s="858">
        <v>13910</v>
      </c>
      <c r="W589" s="858">
        <v>13910</v>
      </c>
      <c r="X589" s="858">
        <v>13910</v>
      </c>
      <c r="Y589" s="858">
        <v>13910</v>
      </c>
      <c r="Z589" s="858">
        <v>13910</v>
      </c>
      <c r="AA589" s="858">
        <v>13910</v>
      </c>
      <c r="AB589" s="858">
        <v>13910</v>
      </c>
      <c r="AC589" s="858">
        <v>13910</v>
      </c>
      <c r="AD589" s="858">
        <v>13910</v>
      </c>
      <c r="AE589" s="858">
        <v>13910</v>
      </c>
      <c r="AF589" s="858">
        <v>13910</v>
      </c>
      <c r="AG589" s="858">
        <v>13910</v>
      </c>
      <c r="AH589" s="858">
        <v>13910</v>
      </c>
      <c r="AI589" s="858">
        <v>13910</v>
      </c>
      <c r="AJ589" s="858">
        <v>13910</v>
      </c>
      <c r="AK589" s="858">
        <v>13910</v>
      </c>
      <c r="AL589" s="858">
        <v>13910</v>
      </c>
      <c r="AM589" s="851"/>
      <c r="AN589" s="858">
        <v>13910</v>
      </c>
      <c r="AO589" s="858">
        <v>13910</v>
      </c>
      <c r="AP589" s="858">
        <v>13910</v>
      </c>
      <c r="AQ589" s="858">
        <v>13910</v>
      </c>
      <c r="AR589" s="858">
        <v>13910</v>
      </c>
      <c r="AS589" s="858">
        <v>13910</v>
      </c>
      <c r="AT589" s="858">
        <v>13910</v>
      </c>
      <c r="AU589" s="858">
        <v>13910</v>
      </c>
      <c r="AV589" s="858">
        <v>13910</v>
      </c>
      <c r="AW589" s="858">
        <v>13910</v>
      </c>
      <c r="AX589" s="858">
        <v>13910</v>
      </c>
      <c r="AY589" s="858">
        <v>13910</v>
      </c>
      <c r="AZ589" s="858">
        <v>13910</v>
      </c>
      <c r="BA589" s="858">
        <v>13910</v>
      </c>
      <c r="BB589" s="858">
        <v>13910</v>
      </c>
      <c r="BC589" s="858">
        <v>13910</v>
      </c>
      <c r="BD589" s="858">
        <v>13910</v>
      </c>
      <c r="BE589" s="858">
        <v>13910</v>
      </c>
      <c r="BF589" s="851"/>
      <c r="BG589" s="858">
        <v>13910</v>
      </c>
      <c r="BH589" s="858">
        <v>13910</v>
      </c>
      <c r="BI589" s="858">
        <v>13910</v>
      </c>
      <c r="BJ589" s="858">
        <v>13910</v>
      </c>
      <c r="BK589" s="858">
        <v>13910</v>
      </c>
      <c r="BL589" s="858">
        <v>13910</v>
      </c>
      <c r="BM589" s="858">
        <v>13910</v>
      </c>
      <c r="BN589" s="858">
        <v>13910</v>
      </c>
      <c r="BO589" s="858">
        <v>13910</v>
      </c>
      <c r="BP589" s="858">
        <v>13910</v>
      </c>
      <c r="BQ589" s="858">
        <v>13910</v>
      </c>
      <c r="BR589" s="858">
        <v>13910</v>
      </c>
      <c r="BS589" s="858">
        <v>13910</v>
      </c>
      <c r="BT589" s="858">
        <v>13910</v>
      </c>
      <c r="BU589" s="858">
        <v>13910</v>
      </c>
      <c r="BV589" s="858">
        <v>13910</v>
      </c>
      <c r="BW589" s="858">
        <v>13910</v>
      </c>
      <c r="BX589" s="858">
        <v>13910</v>
      </c>
      <c r="BY589" s="851"/>
      <c r="BZ589" s="858">
        <v>13910</v>
      </c>
      <c r="CA589" s="858">
        <v>13910</v>
      </c>
      <c r="CB589" s="858">
        <v>13910</v>
      </c>
      <c r="CC589" s="858">
        <v>13910</v>
      </c>
      <c r="CD589" s="698">
        <f t="shared" si="1937"/>
        <v>13910</v>
      </c>
      <c r="CE589" s="698">
        <f t="shared" si="1938"/>
        <v>13910</v>
      </c>
      <c r="CF589" s="698">
        <f t="shared" si="1939"/>
        <v>13910</v>
      </c>
      <c r="CG589" s="787">
        <f t="shared" si="1940"/>
        <v>13910</v>
      </c>
      <c r="CH589" s="1370">
        <f t="shared" si="2057"/>
        <v>13910</v>
      </c>
      <c r="CI589" s="1371">
        <f t="shared" si="2057"/>
        <v>13910</v>
      </c>
      <c r="CJ589" s="1372">
        <f t="shared" si="2057"/>
        <v>13910</v>
      </c>
      <c r="CK589" s="1372">
        <f t="shared" si="2057"/>
        <v>13910</v>
      </c>
      <c r="CL589" s="1372">
        <f t="shared" si="2057"/>
        <v>13910</v>
      </c>
      <c r="CM589" s="1372">
        <f t="shared" si="2057"/>
        <v>13910</v>
      </c>
      <c r="CN589" s="1372">
        <f t="shared" si="2057"/>
        <v>13910</v>
      </c>
      <c r="CO589" s="1373">
        <f t="shared" si="2057"/>
        <v>13910</v>
      </c>
      <c r="CP589" s="1373">
        <f t="shared" si="2057"/>
        <v>13910</v>
      </c>
      <c r="CQ589" s="1373">
        <f t="shared" si="2057"/>
        <v>13910</v>
      </c>
      <c r="CR589" s="1373">
        <f t="shared" si="2057"/>
        <v>13910</v>
      </c>
      <c r="CS589" s="1372">
        <f t="shared" si="2057"/>
        <v>13910</v>
      </c>
      <c r="CT589" s="1372">
        <f t="shared" si="2057"/>
        <v>13910</v>
      </c>
      <c r="CU589" s="1372">
        <f t="shared" si="2057"/>
        <v>13910</v>
      </c>
      <c r="CV589" s="1372">
        <f t="shared" si="2057"/>
        <v>13910</v>
      </c>
      <c r="CW589" s="1372">
        <f t="shared" si="2055"/>
        <v>13910</v>
      </c>
      <c r="CX589" s="1371">
        <f t="shared" si="2055"/>
        <v>13910</v>
      </c>
      <c r="CY589" s="1374">
        <f t="shared" si="2055"/>
        <v>13910</v>
      </c>
      <c r="CZ589" s="532">
        <f t="shared" si="2058"/>
        <v>13910</v>
      </c>
      <c r="DA589" s="533">
        <f t="shared" si="2058"/>
        <v>13910</v>
      </c>
      <c r="DB589" s="534">
        <f t="shared" si="2058"/>
        <v>13910</v>
      </c>
      <c r="DC589" s="534">
        <f t="shared" si="2058"/>
        <v>13910</v>
      </c>
      <c r="DD589" s="534">
        <f t="shared" si="2058"/>
        <v>13910</v>
      </c>
      <c r="DE589" s="534">
        <f t="shared" si="2058"/>
        <v>13910</v>
      </c>
      <c r="DF589" s="534">
        <f t="shared" si="2058"/>
        <v>13910</v>
      </c>
      <c r="DG589" s="535">
        <f t="shared" si="2058"/>
        <v>13910</v>
      </c>
      <c r="DH589" s="535">
        <f t="shared" si="2058"/>
        <v>13910</v>
      </c>
      <c r="DI589" s="535">
        <f t="shared" si="2058"/>
        <v>13910</v>
      </c>
      <c r="DJ589" s="535">
        <f t="shared" si="2058"/>
        <v>13910</v>
      </c>
      <c r="DK589" s="534">
        <f t="shared" si="2058"/>
        <v>13910</v>
      </c>
      <c r="DL589" s="534">
        <f t="shared" si="2058"/>
        <v>13910</v>
      </c>
      <c r="DM589" s="534">
        <f t="shared" si="2058"/>
        <v>13910</v>
      </c>
      <c r="DN589" s="534">
        <f t="shared" si="2058"/>
        <v>13910</v>
      </c>
      <c r="DO589" s="534">
        <f t="shared" si="2056"/>
        <v>13910</v>
      </c>
      <c r="DP589" s="533">
        <f t="shared" si="2056"/>
        <v>13910</v>
      </c>
      <c r="DQ589" s="532">
        <f t="shared" si="2056"/>
        <v>13910</v>
      </c>
      <c r="DR589" s="753">
        <f t="shared" si="1941"/>
        <v>18</v>
      </c>
      <c r="DS589" s="111">
        <f t="shared" si="1942"/>
        <v>18</v>
      </c>
      <c r="DT589" s="111">
        <f t="shared" si="1943"/>
        <v>18</v>
      </c>
      <c r="DU589" s="111">
        <f t="shared" si="1944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3" t="str">
        <f t="shared" ref="B590:S590" si="2077">IF(B588="","",B587*B588*B589/B$46/365/$G$1)</f>
        <v/>
      </c>
      <c r="C590" s="863" t="str">
        <f t="shared" si="2077"/>
        <v/>
      </c>
      <c r="D590" s="863" t="str">
        <f t="shared" si="2077"/>
        <v/>
      </c>
      <c r="E590" s="863" t="str">
        <f t="shared" si="2077"/>
        <v/>
      </c>
      <c r="F590" s="863" t="str">
        <f t="shared" si="2077"/>
        <v/>
      </c>
      <c r="G590" s="863" t="str">
        <f t="shared" si="2077"/>
        <v/>
      </c>
      <c r="H590" s="863" t="str">
        <f t="shared" si="2077"/>
        <v/>
      </c>
      <c r="I590" s="863" t="str">
        <f t="shared" si="2077"/>
        <v/>
      </c>
      <c r="J590" s="863" t="str">
        <f t="shared" si="2077"/>
        <v/>
      </c>
      <c r="K590" s="863" t="str">
        <f t="shared" si="2077"/>
        <v/>
      </c>
      <c r="L590" s="863" t="str">
        <f t="shared" si="2077"/>
        <v/>
      </c>
      <c r="M590" s="863" t="str">
        <f t="shared" si="2077"/>
        <v/>
      </c>
      <c r="N590" s="863" t="str">
        <f t="shared" si="2077"/>
        <v/>
      </c>
      <c r="O590" s="863" t="str">
        <f t="shared" si="2077"/>
        <v/>
      </c>
      <c r="P590" s="863" t="str">
        <f t="shared" si="2077"/>
        <v/>
      </c>
      <c r="Q590" s="863" t="str">
        <f t="shared" si="2077"/>
        <v/>
      </c>
      <c r="R590" s="863" t="str">
        <f t="shared" si="2077"/>
        <v/>
      </c>
      <c r="S590" s="863" t="str">
        <f t="shared" si="2077"/>
        <v/>
      </c>
      <c r="T590" s="752"/>
      <c r="U590" s="863" t="str">
        <f t="shared" ref="U590:AL590" si="2078">IF(U588="","",U587*U588*U589/U$46/365/$G$1)</f>
        <v/>
      </c>
      <c r="V590" s="863" t="str">
        <f t="shared" si="2078"/>
        <v/>
      </c>
      <c r="W590" s="863" t="str">
        <f t="shared" si="2078"/>
        <v/>
      </c>
      <c r="X590" s="863" t="str">
        <f t="shared" si="2078"/>
        <v/>
      </c>
      <c r="Y590" s="863" t="str">
        <f t="shared" si="2078"/>
        <v/>
      </c>
      <c r="Z590" s="863" t="str">
        <f t="shared" si="2078"/>
        <v/>
      </c>
      <c r="AA590" s="863" t="str">
        <f t="shared" si="2078"/>
        <v/>
      </c>
      <c r="AB590" s="863" t="str">
        <f t="shared" si="2078"/>
        <v/>
      </c>
      <c r="AC590" s="863" t="str">
        <f t="shared" si="2078"/>
        <v/>
      </c>
      <c r="AD590" s="863" t="str">
        <f t="shared" si="2078"/>
        <v/>
      </c>
      <c r="AE590" s="863" t="str">
        <f t="shared" si="2078"/>
        <v/>
      </c>
      <c r="AF590" s="863" t="str">
        <f t="shared" si="2078"/>
        <v/>
      </c>
      <c r="AG590" s="863" t="str">
        <f t="shared" si="2078"/>
        <v/>
      </c>
      <c r="AH590" s="863" t="str">
        <f t="shared" si="2078"/>
        <v/>
      </c>
      <c r="AI590" s="863" t="str">
        <f t="shared" si="2078"/>
        <v/>
      </c>
      <c r="AJ590" s="863" t="str">
        <f t="shared" si="2078"/>
        <v/>
      </c>
      <c r="AK590" s="863" t="str">
        <f t="shared" si="2078"/>
        <v/>
      </c>
      <c r="AL590" s="863" t="str">
        <f t="shared" si="2078"/>
        <v/>
      </c>
      <c r="AM590" s="752"/>
      <c r="AN590" s="863" t="str">
        <f t="shared" ref="AN590:BE590" si="2079">IF(AN588="","",AN587*AN588*AN589/AN$46/365/$G$1)</f>
        <v/>
      </c>
      <c r="AO590" s="863" t="str">
        <f t="shared" si="2079"/>
        <v/>
      </c>
      <c r="AP590" s="863" t="str">
        <f t="shared" si="2079"/>
        <v/>
      </c>
      <c r="AQ590" s="863" t="str">
        <f t="shared" si="2079"/>
        <v/>
      </c>
      <c r="AR590" s="863" t="str">
        <f t="shared" si="2079"/>
        <v/>
      </c>
      <c r="AS590" s="863" t="str">
        <f t="shared" si="2079"/>
        <v/>
      </c>
      <c r="AT590" s="863" t="str">
        <f t="shared" si="2079"/>
        <v/>
      </c>
      <c r="AU590" s="863" t="str">
        <f t="shared" si="2079"/>
        <v/>
      </c>
      <c r="AV590" s="863" t="str">
        <f t="shared" si="2079"/>
        <v/>
      </c>
      <c r="AW590" s="863" t="str">
        <f t="shared" si="2079"/>
        <v/>
      </c>
      <c r="AX590" s="863" t="str">
        <f t="shared" si="2079"/>
        <v/>
      </c>
      <c r="AY590" s="863" t="str">
        <f t="shared" si="2079"/>
        <v/>
      </c>
      <c r="AZ590" s="863" t="str">
        <f t="shared" si="2079"/>
        <v/>
      </c>
      <c r="BA590" s="863" t="str">
        <f t="shared" si="2079"/>
        <v/>
      </c>
      <c r="BB590" s="863" t="str">
        <f t="shared" si="2079"/>
        <v/>
      </c>
      <c r="BC590" s="863" t="str">
        <f t="shared" si="2079"/>
        <v/>
      </c>
      <c r="BD590" s="863" t="str">
        <f t="shared" si="2079"/>
        <v/>
      </c>
      <c r="BE590" s="863" t="str">
        <f t="shared" si="2079"/>
        <v/>
      </c>
      <c r="BF590" s="752"/>
      <c r="BG590" s="863" t="str">
        <f t="shared" ref="BG590:BX590" si="2080">IF(BG588="","",BG587*BG588*BG589/BG$46/365/$G$1)</f>
        <v/>
      </c>
      <c r="BH590" s="863" t="str">
        <f t="shared" si="2080"/>
        <v/>
      </c>
      <c r="BI590" s="863" t="str">
        <f t="shared" si="2080"/>
        <v/>
      </c>
      <c r="BJ590" s="863" t="str">
        <f t="shared" si="2080"/>
        <v/>
      </c>
      <c r="BK590" s="863" t="str">
        <f t="shared" si="2080"/>
        <v/>
      </c>
      <c r="BL590" s="863" t="str">
        <f t="shared" si="2080"/>
        <v/>
      </c>
      <c r="BM590" s="863" t="str">
        <f t="shared" si="2080"/>
        <v/>
      </c>
      <c r="BN590" s="863" t="str">
        <f t="shared" si="2080"/>
        <v/>
      </c>
      <c r="BO590" s="863" t="str">
        <f t="shared" si="2080"/>
        <v/>
      </c>
      <c r="BP590" s="863" t="str">
        <f t="shared" si="2080"/>
        <v/>
      </c>
      <c r="BQ590" s="863" t="str">
        <f t="shared" si="2080"/>
        <v/>
      </c>
      <c r="BR590" s="863" t="str">
        <f t="shared" si="2080"/>
        <v/>
      </c>
      <c r="BS590" s="863" t="str">
        <f t="shared" si="2080"/>
        <v/>
      </c>
      <c r="BT590" s="863" t="str">
        <f t="shared" si="2080"/>
        <v/>
      </c>
      <c r="BU590" s="863" t="str">
        <f t="shared" si="2080"/>
        <v/>
      </c>
      <c r="BV590" s="863" t="str">
        <f t="shared" si="2080"/>
        <v/>
      </c>
      <c r="BW590" s="863" t="str">
        <f t="shared" si="2080"/>
        <v/>
      </c>
      <c r="BX590" s="863" t="str">
        <f t="shared" si="2080"/>
        <v/>
      </c>
      <c r="BY590" s="752"/>
      <c r="BZ590" s="863">
        <f>IF(BZ588="","",BZ587*BZ588*BZ589/BZ$46/365/$G$1)</f>
        <v>0</v>
      </c>
      <c r="CA590" s="863">
        <f>IF(CA588="","",CA587*CA588*CA589/CA$46/365/$G$1)</f>
        <v>0</v>
      </c>
      <c r="CB590" s="863">
        <f>IF(CB588="","",CB587*CB588*CB589/CB$46/365/$G$1)</f>
        <v>0</v>
      </c>
      <c r="CC590" s="863">
        <f>IF(CC588="","",CC587*CC588*CC589/CC$46/365/$G$1)</f>
        <v>0</v>
      </c>
      <c r="CD590" s="698" t="str">
        <f t="shared" si="1937"/>
        <v/>
      </c>
      <c r="CE590" s="723" t="str">
        <f t="shared" si="1938"/>
        <v/>
      </c>
      <c r="CF590" s="723" t="str">
        <f t="shared" si="1939"/>
        <v/>
      </c>
      <c r="CG590" s="790" t="str">
        <f t="shared" si="1940"/>
        <v/>
      </c>
      <c r="CH590" s="1375" t="str">
        <f t="shared" si="2057"/>
        <v/>
      </c>
      <c r="CI590" s="1376" t="str">
        <f t="shared" si="2057"/>
        <v/>
      </c>
      <c r="CJ590" s="1377" t="str">
        <f t="shared" si="2057"/>
        <v/>
      </c>
      <c r="CK590" s="1377" t="str">
        <f t="shared" si="2057"/>
        <v/>
      </c>
      <c r="CL590" s="1377" t="str">
        <f t="shared" si="2057"/>
        <v/>
      </c>
      <c r="CM590" s="1377" t="str">
        <f t="shared" si="2057"/>
        <v/>
      </c>
      <c r="CN590" s="1377" t="str">
        <f t="shared" si="2057"/>
        <v/>
      </c>
      <c r="CO590" s="1378" t="str">
        <f t="shared" si="2057"/>
        <v/>
      </c>
      <c r="CP590" s="1378" t="str">
        <f t="shared" si="2057"/>
        <v/>
      </c>
      <c r="CQ590" s="1378" t="str">
        <f t="shared" si="2057"/>
        <v/>
      </c>
      <c r="CR590" s="1378" t="str">
        <f t="shared" si="2057"/>
        <v/>
      </c>
      <c r="CS590" s="1377" t="str">
        <f t="shared" si="2057"/>
        <v/>
      </c>
      <c r="CT590" s="1377" t="str">
        <f t="shared" si="2057"/>
        <v/>
      </c>
      <c r="CU590" s="1377" t="str">
        <f t="shared" si="2057"/>
        <v/>
      </c>
      <c r="CV590" s="1377" t="str">
        <f t="shared" si="2057"/>
        <v/>
      </c>
      <c r="CW590" s="1377" t="str">
        <f t="shared" si="2057"/>
        <v/>
      </c>
      <c r="CX590" s="1376" t="str">
        <f t="shared" ref="CX590:CY592" si="208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379" t="str">
        <f t="shared" si="2081"/>
        <v/>
      </c>
      <c r="CZ590" s="638" t="str">
        <f t="shared" si="2058"/>
        <v/>
      </c>
      <c r="DA590" s="639" t="str">
        <f t="shared" si="2058"/>
        <v/>
      </c>
      <c r="DB590" s="640" t="str">
        <f t="shared" si="2058"/>
        <v/>
      </c>
      <c r="DC590" s="640" t="str">
        <f t="shared" si="2058"/>
        <v/>
      </c>
      <c r="DD590" s="640" t="str">
        <f t="shared" si="2058"/>
        <v/>
      </c>
      <c r="DE590" s="640" t="str">
        <f t="shared" si="2058"/>
        <v/>
      </c>
      <c r="DF590" s="640" t="str">
        <f t="shared" si="2058"/>
        <v/>
      </c>
      <c r="DG590" s="641" t="str">
        <f t="shared" si="2058"/>
        <v/>
      </c>
      <c r="DH590" s="641" t="str">
        <f t="shared" si="2058"/>
        <v/>
      </c>
      <c r="DI590" s="641" t="str">
        <f t="shared" si="2058"/>
        <v/>
      </c>
      <c r="DJ590" s="641" t="str">
        <f t="shared" si="2058"/>
        <v/>
      </c>
      <c r="DK590" s="640" t="str">
        <f t="shared" si="2058"/>
        <v/>
      </c>
      <c r="DL590" s="640" t="str">
        <f t="shared" si="2058"/>
        <v/>
      </c>
      <c r="DM590" s="640" t="str">
        <f t="shared" si="2058"/>
        <v/>
      </c>
      <c r="DN590" s="640" t="str">
        <f t="shared" si="2058"/>
        <v/>
      </c>
      <c r="DO590" s="640" t="str">
        <f t="shared" si="2058"/>
        <v/>
      </c>
      <c r="DP590" s="639" t="str">
        <f t="shared" ref="DP590:DQ592" si="208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082"/>
        <v/>
      </c>
      <c r="DR590" s="753">
        <f t="shared" si="1941"/>
        <v>0</v>
      </c>
      <c r="DS590" s="111">
        <f t="shared" si="1942"/>
        <v>0</v>
      </c>
      <c r="DT590" s="111">
        <f t="shared" si="1943"/>
        <v>0</v>
      </c>
      <c r="DU590" s="111">
        <f t="shared" si="1944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1937"/>
        <v/>
      </c>
      <c r="CE591" s="698" t="str">
        <f t="shared" si="1938"/>
        <v/>
      </c>
      <c r="CF591" s="698" t="str">
        <f t="shared" si="1939"/>
        <v/>
      </c>
      <c r="CG591" s="787" t="str">
        <f t="shared" si="1940"/>
        <v/>
      </c>
      <c r="CH591" s="1370" t="str">
        <f t="shared" ref="CH591:CW592" si="208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371" t="str">
        <f t="shared" si="2083"/>
        <v/>
      </c>
      <c r="CJ591" s="1372" t="str">
        <f t="shared" si="2083"/>
        <v/>
      </c>
      <c r="CK591" s="1372" t="str">
        <f t="shared" si="2083"/>
        <v/>
      </c>
      <c r="CL591" s="1372" t="str">
        <f t="shared" si="2083"/>
        <v/>
      </c>
      <c r="CM591" s="1372" t="str">
        <f t="shared" si="2083"/>
        <v/>
      </c>
      <c r="CN591" s="1372" t="str">
        <f t="shared" si="2083"/>
        <v/>
      </c>
      <c r="CO591" s="1373" t="str">
        <f t="shared" si="2083"/>
        <v/>
      </c>
      <c r="CP591" s="1373" t="str">
        <f t="shared" si="2083"/>
        <v/>
      </c>
      <c r="CQ591" s="1373" t="str">
        <f t="shared" si="2083"/>
        <v/>
      </c>
      <c r="CR591" s="1373" t="str">
        <f t="shared" si="2083"/>
        <v/>
      </c>
      <c r="CS591" s="1372" t="str">
        <f t="shared" si="2083"/>
        <v/>
      </c>
      <c r="CT591" s="1372" t="str">
        <f t="shared" si="2083"/>
        <v/>
      </c>
      <c r="CU591" s="1372" t="str">
        <f t="shared" si="2083"/>
        <v/>
      </c>
      <c r="CV591" s="1372" t="str">
        <f t="shared" si="2083"/>
        <v/>
      </c>
      <c r="CW591" s="1372" t="str">
        <f t="shared" si="2083"/>
        <v/>
      </c>
      <c r="CX591" s="1371" t="str">
        <f t="shared" si="2081"/>
        <v/>
      </c>
      <c r="CY591" s="1374" t="str">
        <f t="shared" si="2081"/>
        <v/>
      </c>
      <c r="CZ591" s="532" t="str">
        <f t="shared" ref="CZ591:DO592" si="208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084"/>
        <v/>
      </c>
      <c r="DB591" s="534" t="str">
        <f t="shared" si="2084"/>
        <v/>
      </c>
      <c r="DC591" s="534" t="str">
        <f t="shared" si="2084"/>
        <v/>
      </c>
      <c r="DD591" s="534" t="str">
        <f t="shared" si="2084"/>
        <v/>
      </c>
      <c r="DE591" s="534" t="str">
        <f t="shared" si="2084"/>
        <v/>
      </c>
      <c r="DF591" s="534" t="str">
        <f t="shared" si="2084"/>
        <v/>
      </c>
      <c r="DG591" s="535" t="str">
        <f t="shared" si="2084"/>
        <v/>
      </c>
      <c r="DH591" s="535" t="str">
        <f t="shared" si="2084"/>
        <v/>
      </c>
      <c r="DI591" s="535" t="str">
        <f t="shared" si="2084"/>
        <v/>
      </c>
      <c r="DJ591" s="535" t="str">
        <f t="shared" si="2084"/>
        <v/>
      </c>
      <c r="DK591" s="534" t="str">
        <f t="shared" si="2084"/>
        <v/>
      </c>
      <c r="DL591" s="534" t="str">
        <f t="shared" si="2084"/>
        <v/>
      </c>
      <c r="DM591" s="534" t="str">
        <f t="shared" si="2084"/>
        <v/>
      </c>
      <c r="DN591" s="534" t="str">
        <f t="shared" si="2084"/>
        <v/>
      </c>
      <c r="DO591" s="534" t="str">
        <f t="shared" si="2084"/>
        <v/>
      </c>
      <c r="DP591" s="533" t="str">
        <f t="shared" si="2082"/>
        <v/>
      </c>
      <c r="DQ591" s="532" t="str">
        <f t="shared" si="2082"/>
        <v/>
      </c>
      <c r="DR591" s="753">
        <f t="shared" si="1941"/>
        <v>0</v>
      </c>
      <c r="DS591" s="111">
        <f t="shared" si="1942"/>
        <v>0</v>
      </c>
      <c r="DT591" s="111">
        <f t="shared" si="1943"/>
        <v>0</v>
      </c>
      <c r="DU591" s="111">
        <f t="shared" si="1944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085">IF(B591="","",B587*B588*B591)</f>
        <v/>
      </c>
      <c r="C592" s="541" t="str">
        <f t="shared" si="2085"/>
        <v/>
      </c>
      <c r="D592" s="541" t="str">
        <f t="shared" si="2085"/>
        <v/>
      </c>
      <c r="E592" s="541" t="str">
        <f t="shared" si="2085"/>
        <v/>
      </c>
      <c r="F592" s="541" t="str">
        <f t="shared" si="2085"/>
        <v/>
      </c>
      <c r="G592" s="541" t="str">
        <f t="shared" si="2085"/>
        <v/>
      </c>
      <c r="H592" s="541" t="str">
        <f t="shared" si="2085"/>
        <v/>
      </c>
      <c r="I592" s="541" t="str">
        <f t="shared" si="2085"/>
        <v/>
      </c>
      <c r="J592" s="541" t="str">
        <f t="shared" si="2085"/>
        <v/>
      </c>
      <c r="K592" s="541" t="str">
        <f t="shared" si="2085"/>
        <v/>
      </c>
      <c r="L592" s="541"/>
      <c r="M592" s="541" t="str">
        <f t="shared" ref="M592:S592" si="2086">IF(M591="","",M587*M588*M591)</f>
        <v/>
      </c>
      <c r="N592" s="541" t="str">
        <f t="shared" si="2086"/>
        <v/>
      </c>
      <c r="O592" s="541" t="str">
        <f t="shared" si="2086"/>
        <v/>
      </c>
      <c r="P592" s="541" t="str">
        <f t="shared" si="2086"/>
        <v/>
      </c>
      <c r="Q592" s="541" t="str">
        <f t="shared" si="2086"/>
        <v/>
      </c>
      <c r="R592" s="541" t="str">
        <f t="shared" si="2086"/>
        <v/>
      </c>
      <c r="S592" s="541" t="str">
        <f t="shared" si="2086"/>
        <v/>
      </c>
      <c r="T592" s="865"/>
      <c r="U592" s="541" t="str">
        <f t="shared" ref="U592:AL592" si="2087">IF(U591="","",U587*U588*U591)</f>
        <v/>
      </c>
      <c r="V592" s="541" t="str">
        <f t="shared" si="2087"/>
        <v/>
      </c>
      <c r="W592" s="541" t="str">
        <f t="shared" si="2087"/>
        <v/>
      </c>
      <c r="X592" s="541" t="str">
        <f t="shared" si="2087"/>
        <v/>
      </c>
      <c r="Y592" s="541" t="str">
        <f t="shared" si="2087"/>
        <v/>
      </c>
      <c r="Z592" s="541" t="str">
        <f t="shared" si="2087"/>
        <v/>
      </c>
      <c r="AA592" s="541" t="str">
        <f t="shared" si="2087"/>
        <v/>
      </c>
      <c r="AB592" s="541" t="str">
        <f t="shared" si="2087"/>
        <v/>
      </c>
      <c r="AC592" s="541" t="str">
        <f t="shared" si="2087"/>
        <v/>
      </c>
      <c r="AD592" s="541" t="str">
        <f t="shared" si="2087"/>
        <v/>
      </c>
      <c r="AE592" s="541" t="str">
        <f t="shared" si="2087"/>
        <v/>
      </c>
      <c r="AF592" s="541" t="str">
        <f t="shared" si="2087"/>
        <v/>
      </c>
      <c r="AG592" s="541" t="str">
        <f t="shared" si="2087"/>
        <v/>
      </c>
      <c r="AH592" s="541" t="str">
        <f t="shared" si="2087"/>
        <v/>
      </c>
      <c r="AI592" s="541" t="str">
        <f t="shared" si="2087"/>
        <v/>
      </c>
      <c r="AJ592" s="541" t="str">
        <f t="shared" si="2087"/>
        <v/>
      </c>
      <c r="AK592" s="541" t="str">
        <f t="shared" si="2087"/>
        <v/>
      </c>
      <c r="AL592" s="541" t="str">
        <f t="shared" si="2087"/>
        <v/>
      </c>
      <c r="AM592" s="865"/>
      <c r="AN592" s="541" t="str">
        <f t="shared" ref="AN592:BE592" si="2088">IF(AN591="","",AN587*AN588*AN591)</f>
        <v/>
      </c>
      <c r="AO592" s="541" t="str">
        <f t="shared" si="2088"/>
        <v/>
      </c>
      <c r="AP592" s="541" t="str">
        <f t="shared" si="2088"/>
        <v/>
      </c>
      <c r="AQ592" s="541" t="str">
        <f t="shared" si="2088"/>
        <v/>
      </c>
      <c r="AR592" s="541" t="str">
        <f t="shared" si="2088"/>
        <v/>
      </c>
      <c r="AS592" s="541" t="str">
        <f t="shared" si="2088"/>
        <v/>
      </c>
      <c r="AT592" s="541" t="str">
        <f t="shared" si="2088"/>
        <v/>
      </c>
      <c r="AU592" s="541" t="str">
        <f t="shared" si="2088"/>
        <v/>
      </c>
      <c r="AV592" s="541" t="str">
        <f t="shared" si="2088"/>
        <v/>
      </c>
      <c r="AW592" s="541" t="str">
        <f t="shared" si="2088"/>
        <v/>
      </c>
      <c r="AX592" s="541" t="str">
        <f t="shared" si="2088"/>
        <v/>
      </c>
      <c r="AY592" s="541" t="str">
        <f t="shared" si="2088"/>
        <v/>
      </c>
      <c r="AZ592" s="541" t="str">
        <f t="shared" si="2088"/>
        <v/>
      </c>
      <c r="BA592" s="541" t="str">
        <f t="shared" si="2088"/>
        <v/>
      </c>
      <c r="BB592" s="541" t="str">
        <f t="shared" si="2088"/>
        <v/>
      </c>
      <c r="BC592" s="541" t="str">
        <f t="shared" si="2088"/>
        <v/>
      </c>
      <c r="BD592" s="541" t="str">
        <f t="shared" si="2088"/>
        <v/>
      </c>
      <c r="BE592" s="541" t="str">
        <f t="shared" si="2088"/>
        <v/>
      </c>
      <c r="BF592" s="865"/>
      <c r="BG592" s="541" t="str">
        <f t="shared" ref="BG592:BX592" si="2089">IF(BG591="","",BG587*BG588*BG591)</f>
        <v/>
      </c>
      <c r="BH592" s="541" t="str">
        <f t="shared" si="2089"/>
        <v/>
      </c>
      <c r="BI592" s="541" t="str">
        <f t="shared" si="2089"/>
        <v/>
      </c>
      <c r="BJ592" s="541" t="str">
        <f t="shared" si="2089"/>
        <v/>
      </c>
      <c r="BK592" s="541" t="str">
        <f t="shared" si="2089"/>
        <v/>
      </c>
      <c r="BL592" s="541" t="str">
        <f t="shared" si="2089"/>
        <v/>
      </c>
      <c r="BM592" s="541" t="str">
        <f t="shared" si="2089"/>
        <v/>
      </c>
      <c r="BN592" s="541" t="str">
        <f t="shared" si="2089"/>
        <v/>
      </c>
      <c r="BO592" s="541" t="str">
        <f t="shared" si="2089"/>
        <v/>
      </c>
      <c r="BP592" s="541" t="str">
        <f t="shared" si="2089"/>
        <v/>
      </c>
      <c r="BQ592" s="541" t="str">
        <f t="shared" si="2089"/>
        <v/>
      </c>
      <c r="BR592" s="541" t="str">
        <f t="shared" si="2089"/>
        <v/>
      </c>
      <c r="BS592" s="541" t="str">
        <f t="shared" si="2089"/>
        <v/>
      </c>
      <c r="BT592" s="541" t="str">
        <f t="shared" si="2089"/>
        <v/>
      </c>
      <c r="BU592" s="541" t="str">
        <f t="shared" si="2089"/>
        <v/>
      </c>
      <c r="BV592" s="541" t="str">
        <f t="shared" si="2089"/>
        <v/>
      </c>
      <c r="BW592" s="541" t="str">
        <f t="shared" si="2089"/>
        <v/>
      </c>
      <c r="BX592" s="541" t="str">
        <f t="shared" si="2089"/>
        <v/>
      </c>
      <c r="BY592" s="865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1937"/>
        <v/>
      </c>
      <c r="CE592" s="698" t="str">
        <f t="shared" si="1938"/>
        <v/>
      </c>
      <c r="CF592" s="698" t="str">
        <f t="shared" si="1939"/>
        <v/>
      </c>
      <c r="CG592" s="787" t="str">
        <f t="shared" si="1940"/>
        <v/>
      </c>
      <c r="CH592" s="1370" t="str">
        <f t="shared" si="2083"/>
        <v/>
      </c>
      <c r="CI592" s="1371" t="str">
        <f t="shared" si="2083"/>
        <v/>
      </c>
      <c r="CJ592" s="1372" t="str">
        <f t="shared" si="2083"/>
        <v/>
      </c>
      <c r="CK592" s="1372" t="str">
        <f t="shared" si="2083"/>
        <v/>
      </c>
      <c r="CL592" s="1372" t="str">
        <f t="shared" si="2083"/>
        <v/>
      </c>
      <c r="CM592" s="1372" t="str">
        <f t="shared" si="2083"/>
        <v/>
      </c>
      <c r="CN592" s="1372" t="str">
        <f t="shared" si="2083"/>
        <v/>
      </c>
      <c r="CO592" s="1373" t="str">
        <f t="shared" si="2083"/>
        <v/>
      </c>
      <c r="CP592" s="1373" t="str">
        <f t="shared" si="2083"/>
        <v/>
      </c>
      <c r="CQ592" s="1373" t="str">
        <f t="shared" si="2083"/>
        <v/>
      </c>
      <c r="CR592" s="1373" t="str">
        <f t="shared" si="2083"/>
        <v/>
      </c>
      <c r="CS592" s="1372" t="str">
        <f t="shared" si="2083"/>
        <v/>
      </c>
      <c r="CT592" s="1372" t="str">
        <f t="shared" si="2083"/>
        <v/>
      </c>
      <c r="CU592" s="1372" t="str">
        <f t="shared" si="2083"/>
        <v/>
      </c>
      <c r="CV592" s="1372" t="str">
        <f t="shared" si="2083"/>
        <v/>
      </c>
      <c r="CW592" s="1372" t="str">
        <f t="shared" si="2083"/>
        <v/>
      </c>
      <c r="CX592" s="1371" t="str">
        <f t="shared" si="2081"/>
        <v/>
      </c>
      <c r="CY592" s="1374" t="str">
        <f t="shared" si="2081"/>
        <v/>
      </c>
      <c r="CZ592" s="532" t="str">
        <f t="shared" si="2084"/>
        <v/>
      </c>
      <c r="DA592" s="533" t="str">
        <f t="shared" si="2084"/>
        <v/>
      </c>
      <c r="DB592" s="534" t="str">
        <f t="shared" si="2084"/>
        <v/>
      </c>
      <c r="DC592" s="534" t="str">
        <f t="shared" si="2084"/>
        <v/>
      </c>
      <c r="DD592" s="534" t="str">
        <f t="shared" si="2084"/>
        <v/>
      </c>
      <c r="DE592" s="534" t="str">
        <f t="shared" si="2084"/>
        <v/>
      </c>
      <c r="DF592" s="534" t="str">
        <f t="shared" si="2084"/>
        <v/>
      </c>
      <c r="DG592" s="535" t="str">
        <f t="shared" si="2084"/>
        <v/>
      </c>
      <c r="DH592" s="535" t="str">
        <f t="shared" si="2084"/>
        <v/>
      </c>
      <c r="DI592" s="535" t="str">
        <f t="shared" si="2084"/>
        <v/>
      </c>
      <c r="DJ592" s="535" t="str">
        <f t="shared" si="2084"/>
        <v/>
      </c>
      <c r="DK592" s="534" t="str">
        <f t="shared" si="2084"/>
        <v/>
      </c>
      <c r="DL592" s="534" t="str">
        <f t="shared" si="2084"/>
        <v/>
      </c>
      <c r="DM592" s="534" t="str">
        <f t="shared" si="2084"/>
        <v/>
      </c>
      <c r="DN592" s="534" t="str">
        <f t="shared" si="2084"/>
        <v/>
      </c>
      <c r="DO592" s="534" t="str">
        <f t="shared" si="2084"/>
        <v/>
      </c>
      <c r="DP592" s="533" t="str">
        <f t="shared" si="2082"/>
        <v/>
      </c>
      <c r="DQ592" s="532" t="str">
        <f t="shared" si="2082"/>
        <v/>
      </c>
      <c r="DR592" s="753">
        <f t="shared" si="1941"/>
        <v>0</v>
      </c>
      <c r="DS592" s="111">
        <f t="shared" si="1942"/>
        <v>0</v>
      </c>
      <c r="DT592" s="111">
        <f t="shared" si="1943"/>
        <v>0</v>
      </c>
      <c r="DU592" s="111">
        <f t="shared" si="1944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447" t="s">
        <v>824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391"/>
        <v/>
      </c>
      <c r="CE593" s="690" t="str">
        <f t="shared" si="1392"/>
        <v/>
      </c>
      <c r="CF593" s="690" t="str">
        <f t="shared" si="1393"/>
        <v/>
      </c>
      <c r="CG593" s="786" t="str">
        <f t="shared" si="1394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391"/>
        <v>12</v>
      </c>
      <c r="CE594" s="698" t="str">
        <f t="shared" si="1392"/>
        <v/>
      </c>
      <c r="CF594" s="698" t="str">
        <f t="shared" si="1393"/>
        <v/>
      </c>
      <c r="CG594" s="787" t="str">
        <f t="shared" si="1394"/>
        <v/>
      </c>
      <c r="CH594" s="1370" t="str">
        <f t="shared" ref="CH594:CH599" si="209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371" t="str">
        <f t="shared" ref="CI594:CI599" si="209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372" t="str">
        <f t="shared" ref="CJ594:CJ599" si="209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372" t="str">
        <f t="shared" ref="CK594:CK599" si="209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372" t="str">
        <f t="shared" ref="CL594:CL599" si="209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372" t="str">
        <f t="shared" ref="CM594:CM599" si="209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372" t="str">
        <f t="shared" ref="CN594:CN599" si="209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373" t="str">
        <f t="shared" ref="CO594:CO599" si="209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373">
        <f t="shared" ref="CP594:CP599" si="209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373">
        <f t="shared" ref="CQ594:CQ599" si="209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373">
        <f t="shared" ref="CR594:CR599" si="210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372" t="str">
        <f t="shared" ref="CS594:CS599" si="210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372" t="str">
        <f t="shared" ref="CT594:CT599" si="210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372" t="str">
        <f t="shared" ref="CU594:CU599" si="210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372" t="str">
        <f t="shared" ref="CV594:CV599" si="210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372" t="str">
        <f t="shared" ref="CW594:CW599" si="210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371" t="str">
        <f t="shared" ref="CX594:CX599" si="210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374" t="str">
        <f t="shared" ref="CY594:CY599" si="210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210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210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211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211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211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211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211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211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211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211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211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211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212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212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212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212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212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212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126">COUNT(B594:S594)</f>
        <v>3</v>
      </c>
      <c r="DS594" s="111">
        <f t="shared" ref="DS594:DS599" si="2127">COUNT(U594:AL594)</f>
        <v>0</v>
      </c>
      <c r="DT594" s="111">
        <f t="shared" ref="DT594:DT599" si="2128">COUNT(AN594:BE594)</f>
        <v>0</v>
      </c>
      <c r="DU594" s="111">
        <f t="shared" ref="DU594:DU599" si="212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391"/>
        <v>8</v>
      </c>
      <c r="CE595" s="698" t="str">
        <f t="shared" si="1392"/>
        <v/>
      </c>
      <c r="CF595" s="698" t="str">
        <f t="shared" si="1393"/>
        <v/>
      </c>
      <c r="CG595" s="787" t="str">
        <f t="shared" si="1394"/>
        <v/>
      </c>
      <c r="CH595" s="1370" t="str">
        <f t="shared" si="2090"/>
        <v/>
      </c>
      <c r="CI595" s="1371" t="str">
        <f t="shared" si="2091"/>
        <v/>
      </c>
      <c r="CJ595" s="1372" t="str">
        <f t="shared" si="2092"/>
        <v/>
      </c>
      <c r="CK595" s="1372" t="str">
        <f t="shared" si="2093"/>
        <v/>
      </c>
      <c r="CL595" s="1372" t="str">
        <f t="shared" si="2094"/>
        <v/>
      </c>
      <c r="CM595" s="1372" t="str">
        <f t="shared" si="2095"/>
        <v/>
      </c>
      <c r="CN595" s="1372" t="str">
        <f t="shared" si="2096"/>
        <v/>
      </c>
      <c r="CO595" s="1373" t="str">
        <f t="shared" si="2097"/>
        <v/>
      </c>
      <c r="CP595" s="1373">
        <f t="shared" si="2098"/>
        <v>5</v>
      </c>
      <c r="CQ595" s="1373">
        <f t="shared" si="2099"/>
        <v>8</v>
      </c>
      <c r="CR595" s="1373">
        <f t="shared" si="2100"/>
        <v>8</v>
      </c>
      <c r="CS595" s="1372" t="str">
        <f t="shared" si="2101"/>
        <v/>
      </c>
      <c r="CT595" s="1372" t="str">
        <f t="shared" si="2102"/>
        <v/>
      </c>
      <c r="CU595" s="1372" t="str">
        <f t="shared" si="2103"/>
        <v/>
      </c>
      <c r="CV595" s="1372" t="str">
        <f t="shared" si="2104"/>
        <v/>
      </c>
      <c r="CW595" s="1372" t="str">
        <f t="shared" si="2105"/>
        <v/>
      </c>
      <c r="CX595" s="1371" t="str">
        <f t="shared" si="2106"/>
        <v/>
      </c>
      <c r="CY595" s="1374" t="str">
        <f t="shared" si="2107"/>
        <v/>
      </c>
      <c r="CZ595" s="532" t="str">
        <f t="shared" si="2108"/>
        <v/>
      </c>
      <c r="DA595" s="533" t="str">
        <f t="shared" si="2109"/>
        <v/>
      </c>
      <c r="DB595" s="534" t="str">
        <f t="shared" si="2110"/>
        <v/>
      </c>
      <c r="DC595" s="534" t="str">
        <f t="shared" si="2111"/>
        <v/>
      </c>
      <c r="DD595" s="534" t="str">
        <f t="shared" si="2112"/>
        <v/>
      </c>
      <c r="DE595" s="534" t="str">
        <f t="shared" si="2113"/>
        <v/>
      </c>
      <c r="DF595" s="534" t="str">
        <f t="shared" si="2114"/>
        <v/>
      </c>
      <c r="DG595" s="535" t="str">
        <f t="shared" si="2115"/>
        <v/>
      </c>
      <c r="DH595" s="535" t="str">
        <f t="shared" si="2116"/>
        <v/>
      </c>
      <c r="DI595" s="535" t="str">
        <f t="shared" si="2117"/>
        <v/>
      </c>
      <c r="DJ595" s="535" t="str">
        <f t="shared" si="2118"/>
        <v/>
      </c>
      <c r="DK595" s="534" t="str">
        <f t="shared" si="2119"/>
        <v/>
      </c>
      <c r="DL595" s="534" t="str">
        <f t="shared" si="2120"/>
        <v/>
      </c>
      <c r="DM595" s="534" t="str">
        <f t="shared" si="2121"/>
        <v/>
      </c>
      <c r="DN595" s="534" t="str">
        <f t="shared" si="2122"/>
        <v/>
      </c>
      <c r="DO595" s="534" t="str">
        <f t="shared" si="2123"/>
        <v/>
      </c>
      <c r="DP595" s="533" t="str">
        <f t="shared" si="2124"/>
        <v/>
      </c>
      <c r="DQ595" s="532" t="str">
        <f t="shared" si="2125"/>
        <v/>
      </c>
      <c r="DR595" s="753">
        <f t="shared" si="2126"/>
        <v>3</v>
      </c>
      <c r="DS595" s="111">
        <f t="shared" si="2127"/>
        <v>0</v>
      </c>
      <c r="DT595" s="111">
        <f t="shared" si="2128"/>
        <v>0</v>
      </c>
      <c r="DU595" s="111">
        <f t="shared" si="212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130">330*4.1868</f>
        <v>1381.644</v>
      </c>
      <c r="C596" s="858">
        <f t="shared" si="2130"/>
        <v>1381.644</v>
      </c>
      <c r="D596" s="858">
        <f t="shared" si="2130"/>
        <v>1381.644</v>
      </c>
      <c r="E596" s="858">
        <f t="shared" si="2130"/>
        <v>1381.644</v>
      </c>
      <c r="F596" s="858">
        <f t="shared" si="2130"/>
        <v>1381.644</v>
      </c>
      <c r="G596" s="858">
        <f t="shared" si="2130"/>
        <v>1381.644</v>
      </c>
      <c r="H596" s="858">
        <f t="shared" si="2130"/>
        <v>1381.644</v>
      </c>
      <c r="I596" s="858">
        <f t="shared" si="2130"/>
        <v>1381.644</v>
      </c>
      <c r="J596" s="858">
        <f t="shared" si="2130"/>
        <v>1381.644</v>
      </c>
      <c r="K596" s="858">
        <f t="shared" si="2130"/>
        <v>1381.644</v>
      </c>
      <c r="L596" s="858">
        <f t="shared" si="2130"/>
        <v>1381.644</v>
      </c>
      <c r="M596" s="858">
        <f t="shared" si="2130"/>
        <v>1381.644</v>
      </c>
      <c r="N596" s="858">
        <f t="shared" si="2130"/>
        <v>1381.644</v>
      </c>
      <c r="O596" s="858">
        <f t="shared" si="2130"/>
        <v>1381.644</v>
      </c>
      <c r="P596" s="858">
        <f t="shared" si="2130"/>
        <v>1381.644</v>
      </c>
      <c r="Q596" s="858">
        <f t="shared" si="2130"/>
        <v>1381.644</v>
      </c>
      <c r="R596" s="858">
        <f t="shared" si="2130"/>
        <v>1381.644</v>
      </c>
      <c r="S596" s="858">
        <f t="shared" si="2130"/>
        <v>1381.644</v>
      </c>
      <c r="T596" s="689"/>
      <c r="U596" s="858">
        <f t="shared" ref="U596:AL596" si="2131">330*4.1868</f>
        <v>1381.644</v>
      </c>
      <c r="V596" s="858">
        <f t="shared" si="2131"/>
        <v>1381.644</v>
      </c>
      <c r="W596" s="858">
        <f t="shared" si="2131"/>
        <v>1381.644</v>
      </c>
      <c r="X596" s="858">
        <f t="shared" si="2131"/>
        <v>1381.644</v>
      </c>
      <c r="Y596" s="858">
        <f t="shared" si="2131"/>
        <v>1381.644</v>
      </c>
      <c r="Z596" s="858">
        <f t="shared" si="2131"/>
        <v>1381.644</v>
      </c>
      <c r="AA596" s="858">
        <f t="shared" si="2131"/>
        <v>1381.644</v>
      </c>
      <c r="AB596" s="858">
        <f t="shared" si="2131"/>
        <v>1381.644</v>
      </c>
      <c r="AC596" s="858">
        <f t="shared" si="2131"/>
        <v>1381.644</v>
      </c>
      <c r="AD596" s="858">
        <f t="shared" si="2131"/>
        <v>1381.644</v>
      </c>
      <c r="AE596" s="858">
        <f t="shared" si="2131"/>
        <v>1381.644</v>
      </c>
      <c r="AF596" s="858">
        <f t="shared" si="2131"/>
        <v>1381.644</v>
      </c>
      <c r="AG596" s="858">
        <f t="shared" si="2131"/>
        <v>1381.644</v>
      </c>
      <c r="AH596" s="858">
        <f t="shared" si="2131"/>
        <v>1381.644</v>
      </c>
      <c r="AI596" s="858">
        <f t="shared" si="2131"/>
        <v>1381.644</v>
      </c>
      <c r="AJ596" s="858">
        <f t="shared" si="2131"/>
        <v>1381.644</v>
      </c>
      <c r="AK596" s="858">
        <f t="shared" si="2131"/>
        <v>1381.644</v>
      </c>
      <c r="AL596" s="858">
        <f t="shared" si="2131"/>
        <v>1381.644</v>
      </c>
      <c r="AM596" s="689"/>
      <c r="AN596" s="858">
        <f t="shared" ref="AN596:BE596" si="2132">330*4.1868</f>
        <v>1381.644</v>
      </c>
      <c r="AO596" s="858">
        <f t="shared" si="2132"/>
        <v>1381.644</v>
      </c>
      <c r="AP596" s="858">
        <f t="shared" si="2132"/>
        <v>1381.644</v>
      </c>
      <c r="AQ596" s="858">
        <f t="shared" si="2132"/>
        <v>1381.644</v>
      </c>
      <c r="AR596" s="858">
        <f t="shared" si="2132"/>
        <v>1381.644</v>
      </c>
      <c r="AS596" s="858">
        <f t="shared" si="2132"/>
        <v>1381.644</v>
      </c>
      <c r="AT596" s="858">
        <f t="shared" si="2132"/>
        <v>1381.644</v>
      </c>
      <c r="AU596" s="858">
        <f t="shared" si="2132"/>
        <v>1381.644</v>
      </c>
      <c r="AV596" s="858">
        <f t="shared" si="2132"/>
        <v>1381.644</v>
      </c>
      <c r="AW596" s="858">
        <f t="shared" si="2132"/>
        <v>1381.644</v>
      </c>
      <c r="AX596" s="858">
        <f t="shared" si="2132"/>
        <v>1381.644</v>
      </c>
      <c r="AY596" s="858">
        <f t="shared" si="2132"/>
        <v>1381.644</v>
      </c>
      <c r="AZ596" s="858">
        <f t="shared" si="2132"/>
        <v>1381.644</v>
      </c>
      <c r="BA596" s="858">
        <f t="shared" si="2132"/>
        <v>1381.644</v>
      </c>
      <c r="BB596" s="858">
        <f t="shared" si="2132"/>
        <v>1381.644</v>
      </c>
      <c r="BC596" s="858">
        <f t="shared" si="2132"/>
        <v>1381.644</v>
      </c>
      <c r="BD596" s="858">
        <f t="shared" si="2132"/>
        <v>1381.644</v>
      </c>
      <c r="BE596" s="858">
        <f t="shared" si="2132"/>
        <v>1381.644</v>
      </c>
      <c r="BF596" s="689"/>
      <c r="BG596" s="858">
        <f t="shared" ref="BG596:BX596" si="2133">330*4.1868</f>
        <v>1381.644</v>
      </c>
      <c r="BH596" s="858">
        <f t="shared" si="2133"/>
        <v>1381.644</v>
      </c>
      <c r="BI596" s="858">
        <f t="shared" si="2133"/>
        <v>1381.644</v>
      </c>
      <c r="BJ596" s="858">
        <f t="shared" si="2133"/>
        <v>1381.644</v>
      </c>
      <c r="BK596" s="858">
        <f t="shared" si="2133"/>
        <v>1381.644</v>
      </c>
      <c r="BL596" s="858">
        <f t="shared" si="2133"/>
        <v>1381.644</v>
      </c>
      <c r="BM596" s="858">
        <f t="shared" si="2133"/>
        <v>1381.644</v>
      </c>
      <c r="BN596" s="858">
        <f t="shared" si="2133"/>
        <v>1381.644</v>
      </c>
      <c r="BO596" s="858">
        <f t="shared" si="2133"/>
        <v>1381.644</v>
      </c>
      <c r="BP596" s="858">
        <f t="shared" si="2133"/>
        <v>1381.644</v>
      </c>
      <c r="BQ596" s="858">
        <f t="shared" si="2133"/>
        <v>1381.644</v>
      </c>
      <c r="BR596" s="858">
        <f t="shared" si="2133"/>
        <v>1381.644</v>
      </c>
      <c r="BS596" s="858">
        <f t="shared" si="2133"/>
        <v>1381.644</v>
      </c>
      <c r="BT596" s="858">
        <f t="shared" si="2133"/>
        <v>1381.644</v>
      </c>
      <c r="BU596" s="858">
        <f t="shared" si="2133"/>
        <v>1381.644</v>
      </c>
      <c r="BV596" s="858">
        <f t="shared" si="2133"/>
        <v>1381.644</v>
      </c>
      <c r="BW596" s="858">
        <f t="shared" si="2133"/>
        <v>1381.644</v>
      </c>
      <c r="BX596" s="858">
        <f t="shared" si="2133"/>
        <v>1381.644</v>
      </c>
      <c r="BY596" s="689"/>
      <c r="BZ596" s="858">
        <f>330*4.1868</f>
        <v>1381.644</v>
      </c>
      <c r="CA596" s="858">
        <f>330*4.1868</f>
        <v>1381.644</v>
      </c>
      <c r="CB596" s="858">
        <f>330*4.1868</f>
        <v>1381.644</v>
      </c>
      <c r="CC596" s="858">
        <f>330*4.1868</f>
        <v>1381.644</v>
      </c>
      <c r="CD596" s="698">
        <f t="shared" si="1391"/>
        <v>1381.644</v>
      </c>
      <c r="CE596" s="698">
        <f t="shared" si="1392"/>
        <v>1381.644</v>
      </c>
      <c r="CF596" s="698">
        <f t="shared" si="1393"/>
        <v>1381.644</v>
      </c>
      <c r="CG596" s="787">
        <f t="shared" si="1394"/>
        <v>1381.644</v>
      </c>
      <c r="CH596" s="1370">
        <f t="shared" si="2090"/>
        <v>1381.644</v>
      </c>
      <c r="CI596" s="1371">
        <f t="shared" si="2091"/>
        <v>1381.644</v>
      </c>
      <c r="CJ596" s="1372">
        <f t="shared" si="2092"/>
        <v>1381.644</v>
      </c>
      <c r="CK596" s="1372">
        <f t="shared" si="2093"/>
        <v>1381.644</v>
      </c>
      <c r="CL596" s="1372">
        <f t="shared" si="2094"/>
        <v>1381.644</v>
      </c>
      <c r="CM596" s="1372">
        <f t="shared" si="2095"/>
        <v>1381.644</v>
      </c>
      <c r="CN596" s="1372">
        <f t="shared" si="2096"/>
        <v>1381.644</v>
      </c>
      <c r="CO596" s="1373">
        <f t="shared" si="2097"/>
        <v>1381.644</v>
      </c>
      <c r="CP596" s="1373">
        <f t="shared" si="2098"/>
        <v>1381.644</v>
      </c>
      <c r="CQ596" s="1373">
        <f t="shared" si="2099"/>
        <v>1381.644</v>
      </c>
      <c r="CR596" s="1373">
        <f t="shared" si="2100"/>
        <v>1381.644</v>
      </c>
      <c r="CS596" s="1372">
        <f t="shared" si="2101"/>
        <v>1381.644</v>
      </c>
      <c r="CT596" s="1372">
        <f t="shared" si="2102"/>
        <v>1381.644</v>
      </c>
      <c r="CU596" s="1372">
        <f t="shared" si="2103"/>
        <v>1381.644</v>
      </c>
      <c r="CV596" s="1372">
        <f t="shared" si="2104"/>
        <v>1381.644</v>
      </c>
      <c r="CW596" s="1372">
        <f t="shared" si="2105"/>
        <v>1381.644</v>
      </c>
      <c r="CX596" s="1371">
        <f t="shared" si="2106"/>
        <v>1381.644</v>
      </c>
      <c r="CY596" s="1374">
        <f t="shared" si="2107"/>
        <v>1381.644</v>
      </c>
      <c r="CZ596" s="532">
        <f t="shared" si="2108"/>
        <v>1381.644</v>
      </c>
      <c r="DA596" s="533">
        <f t="shared" si="2109"/>
        <v>1381.644</v>
      </c>
      <c r="DB596" s="534">
        <f t="shared" si="2110"/>
        <v>1381.644</v>
      </c>
      <c r="DC596" s="534">
        <f t="shared" si="2111"/>
        <v>1381.644</v>
      </c>
      <c r="DD596" s="534">
        <f t="shared" si="2112"/>
        <v>1381.644</v>
      </c>
      <c r="DE596" s="534">
        <f t="shared" si="2113"/>
        <v>1381.644</v>
      </c>
      <c r="DF596" s="534">
        <f t="shared" si="2114"/>
        <v>1381.644</v>
      </c>
      <c r="DG596" s="535">
        <f t="shared" si="2115"/>
        <v>1381.644</v>
      </c>
      <c r="DH596" s="535">
        <f t="shared" si="2116"/>
        <v>1381.644</v>
      </c>
      <c r="DI596" s="535">
        <f t="shared" si="2117"/>
        <v>1381.644</v>
      </c>
      <c r="DJ596" s="535">
        <f t="shared" si="2118"/>
        <v>1381.644</v>
      </c>
      <c r="DK596" s="534">
        <f t="shared" si="2119"/>
        <v>1381.644</v>
      </c>
      <c r="DL596" s="534">
        <f t="shared" si="2120"/>
        <v>1381.644</v>
      </c>
      <c r="DM596" s="534">
        <f t="shared" si="2121"/>
        <v>1381.644</v>
      </c>
      <c r="DN596" s="534">
        <f t="shared" si="2122"/>
        <v>1381.644</v>
      </c>
      <c r="DO596" s="534">
        <f t="shared" si="2123"/>
        <v>1381.644</v>
      </c>
      <c r="DP596" s="533">
        <f t="shared" si="2124"/>
        <v>1381.644</v>
      </c>
      <c r="DQ596" s="532">
        <f t="shared" si="2125"/>
        <v>1381.644</v>
      </c>
      <c r="DR596" s="753">
        <f t="shared" si="2126"/>
        <v>18</v>
      </c>
      <c r="DS596" s="111">
        <f t="shared" si="2127"/>
        <v>18</v>
      </c>
      <c r="DT596" s="111">
        <f t="shared" si="2128"/>
        <v>18</v>
      </c>
      <c r="DU596" s="111">
        <f t="shared" si="212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3" t="str">
        <f t="shared" ref="B597:S597" si="2134">IF(B595="","",B595*B596/B$46/365/$G$1)</f>
        <v/>
      </c>
      <c r="C597" s="863">
        <f t="shared" si="2134"/>
        <v>2.6884417808219175E-4</v>
      </c>
      <c r="D597" s="863" t="str">
        <f t="shared" si="2134"/>
        <v/>
      </c>
      <c r="E597" s="863" t="str">
        <f t="shared" si="2134"/>
        <v/>
      </c>
      <c r="F597" s="863" t="str">
        <f t="shared" si="2134"/>
        <v/>
      </c>
      <c r="G597" s="863" t="str">
        <f t="shared" si="2134"/>
        <v/>
      </c>
      <c r="H597" s="863" t="str">
        <f t="shared" si="2134"/>
        <v/>
      </c>
      <c r="I597" s="863">
        <f t="shared" si="2134"/>
        <v>8.6030136986301375E-4</v>
      </c>
      <c r="J597" s="863" t="str">
        <f t="shared" si="2134"/>
        <v/>
      </c>
      <c r="K597" s="863" t="str">
        <f t="shared" si="2134"/>
        <v/>
      </c>
      <c r="L597" s="863">
        <f t="shared" si="2134"/>
        <v>2.1507534246575344E-4</v>
      </c>
      <c r="M597" s="863" t="str">
        <f t="shared" si="2134"/>
        <v/>
      </c>
      <c r="N597" s="863" t="str">
        <f t="shared" si="2134"/>
        <v/>
      </c>
      <c r="O597" s="863" t="str">
        <f t="shared" si="2134"/>
        <v/>
      </c>
      <c r="P597" s="863" t="str">
        <f t="shared" si="2134"/>
        <v/>
      </c>
      <c r="Q597" s="863" t="str">
        <f t="shared" si="2134"/>
        <v/>
      </c>
      <c r="R597" s="863" t="str">
        <f t="shared" si="2134"/>
        <v/>
      </c>
      <c r="S597" s="863" t="str">
        <f t="shared" si="2134"/>
        <v/>
      </c>
      <c r="T597" s="752"/>
      <c r="U597" s="863" t="str">
        <f t="shared" ref="U597:AL597" si="2135">IF(U595="","",U595*U596/U$46/365/$G$1)</f>
        <v/>
      </c>
      <c r="V597" s="863" t="str">
        <f t="shared" si="2135"/>
        <v/>
      </c>
      <c r="W597" s="863" t="str">
        <f t="shared" si="2135"/>
        <v/>
      </c>
      <c r="X597" s="863" t="str">
        <f t="shared" si="2135"/>
        <v/>
      </c>
      <c r="Y597" s="863" t="str">
        <f t="shared" si="2135"/>
        <v/>
      </c>
      <c r="Z597" s="863" t="str">
        <f t="shared" si="2135"/>
        <v/>
      </c>
      <c r="AA597" s="863" t="str">
        <f t="shared" si="2135"/>
        <v/>
      </c>
      <c r="AB597" s="863" t="str">
        <f t="shared" si="2135"/>
        <v/>
      </c>
      <c r="AC597" s="863" t="str">
        <f t="shared" si="2135"/>
        <v/>
      </c>
      <c r="AD597" s="863" t="str">
        <f t="shared" si="2135"/>
        <v/>
      </c>
      <c r="AE597" s="863" t="str">
        <f t="shared" si="2135"/>
        <v/>
      </c>
      <c r="AF597" s="863" t="str">
        <f t="shared" si="2135"/>
        <v/>
      </c>
      <c r="AG597" s="863" t="str">
        <f t="shared" si="2135"/>
        <v/>
      </c>
      <c r="AH597" s="863" t="str">
        <f t="shared" si="2135"/>
        <v/>
      </c>
      <c r="AI597" s="863" t="str">
        <f t="shared" si="2135"/>
        <v/>
      </c>
      <c r="AJ597" s="863" t="str">
        <f t="shared" si="2135"/>
        <v/>
      </c>
      <c r="AK597" s="863" t="str">
        <f t="shared" si="2135"/>
        <v/>
      </c>
      <c r="AL597" s="863" t="str">
        <f t="shared" si="2135"/>
        <v/>
      </c>
      <c r="AM597" s="752"/>
      <c r="AN597" s="863" t="str">
        <f t="shared" ref="AN597:BE597" si="2136">IF(AN595="","",AN595*AN596/AN$46/365/$G$1)</f>
        <v/>
      </c>
      <c r="AO597" s="863" t="str">
        <f t="shared" si="2136"/>
        <v/>
      </c>
      <c r="AP597" s="863" t="str">
        <f t="shared" si="2136"/>
        <v/>
      </c>
      <c r="AQ597" s="863" t="str">
        <f t="shared" si="2136"/>
        <v/>
      </c>
      <c r="AR597" s="863" t="str">
        <f t="shared" si="2136"/>
        <v/>
      </c>
      <c r="AS597" s="863" t="str">
        <f t="shared" si="2136"/>
        <v/>
      </c>
      <c r="AT597" s="863" t="str">
        <f t="shared" si="2136"/>
        <v/>
      </c>
      <c r="AU597" s="863" t="str">
        <f t="shared" si="2136"/>
        <v/>
      </c>
      <c r="AV597" s="863" t="str">
        <f t="shared" si="2136"/>
        <v/>
      </c>
      <c r="AW597" s="863" t="str">
        <f t="shared" si="2136"/>
        <v/>
      </c>
      <c r="AX597" s="863" t="str">
        <f t="shared" si="2136"/>
        <v/>
      </c>
      <c r="AY597" s="863" t="str">
        <f t="shared" si="2136"/>
        <v/>
      </c>
      <c r="AZ597" s="863" t="str">
        <f t="shared" si="2136"/>
        <v/>
      </c>
      <c r="BA597" s="863" t="str">
        <f t="shared" si="2136"/>
        <v/>
      </c>
      <c r="BB597" s="863" t="str">
        <f t="shared" si="2136"/>
        <v/>
      </c>
      <c r="BC597" s="863" t="str">
        <f t="shared" si="2136"/>
        <v/>
      </c>
      <c r="BD597" s="863" t="str">
        <f t="shared" si="2136"/>
        <v/>
      </c>
      <c r="BE597" s="863" t="str">
        <f t="shared" si="2136"/>
        <v/>
      </c>
      <c r="BF597" s="752"/>
      <c r="BG597" s="863" t="str">
        <f t="shared" ref="BG597:BX597" si="2137">IF(BG595="","",BG595*BG596/BG$46/365/$G$1)</f>
        <v/>
      </c>
      <c r="BH597" s="863" t="str">
        <f t="shared" si="2137"/>
        <v/>
      </c>
      <c r="BI597" s="863" t="str">
        <f t="shared" si="2137"/>
        <v/>
      </c>
      <c r="BJ597" s="863" t="str">
        <f t="shared" si="2137"/>
        <v/>
      </c>
      <c r="BK597" s="863" t="str">
        <f t="shared" si="2137"/>
        <v/>
      </c>
      <c r="BL597" s="863" t="str">
        <f t="shared" si="2137"/>
        <v/>
      </c>
      <c r="BM597" s="863" t="str">
        <f t="shared" si="2137"/>
        <v/>
      </c>
      <c r="BN597" s="863" t="str">
        <f t="shared" si="2137"/>
        <v/>
      </c>
      <c r="BO597" s="863" t="str">
        <f t="shared" si="2137"/>
        <v/>
      </c>
      <c r="BP597" s="863" t="str">
        <f t="shared" si="2137"/>
        <v/>
      </c>
      <c r="BQ597" s="863" t="str">
        <f t="shared" si="2137"/>
        <v/>
      </c>
      <c r="BR597" s="863" t="str">
        <f t="shared" si="2137"/>
        <v/>
      </c>
      <c r="BS597" s="863" t="str">
        <f t="shared" si="2137"/>
        <v/>
      </c>
      <c r="BT597" s="863" t="str">
        <f t="shared" si="2137"/>
        <v/>
      </c>
      <c r="BU597" s="863" t="str">
        <f t="shared" si="2137"/>
        <v/>
      </c>
      <c r="BV597" s="863" t="str">
        <f t="shared" si="2137"/>
        <v/>
      </c>
      <c r="BW597" s="863" t="str">
        <f t="shared" si="2137"/>
        <v/>
      </c>
      <c r="BX597" s="863" t="str">
        <f t="shared" si="2137"/>
        <v/>
      </c>
      <c r="BY597" s="752"/>
      <c r="BZ597" s="863">
        <f>IF(BZ595="","",BZ595*BZ596/BZ$46/365/$G$1)</f>
        <v>5.735342465753425E-4</v>
      </c>
      <c r="CA597" s="863" t="str">
        <f>IF(CA595="","",CA595*CA596/CA$46/365/$G$1)</f>
        <v/>
      </c>
      <c r="CB597" s="863" t="str">
        <f>IF(CB595="","",CB595*CB596/CB$46/365/$G$1)</f>
        <v/>
      </c>
      <c r="CC597" s="863" t="str">
        <f>IF(CC595="","",CC595*CC596/CC$46/365/$G$1)</f>
        <v/>
      </c>
      <c r="CD597" s="698">
        <f t="shared" si="1391"/>
        <v>2.6884417808219175E-4</v>
      </c>
      <c r="CE597" s="723" t="str">
        <f t="shared" si="1392"/>
        <v/>
      </c>
      <c r="CF597" s="723" t="str">
        <f t="shared" si="1393"/>
        <v/>
      </c>
      <c r="CG597" s="790" t="str">
        <f t="shared" si="1394"/>
        <v/>
      </c>
      <c r="CH597" s="1375" t="str">
        <f t="shared" si="2090"/>
        <v/>
      </c>
      <c r="CI597" s="1376" t="str">
        <f t="shared" si="2091"/>
        <v/>
      </c>
      <c r="CJ597" s="1377" t="str">
        <f t="shared" si="2092"/>
        <v/>
      </c>
      <c r="CK597" s="1377" t="str">
        <f t="shared" si="2093"/>
        <v/>
      </c>
      <c r="CL597" s="1377" t="str">
        <f t="shared" si="2094"/>
        <v/>
      </c>
      <c r="CM597" s="1377" t="str">
        <f t="shared" si="2095"/>
        <v/>
      </c>
      <c r="CN597" s="1377" t="str">
        <f t="shared" si="2096"/>
        <v/>
      </c>
      <c r="CO597" s="1378" t="str">
        <f t="shared" si="2097"/>
        <v/>
      </c>
      <c r="CP597" s="1378">
        <f t="shared" si="2098"/>
        <v>2.1507534246575344E-4</v>
      </c>
      <c r="CQ597" s="1378">
        <f t="shared" si="2099"/>
        <v>2.6884417808219175E-4</v>
      </c>
      <c r="CR597" s="1378">
        <f t="shared" si="2100"/>
        <v>8.6030136986301375E-4</v>
      </c>
      <c r="CS597" s="1377" t="str">
        <f t="shared" si="2101"/>
        <v/>
      </c>
      <c r="CT597" s="1377" t="str">
        <f t="shared" si="2102"/>
        <v/>
      </c>
      <c r="CU597" s="1377" t="str">
        <f t="shared" si="2103"/>
        <v/>
      </c>
      <c r="CV597" s="1377" t="str">
        <f t="shared" si="2104"/>
        <v/>
      </c>
      <c r="CW597" s="1377" t="str">
        <f t="shared" si="2105"/>
        <v/>
      </c>
      <c r="CX597" s="1376" t="str">
        <f t="shared" si="2106"/>
        <v/>
      </c>
      <c r="CY597" s="1379" t="str">
        <f t="shared" si="2107"/>
        <v/>
      </c>
      <c r="CZ597" s="638" t="str">
        <f t="shared" si="2108"/>
        <v/>
      </c>
      <c r="DA597" s="639" t="str">
        <f t="shared" si="2109"/>
        <v/>
      </c>
      <c r="DB597" s="640" t="str">
        <f t="shared" si="2110"/>
        <v/>
      </c>
      <c r="DC597" s="640" t="str">
        <f t="shared" si="2111"/>
        <v/>
      </c>
      <c r="DD597" s="640" t="str">
        <f t="shared" si="2112"/>
        <v/>
      </c>
      <c r="DE597" s="640" t="str">
        <f t="shared" si="2113"/>
        <v/>
      </c>
      <c r="DF597" s="640" t="str">
        <f t="shared" si="2114"/>
        <v/>
      </c>
      <c r="DG597" s="641" t="str">
        <f t="shared" si="2115"/>
        <v/>
      </c>
      <c r="DH597" s="641" t="str">
        <f t="shared" si="2116"/>
        <v/>
      </c>
      <c r="DI597" s="641" t="str">
        <f t="shared" si="2117"/>
        <v/>
      </c>
      <c r="DJ597" s="641" t="str">
        <f t="shared" si="2118"/>
        <v/>
      </c>
      <c r="DK597" s="640" t="str">
        <f t="shared" si="2119"/>
        <v/>
      </c>
      <c r="DL597" s="640" t="str">
        <f t="shared" si="2120"/>
        <v/>
      </c>
      <c r="DM597" s="640" t="str">
        <f t="shared" si="2121"/>
        <v/>
      </c>
      <c r="DN597" s="640" t="str">
        <f t="shared" si="2122"/>
        <v/>
      </c>
      <c r="DO597" s="640" t="str">
        <f t="shared" si="2123"/>
        <v/>
      </c>
      <c r="DP597" s="639" t="str">
        <f t="shared" si="2124"/>
        <v/>
      </c>
      <c r="DQ597" s="638" t="str">
        <f t="shared" si="2125"/>
        <v/>
      </c>
      <c r="DR597" s="753">
        <f t="shared" si="2126"/>
        <v>3</v>
      </c>
      <c r="DS597" s="111">
        <f t="shared" si="2127"/>
        <v>0</v>
      </c>
      <c r="DT597" s="111">
        <f t="shared" si="2128"/>
        <v>0</v>
      </c>
      <c r="DU597" s="111">
        <f t="shared" si="212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391"/>
        <v>3.75</v>
      </c>
      <c r="CE598" s="698" t="str">
        <f t="shared" si="1392"/>
        <v/>
      </c>
      <c r="CF598" s="698" t="str">
        <f t="shared" si="1393"/>
        <v/>
      </c>
      <c r="CG598" s="787" t="str">
        <f t="shared" si="1394"/>
        <v/>
      </c>
      <c r="CH598" s="1370" t="str">
        <f t="shared" si="2090"/>
        <v/>
      </c>
      <c r="CI598" s="1371" t="str">
        <f t="shared" si="2091"/>
        <v/>
      </c>
      <c r="CJ598" s="1372" t="str">
        <f t="shared" si="2092"/>
        <v/>
      </c>
      <c r="CK598" s="1372" t="str">
        <f t="shared" si="2093"/>
        <v/>
      </c>
      <c r="CL598" s="1372" t="str">
        <f t="shared" si="2094"/>
        <v/>
      </c>
      <c r="CM598" s="1372" t="str">
        <f t="shared" si="2095"/>
        <v/>
      </c>
      <c r="CN598" s="1372" t="str">
        <f t="shared" si="2096"/>
        <v/>
      </c>
      <c r="CO598" s="1373" t="str">
        <f t="shared" si="2097"/>
        <v/>
      </c>
      <c r="CP598" s="1373">
        <f t="shared" si="2098"/>
        <v>2.2999999999999998</v>
      </c>
      <c r="CQ598" s="1373">
        <f t="shared" si="2099"/>
        <v>3.75</v>
      </c>
      <c r="CR598" s="1373">
        <f t="shared" si="2100"/>
        <v>30</v>
      </c>
      <c r="CS598" s="1372" t="str">
        <f t="shared" si="2101"/>
        <v/>
      </c>
      <c r="CT598" s="1372" t="str">
        <f t="shared" si="2102"/>
        <v/>
      </c>
      <c r="CU598" s="1372" t="str">
        <f t="shared" si="2103"/>
        <v/>
      </c>
      <c r="CV598" s="1372" t="str">
        <f t="shared" si="2104"/>
        <v/>
      </c>
      <c r="CW598" s="1372" t="str">
        <f t="shared" si="2105"/>
        <v/>
      </c>
      <c r="CX598" s="1371" t="str">
        <f t="shared" si="2106"/>
        <v/>
      </c>
      <c r="CY598" s="1374" t="str">
        <f t="shared" si="2107"/>
        <v/>
      </c>
      <c r="CZ598" s="532" t="str">
        <f t="shared" si="2108"/>
        <v/>
      </c>
      <c r="DA598" s="533" t="str">
        <f t="shared" si="2109"/>
        <v/>
      </c>
      <c r="DB598" s="534" t="str">
        <f t="shared" si="2110"/>
        <v/>
      </c>
      <c r="DC598" s="534" t="str">
        <f t="shared" si="2111"/>
        <v/>
      </c>
      <c r="DD598" s="534" t="str">
        <f t="shared" si="2112"/>
        <v/>
      </c>
      <c r="DE598" s="534" t="str">
        <f t="shared" si="2113"/>
        <v/>
      </c>
      <c r="DF598" s="534" t="str">
        <f t="shared" si="2114"/>
        <v/>
      </c>
      <c r="DG598" s="535" t="str">
        <f t="shared" si="2115"/>
        <v/>
      </c>
      <c r="DH598" s="535" t="str">
        <f t="shared" si="2116"/>
        <v/>
      </c>
      <c r="DI598" s="535" t="str">
        <f t="shared" si="2117"/>
        <v/>
      </c>
      <c r="DJ598" s="535" t="str">
        <f t="shared" si="2118"/>
        <v/>
      </c>
      <c r="DK598" s="534" t="str">
        <f t="shared" si="2119"/>
        <v/>
      </c>
      <c r="DL598" s="534" t="str">
        <f t="shared" si="2120"/>
        <v/>
      </c>
      <c r="DM598" s="534" t="str">
        <f t="shared" si="2121"/>
        <v/>
      </c>
      <c r="DN598" s="534" t="str">
        <f t="shared" si="2122"/>
        <v/>
      </c>
      <c r="DO598" s="534" t="str">
        <f t="shared" si="2123"/>
        <v/>
      </c>
      <c r="DP598" s="533" t="str">
        <f t="shared" si="2124"/>
        <v/>
      </c>
      <c r="DQ598" s="532" t="str">
        <f t="shared" si="2125"/>
        <v/>
      </c>
      <c r="DR598" s="753">
        <f t="shared" si="2126"/>
        <v>3</v>
      </c>
      <c r="DS598" s="111">
        <f t="shared" si="2127"/>
        <v>0</v>
      </c>
      <c r="DT598" s="111">
        <f t="shared" si="2128"/>
        <v>0</v>
      </c>
      <c r="DU598" s="111">
        <f t="shared" si="212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138">IF(B598="","",B594*B595*B598)</f>
        <v/>
      </c>
      <c r="C599" s="730">
        <f t="shared" si="2138"/>
        <v>1500</v>
      </c>
      <c r="D599" s="730" t="str">
        <f t="shared" si="2138"/>
        <v/>
      </c>
      <c r="E599" s="730" t="str">
        <f t="shared" si="2138"/>
        <v/>
      </c>
      <c r="F599" s="730" t="str">
        <f t="shared" si="2138"/>
        <v/>
      </c>
      <c r="G599" s="730" t="str">
        <f t="shared" si="2138"/>
        <v/>
      </c>
      <c r="H599" s="730" t="str">
        <f t="shared" si="2138"/>
        <v/>
      </c>
      <c r="I599" s="730">
        <f t="shared" si="2138"/>
        <v>360</v>
      </c>
      <c r="J599" s="730" t="str">
        <f t="shared" si="2138"/>
        <v/>
      </c>
      <c r="K599" s="730" t="str">
        <f t="shared" si="2138"/>
        <v/>
      </c>
      <c r="L599" s="730">
        <f t="shared" si="2138"/>
        <v>644</v>
      </c>
      <c r="M599" s="730" t="str">
        <f t="shared" si="2138"/>
        <v/>
      </c>
      <c r="N599" s="730" t="str">
        <f t="shared" si="2138"/>
        <v/>
      </c>
      <c r="O599" s="730" t="str">
        <f t="shared" si="2138"/>
        <v/>
      </c>
      <c r="P599" s="730" t="str">
        <f t="shared" si="2138"/>
        <v/>
      </c>
      <c r="Q599" s="730" t="str">
        <f t="shared" si="2138"/>
        <v/>
      </c>
      <c r="R599" s="730" t="str">
        <f t="shared" si="2138"/>
        <v/>
      </c>
      <c r="S599" s="730" t="str">
        <f t="shared" si="2138"/>
        <v/>
      </c>
      <c r="T599" s="762"/>
      <c r="U599" s="730" t="str">
        <f t="shared" ref="U599:AL599" si="2139">IF(U598="","",U594*U595*U598)</f>
        <v/>
      </c>
      <c r="V599" s="730" t="str">
        <f t="shared" si="2139"/>
        <v/>
      </c>
      <c r="W599" s="730" t="str">
        <f t="shared" si="2139"/>
        <v/>
      </c>
      <c r="X599" s="730" t="str">
        <f t="shared" si="2139"/>
        <v/>
      </c>
      <c r="Y599" s="730" t="str">
        <f t="shared" si="2139"/>
        <v/>
      </c>
      <c r="Z599" s="730" t="str">
        <f t="shared" si="2139"/>
        <v/>
      </c>
      <c r="AA599" s="730" t="str">
        <f t="shared" si="2139"/>
        <v/>
      </c>
      <c r="AB599" s="730" t="str">
        <f t="shared" si="2139"/>
        <v/>
      </c>
      <c r="AC599" s="730" t="str">
        <f t="shared" si="2139"/>
        <v/>
      </c>
      <c r="AD599" s="730" t="str">
        <f t="shared" si="2139"/>
        <v/>
      </c>
      <c r="AE599" s="730" t="str">
        <f t="shared" si="2139"/>
        <v/>
      </c>
      <c r="AF599" s="730" t="str">
        <f t="shared" si="2139"/>
        <v/>
      </c>
      <c r="AG599" s="730" t="str">
        <f t="shared" si="2139"/>
        <v/>
      </c>
      <c r="AH599" s="730" t="str">
        <f t="shared" si="2139"/>
        <v/>
      </c>
      <c r="AI599" s="730" t="str">
        <f t="shared" si="2139"/>
        <v/>
      </c>
      <c r="AJ599" s="730" t="str">
        <f t="shared" si="2139"/>
        <v/>
      </c>
      <c r="AK599" s="730" t="str">
        <f t="shared" si="2139"/>
        <v/>
      </c>
      <c r="AL599" s="730" t="str">
        <f t="shared" si="2139"/>
        <v/>
      </c>
      <c r="AM599" s="762"/>
      <c r="AN599" s="730" t="str">
        <f t="shared" ref="AN599:BE599" si="2140">IF(AN598="","",AN594*AN595*AN598)</f>
        <v/>
      </c>
      <c r="AO599" s="730" t="str">
        <f t="shared" si="2140"/>
        <v/>
      </c>
      <c r="AP599" s="730" t="str">
        <f t="shared" si="2140"/>
        <v/>
      </c>
      <c r="AQ599" s="730" t="str">
        <f t="shared" si="2140"/>
        <v/>
      </c>
      <c r="AR599" s="730" t="str">
        <f t="shared" si="2140"/>
        <v/>
      </c>
      <c r="AS599" s="730" t="str">
        <f t="shared" si="2140"/>
        <v/>
      </c>
      <c r="AT599" s="730" t="str">
        <f t="shared" si="2140"/>
        <v/>
      </c>
      <c r="AU599" s="730" t="str">
        <f t="shared" si="2140"/>
        <v/>
      </c>
      <c r="AV599" s="730" t="str">
        <f t="shared" si="2140"/>
        <v/>
      </c>
      <c r="AW599" s="730" t="str">
        <f t="shared" si="2140"/>
        <v/>
      </c>
      <c r="AX599" s="730" t="str">
        <f t="shared" si="2140"/>
        <v/>
      </c>
      <c r="AY599" s="730" t="str">
        <f t="shared" si="2140"/>
        <v/>
      </c>
      <c r="AZ599" s="730" t="str">
        <f t="shared" si="2140"/>
        <v/>
      </c>
      <c r="BA599" s="730" t="str">
        <f t="shared" si="2140"/>
        <v/>
      </c>
      <c r="BB599" s="730" t="str">
        <f t="shared" si="2140"/>
        <v/>
      </c>
      <c r="BC599" s="730" t="str">
        <f t="shared" si="2140"/>
        <v/>
      </c>
      <c r="BD599" s="730" t="str">
        <f t="shared" si="2140"/>
        <v/>
      </c>
      <c r="BE599" s="730" t="str">
        <f t="shared" si="2140"/>
        <v/>
      </c>
      <c r="BF599" s="762"/>
      <c r="BG599" s="730" t="str">
        <f t="shared" ref="BG599:BX599" si="2141">IF(BG598="","",BG594*BG595*BG598)</f>
        <v/>
      </c>
      <c r="BH599" s="730" t="str">
        <f t="shared" si="2141"/>
        <v/>
      </c>
      <c r="BI599" s="730" t="str">
        <f t="shared" si="2141"/>
        <v/>
      </c>
      <c r="BJ599" s="730" t="str">
        <f t="shared" si="2141"/>
        <v/>
      </c>
      <c r="BK599" s="730" t="str">
        <f t="shared" si="2141"/>
        <v/>
      </c>
      <c r="BL599" s="730" t="str">
        <f t="shared" si="2141"/>
        <v/>
      </c>
      <c r="BM599" s="730" t="str">
        <f t="shared" si="2141"/>
        <v/>
      </c>
      <c r="BN599" s="730" t="str">
        <f t="shared" si="2141"/>
        <v/>
      </c>
      <c r="BO599" s="730" t="str">
        <f t="shared" si="2141"/>
        <v/>
      </c>
      <c r="BP599" s="730" t="str">
        <f t="shared" si="2141"/>
        <v/>
      </c>
      <c r="BQ599" s="730" t="str">
        <f t="shared" si="2141"/>
        <v/>
      </c>
      <c r="BR599" s="730" t="str">
        <f t="shared" si="2141"/>
        <v/>
      </c>
      <c r="BS599" s="730" t="str">
        <f t="shared" si="2141"/>
        <v/>
      </c>
      <c r="BT599" s="730" t="str">
        <f t="shared" si="2141"/>
        <v/>
      </c>
      <c r="BU599" s="730" t="str">
        <f t="shared" si="2141"/>
        <v/>
      </c>
      <c r="BV599" s="730" t="str">
        <f t="shared" si="2141"/>
        <v/>
      </c>
      <c r="BW599" s="730" t="str">
        <f t="shared" si="2141"/>
        <v/>
      </c>
      <c r="BX599" s="730" t="str">
        <f t="shared" si="2141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391"/>
        <v>644</v>
      </c>
      <c r="CE599" s="698" t="str">
        <f t="shared" si="1392"/>
        <v/>
      </c>
      <c r="CF599" s="698" t="str">
        <f t="shared" si="1393"/>
        <v/>
      </c>
      <c r="CG599" s="787" t="str">
        <f t="shared" si="1394"/>
        <v/>
      </c>
      <c r="CH599" s="1370" t="str">
        <f t="shared" si="2090"/>
        <v/>
      </c>
      <c r="CI599" s="1371" t="str">
        <f t="shared" si="2091"/>
        <v/>
      </c>
      <c r="CJ599" s="1372" t="str">
        <f t="shared" si="2092"/>
        <v/>
      </c>
      <c r="CK599" s="1372" t="str">
        <f t="shared" si="2093"/>
        <v/>
      </c>
      <c r="CL599" s="1372" t="str">
        <f t="shared" si="2094"/>
        <v/>
      </c>
      <c r="CM599" s="1372" t="str">
        <f t="shared" si="2095"/>
        <v/>
      </c>
      <c r="CN599" s="1372" t="str">
        <f t="shared" si="2096"/>
        <v/>
      </c>
      <c r="CO599" s="1373" t="str">
        <f t="shared" si="2097"/>
        <v/>
      </c>
      <c r="CP599" s="1373">
        <f t="shared" si="2098"/>
        <v>360</v>
      </c>
      <c r="CQ599" s="1373">
        <f t="shared" si="2099"/>
        <v>644</v>
      </c>
      <c r="CR599" s="1373">
        <f t="shared" si="2100"/>
        <v>1500</v>
      </c>
      <c r="CS599" s="1372" t="str">
        <f t="shared" si="2101"/>
        <v/>
      </c>
      <c r="CT599" s="1372" t="str">
        <f t="shared" si="2102"/>
        <v/>
      </c>
      <c r="CU599" s="1372" t="str">
        <f t="shared" si="2103"/>
        <v/>
      </c>
      <c r="CV599" s="1372" t="str">
        <f t="shared" si="2104"/>
        <v/>
      </c>
      <c r="CW599" s="1372" t="str">
        <f t="shared" si="2105"/>
        <v/>
      </c>
      <c r="CX599" s="1371" t="str">
        <f t="shared" si="2106"/>
        <v/>
      </c>
      <c r="CY599" s="1374" t="str">
        <f t="shared" si="2107"/>
        <v/>
      </c>
      <c r="CZ599" s="532" t="str">
        <f t="shared" si="2108"/>
        <v/>
      </c>
      <c r="DA599" s="533" t="str">
        <f t="shared" si="2109"/>
        <v/>
      </c>
      <c r="DB599" s="534" t="str">
        <f t="shared" si="2110"/>
        <v/>
      </c>
      <c r="DC599" s="534" t="str">
        <f t="shared" si="2111"/>
        <v/>
      </c>
      <c r="DD599" s="534" t="str">
        <f t="shared" si="2112"/>
        <v/>
      </c>
      <c r="DE599" s="534" t="str">
        <f t="shared" si="2113"/>
        <v/>
      </c>
      <c r="DF599" s="534" t="str">
        <f t="shared" si="2114"/>
        <v/>
      </c>
      <c r="DG599" s="535" t="str">
        <f t="shared" si="2115"/>
        <v/>
      </c>
      <c r="DH599" s="535" t="str">
        <f t="shared" si="2116"/>
        <v/>
      </c>
      <c r="DI599" s="535" t="str">
        <f t="shared" si="2117"/>
        <v/>
      </c>
      <c r="DJ599" s="535" t="str">
        <f t="shared" si="2118"/>
        <v/>
      </c>
      <c r="DK599" s="534" t="str">
        <f t="shared" si="2119"/>
        <v/>
      </c>
      <c r="DL599" s="534" t="str">
        <f t="shared" si="2120"/>
        <v/>
      </c>
      <c r="DM599" s="534" t="str">
        <f t="shared" si="2121"/>
        <v/>
      </c>
      <c r="DN599" s="534" t="str">
        <f t="shared" si="2122"/>
        <v/>
      </c>
      <c r="DO599" s="534" t="str">
        <f t="shared" si="2123"/>
        <v/>
      </c>
      <c r="DP599" s="533" t="str">
        <f t="shared" si="2124"/>
        <v/>
      </c>
      <c r="DQ599" s="532" t="str">
        <f t="shared" si="2125"/>
        <v/>
      </c>
      <c r="DR599" s="753">
        <f t="shared" si="2126"/>
        <v>3</v>
      </c>
      <c r="DS599" s="111">
        <f t="shared" si="2127"/>
        <v>0</v>
      </c>
      <c r="DT599" s="111">
        <f t="shared" si="2128"/>
        <v>0</v>
      </c>
      <c r="DU599" s="111">
        <f t="shared" si="212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440" t="s">
        <v>842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386"/>
      <c r="CI600" s="1386"/>
      <c r="CJ600" s="1386"/>
      <c r="CK600" s="1386"/>
      <c r="CL600" s="1386"/>
      <c r="CM600" s="1386"/>
      <c r="CN600" s="1386"/>
      <c r="CO600" s="1386"/>
      <c r="CP600" s="1386"/>
      <c r="CQ600" s="1386"/>
      <c r="CR600" s="1386"/>
      <c r="CS600" s="1386"/>
      <c r="CT600" s="1386"/>
      <c r="CU600" s="1386"/>
      <c r="CV600" s="1386"/>
      <c r="CW600" s="1386"/>
      <c r="CX600" s="1386"/>
      <c r="CY600" s="1387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370" t="str">
        <f t="shared" ref="CH601:CQ605" si="2142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371" t="str">
        <f t="shared" si="2142"/>
        <v/>
      </c>
      <c r="CJ601" s="1372" t="str">
        <f t="shared" si="2142"/>
        <v/>
      </c>
      <c r="CK601" s="1372" t="str">
        <f t="shared" si="2142"/>
        <v/>
      </c>
      <c r="CL601" s="1372" t="str">
        <f t="shared" si="2142"/>
        <v/>
      </c>
      <c r="CM601" s="1372" t="str">
        <f t="shared" si="2142"/>
        <v/>
      </c>
      <c r="CN601" s="1372" t="str">
        <f t="shared" si="2142"/>
        <v/>
      </c>
      <c r="CO601" s="1373" t="str">
        <f t="shared" si="2142"/>
        <v/>
      </c>
      <c r="CP601" s="1373" t="str">
        <f t="shared" si="2142"/>
        <v/>
      </c>
      <c r="CQ601" s="1373" t="str">
        <f t="shared" si="2142"/>
        <v/>
      </c>
      <c r="CR601" s="1373" t="str">
        <f t="shared" ref="CR601:CY605" si="2143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372" t="str">
        <f t="shared" si="2143"/>
        <v/>
      </c>
      <c r="CT601" s="1372" t="str">
        <f t="shared" si="2143"/>
        <v/>
      </c>
      <c r="CU601" s="1372" t="str">
        <f t="shared" si="2143"/>
        <v/>
      </c>
      <c r="CV601" s="1372" t="str">
        <f t="shared" si="2143"/>
        <v/>
      </c>
      <c r="CW601" s="1372" t="str">
        <f t="shared" si="2143"/>
        <v/>
      </c>
      <c r="CX601" s="1371" t="str">
        <f t="shared" si="2143"/>
        <v/>
      </c>
      <c r="CY601" s="1374" t="str">
        <f t="shared" si="2143"/>
        <v/>
      </c>
      <c r="CZ601" s="532" t="str">
        <f t="shared" ref="CZ601:DI605" si="2144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144"/>
        <v/>
      </c>
      <c r="DB601" s="534" t="str">
        <f t="shared" si="2144"/>
        <v/>
      </c>
      <c r="DC601" s="534" t="str">
        <f t="shared" si="2144"/>
        <v/>
      </c>
      <c r="DD601" s="534" t="str">
        <f t="shared" si="2144"/>
        <v/>
      </c>
      <c r="DE601" s="534" t="str">
        <f t="shared" si="2144"/>
        <v/>
      </c>
      <c r="DF601" s="534" t="str">
        <f t="shared" si="2144"/>
        <v/>
      </c>
      <c r="DG601" s="535" t="str">
        <f t="shared" si="2144"/>
        <v/>
      </c>
      <c r="DH601" s="535" t="str">
        <f t="shared" si="2144"/>
        <v/>
      </c>
      <c r="DI601" s="535" t="str">
        <f t="shared" si="2144"/>
        <v/>
      </c>
      <c r="DJ601" s="535" t="str">
        <f t="shared" ref="DJ601:DQ605" si="2145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145"/>
        <v/>
      </c>
      <c r="DL601" s="534" t="str">
        <f t="shared" si="2145"/>
        <v/>
      </c>
      <c r="DM601" s="534" t="str">
        <f t="shared" si="2145"/>
        <v/>
      </c>
      <c r="DN601" s="534" t="str">
        <f t="shared" si="2145"/>
        <v/>
      </c>
      <c r="DO601" s="534" t="str">
        <f t="shared" si="2145"/>
        <v/>
      </c>
      <c r="DP601" s="533" t="str">
        <f t="shared" si="2145"/>
        <v/>
      </c>
      <c r="DQ601" s="532" t="str">
        <f t="shared" si="2145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v>9070</v>
      </c>
      <c r="C602" s="711">
        <v>9070</v>
      </c>
      <c r="D602" s="711">
        <v>9070</v>
      </c>
      <c r="E602" s="711">
        <v>9070</v>
      </c>
      <c r="F602" s="711">
        <v>9070</v>
      </c>
      <c r="G602" s="711">
        <v>9070</v>
      </c>
      <c r="H602" s="711">
        <v>9070</v>
      </c>
      <c r="I602" s="711">
        <v>9070</v>
      </c>
      <c r="J602" s="711">
        <v>9070</v>
      </c>
      <c r="K602" s="711">
        <v>9070</v>
      </c>
      <c r="L602" s="711">
        <v>9070</v>
      </c>
      <c r="M602" s="711">
        <v>9070</v>
      </c>
      <c r="N602" s="711">
        <v>9070</v>
      </c>
      <c r="O602" s="711">
        <v>9070</v>
      </c>
      <c r="P602" s="711">
        <v>9070</v>
      </c>
      <c r="Q602" s="711">
        <v>9070</v>
      </c>
      <c r="R602" s="711">
        <v>9070</v>
      </c>
      <c r="S602" s="711">
        <v>9070</v>
      </c>
      <c r="T602" s="813"/>
      <c r="U602" s="711">
        <v>9070</v>
      </c>
      <c r="V602" s="711">
        <v>9070</v>
      </c>
      <c r="W602" s="711">
        <v>9070</v>
      </c>
      <c r="X602" s="711">
        <v>9070</v>
      </c>
      <c r="Y602" s="711">
        <v>9070</v>
      </c>
      <c r="Z602" s="711">
        <v>9070</v>
      </c>
      <c r="AA602" s="711">
        <v>9070</v>
      </c>
      <c r="AB602" s="711">
        <v>9070</v>
      </c>
      <c r="AC602" s="711">
        <v>9070</v>
      </c>
      <c r="AD602" s="711">
        <v>9070</v>
      </c>
      <c r="AE602" s="711">
        <v>9070</v>
      </c>
      <c r="AF602" s="711">
        <v>9070</v>
      </c>
      <c r="AG602" s="711">
        <v>9070</v>
      </c>
      <c r="AH602" s="711">
        <v>9070</v>
      </c>
      <c r="AI602" s="711">
        <v>9070</v>
      </c>
      <c r="AJ602" s="711">
        <v>9070</v>
      </c>
      <c r="AK602" s="711">
        <v>9070</v>
      </c>
      <c r="AL602" s="711">
        <v>9070</v>
      </c>
      <c r="AM602" s="813"/>
      <c r="AN602" s="711">
        <v>9070</v>
      </c>
      <c r="AO602" s="711">
        <v>9070</v>
      </c>
      <c r="AP602" s="711">
        <v>9070</v>
      </c>
      <c r="AQ602" s="711">
        <v>9070</v>
      </c>
      <c r="AR602" s="711">
        <v>9070</v>
      </c>
      <c r="AS602" s="711">
        <v>9070</v>
      </c>
      <c r="AT602" s="711">
        <v>9070</v>
      </c>
      <c r="AU602" s="711">
        <v>9070</v>
      </c>
      <c r="AV602" s="711">
        <v>9070</v>
      </c>
      <c r="AW602" s="711">
        <v>9070</v>
      </c>
      <c r="AX602" s="711">
        <v>9070</v>
      </c>
      <c r="AY602" s="711">
        <v>9070</v>
      </c>
      <c r="AZ602" s="711">
        <v>9070</v>
      </c>
      <c r="BA602" s="711">
        <v>9070</v>
      </c>
      <c r="BB602" s="711">
        <v>9070</v>
      </c>
      <c r="BC602" s="711">
        <v>9070</v>
      </c>
      <c r="BD602" s="711">
        <v>9070</v>
      </c>
      <c r="BE602" s="711">
        <v>9070</v>
      </c>
      <c r="BF602" s="813"/>
      <c r="BG602" s="711">
        <v>9070</v>
      </c>
      <c r="BH602" s="711">
        <v>9070</v>
      </c>
      <c r="BI602" s="711">
        <v>9070</v>
      </c>
      <c r="BJ602" s="711">
        <v>9070</v>
      </c>
      <c r="BK602" s="711">
        <v>9070</v>
      </c>
      <c r="BL602" s="711">
        <v>9070</v>
      </c>
      <c r="BM602" s="711">
        <v>9070</v>
      </c>
      <c r="BN602" s="711">
        <v>9070</v>
      </c>
      <c r="BO602" s="711">
        <v>9070</v>
      </c>
      <c r="BP602" s="711">
        <v>9070</v>
      </c>
      <c r="BQ602" s="711">
        <v>9070</v>
      </c>
      <c r="BR602" s="711">
        <v>9070</v>
      </c>
      <c r="BS602" s="711">
        <v>9070</v>
      </c>
      <c r="BT602" s="711">
        <v>9070</v>
      </c>
      <c r="BU602" s="711">
        <v>9070</v>
      </c>
      <c r="BV602" s="711">
        <v>9070</v>
      </c>
      <c r="BW602" s="711">
        <v>9070</v>
      </c>
      <c r="BX602" s="711">
        <v>9070</v>
      </c>
      <c r="BY602" s="813"/>
      <c r="BZ602" s="711">
        <v>9070</v>
      </c>
      <c r="CA602" s="711">
        <v>9070</v>
      </c>
      <c r="CB602" s="711">
        <v>9070</v>
      </c>
      <c r="CC602" s="711">
        <v>9070</v>
      </c>
      <c r="CD602" s="698">
        <f>IF(DR602&lt;3,"",(SUM(B602:S602)-MIN(B602:S602)-MAX(B602:S602))/(DR602-2))</f>
        <v>9070</v>
      </c>
      <c r="CE602" s="698">
        <f>IF(DS602&lt;3,"",(SUM(U602:AL602)-MIN(U602:AL602)-MAX(U602:AL602))/(DS602-2))</f>
        <v>9070</v>
      </c>
      <c r="CF602" s="698">
        <f>IF(DT602&lt;3,"",(SUM(AN602:BE602)-MIN(AN602:BE602)-MAX(AN602:BE602))/(DT602-2))</f>
        <v>9070</v>
      </c>
      <c r="CG602" s="787">
        <f>IF(DU602&lt;3,"",(SUM(BG602:BX602)-MIN(BG602:BX602)-MAX(BG602:BX602))/(DU602-2))</f>
        <v>9070</v>
      </c>
      <c r="CH602" s="1370">
        <f t="shared" si="2142"/>
        <v>9070</v>
      </c>
      <c r="CI602" s="1371">
        <f t="shared" si="2142"/>
        <v>9070</v>
      </c>
      <c r="CJ602" s="1372">
        <f t="shared" si="2142"/>
        <v>9070</v>
      </c>
      <c r="CK602" s="1372">
        <f t="shared" si="2142"/>
        <v>9070</v>
      </c>
      <c r="CL602" s="1372">
        <f t="shared" si="2142"/>
        <v>9070</v>
      </c>
      <c r="CM602" s="1372">
        <f t="shared" si="2142"/>
        <v>9070</v>
      </c>
      <c r="CN602" s="1372">
        <f t="shared" si="2142"/>
        <v>9070</v>
      </c>
      <c r="CO602" s="1373">
        <f t="shared" si="2142"/>
        <v>9070</v>
      </c>
      <c r="CP602" s="1373">
        <f t="shared" si="2142"/>
        <v>9070</v>
      </c>
      <c r="CQ602" s="1373">
        <f t="shared" si="2142"/>
        <v>9070</v>
      </c>
      <c r="CR602" s="1373">
        <f t="shared" si="2143"/>
        <v>9070</v>
      </c>
      <c r="CS602" s="1372">
        <f t="shared" si="2143"/>
        <v>9070</v>
      </c>
      <c r="CT602" s="1372">
        <f t="shared" si="2143"/>
        <v>9070</v>
      </c>
      <c r="CU602" s="1372">
        <f t="shared" si="2143"/>
        <v>9070</v>
      </c>
      <c r="CV602" s="1372">
        <f t="shared" si="2143"/>
        <v>9070</v>
      </c>
      <c r="CW602" s="1372">
        <f t="shared" si="2143"/>
        <v>9070</v>
      </c>
      <c r="CX602" s="1371">
        <f t="shared" si="2143"/>
        <v>9070</v>
      </c>
      <c r="CY602" s="1374">
        <f t="shared" si="2143"/>
        <v>9070</v>
      </c>
      <c r="CZ602" s="532">
        <f t="shared" si="2144"/>
        <v>9070</v>
      </c>
      <c r="DA602" s="533">
        <f t="shared" si="2144"/>
        <v>9070</v>
      </c>
      <c r="DB602" s="534">
        <f t="shared" si="2144"/>
        <v>9070</v>
      </c>
      <c r="DC602" s="534">
        <f t="shared" si="2144"/>
        <v>9070</v>
      </c>
      <c r="DD602" s="534">
        <f t="shared" si="2144"/>
        <v>9070</v>
      </c>
      <c r="DE602" s="534">
        <f t="shared" si="2144"/>
        <v>9070</v>
      </c>
      <c r="DF602" s="534">
        <f t="shared" si="2144"/>
        <v>9070</v>
      </c>
      <c r="DG602" s="535">
        <f t="shared" si="2144"/>
        <v>9070</v>
      </c>
      <c r="DH602" s="535">
        <f t="shared" si="2144"/>
        <v>9070</v>
      </c>
      <c r="DI602" s="535">
        <f t="shared" si="2144"/>
        <v>9070</v>
      </c>
      <c r="DJ602" s="535">
        <f t="shared" si="2145"/>
        <v>9070</v>
      </c>
      <c r="DK602" s="534">
        <f t="shared" si="2145"/>
        <v>9070</v>
      </c>
      <c r="DL602" s="534">
        <f t="shared" si="2145"/>
        <v>9070</v>
      </c>
      <c r="DM602" s="534">
        <f t="shared" si="2145"/>
        <v>9070</v>
      </c>
      <c r="DN602" s="534">
        <f t="shared" si="2145"/>
        <v>9070</v>
      </c>
      <c r="DO602" s="534">
        <f t="shared" si="2145"/>
        <v>9070</v>
      </c>
      <c r="DP602" s="533">
        <f t="shared" si="2145"/>
        <v>9070</v>
      </c>
      <c r="DQ602" s="532">
        <f t="shared" si="2145"/>
        <v>9070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146">IF(D601="","",D600*D601*D602/D$46/365/$G$1)</f>
        <v/>
      </c>
      <c r="E603" s="733" t="str">
        <f t="shared" si="2146"/>
        <v/>
      </c>
      <c r="F603" s="733" t="str">
        <f t="shared" si="2146"/>
        <v/>
      </c>
      <c r="G603" s="733" t="str">
        <f t="shared" si="2146"/>
        <v/>
      </c>
      <c r="H603" s="733" t="str">
        <f t="shared" si="2146"/>
        <v/>
      </c>
      <c r="I603" s="733" t="str">
        <f t="shared" si="2146"/>
        <v/>
      </c>
      <c r="J603" s="733" t="str">
        <f t="shared" si="2146"/>
        <v/>
      </c>
      <c r="K603" s="733" t="str">
        <f t="shared" si="2146"/>
        <v/>
      </c>
      <c r="L603" s="733" t="str">
        <f t="shared" si="2146"/>
        <v/>
      </c>
      <c r="M603" s="733" t="str">
        <f t="shared" si="2146"/>
        <v/>
      </c>
      <c r="N603" s="733" t="str">
        <f t="shared" si="2146"/>
        <v/>
      </c>
      <c r="O603" s="733" t="str">
        <f t="shared" si="2146"/>
        <v/>
      </c>
      <c r="P603" s="733" t="str">
        <f t="shared" si="2146"/>
        <v/>
      </c>
      <c r="Q603" s="733" t="str">
        <f t="shared" si="2146"/>
        <v/>
      </c>
      <c r="R603" s="733" t="str">
        <f t="shared" si="2146"/>
        <v/>
      </c>
      <c r="S603" s="733" t="str">
        <f t="shared" si="2146"/>
        <v/>
      </c>
      <c r="T603" s="813"/>
      <c r="U603" s="733" t="str">
        <f t="shared" ref="U603:AL603" si="2147">IF(U601="","",U600*U601*U602/U$46/365/$G$1)</f>
        <v/>
      </c>
      <c r="V603" s="733" t="str">
        <f t="shared" si="2147"/>
        <v/>
      </c>
      <c r="W603" s="733" t="str">
        <f t="shared" si="2147"/>
        <v/>
      </c>
      <c r="X603" s="733" t="str">
        <f t="shared" si="2147"/>
        <v/>
      </c>
      <c r="Y603" s="733" t="str">
        <f t="shared" si="2147"/>
        <v/>
      </c>
      <c r="Z603" s="733" t="str">
        <f t="shared" si="2147"/>
        <v/>
      </c>
      <c r="AA603" s="733" t="str">
        <f t="shared" si="2147"/>
        <v/>
      </c>
      <c r="AB603" s="733" t="str">
        <f t="shared" si="2147"/>
        <v/>
      </c>
      <c r="AC603" s="733" t="str">
        <f t="shared" si="2147"/>
        <v/>
      </c>
      <c r="AD603" s="733" t="str">
        <f t="shared" si="2147"/>
        <v/>
      </c>
      <c r="AE603" s="733" t="str">
        <f t="shared" si="2147"/>
        <v/>
      </c>
      <c r="AF603" s="733" t="str">
        <f t="shared" si="2147"/>
        <v/>
      </c>
      <c r="AG603" s="733" t="str">
        <f t="shared" si="2147"/>
        <v/>
      </c>
      <c r="AH603" s="733" t="str">
        <f t="shared" si="2147"/>
        <v/>
      </c>
      <c r="AI603" s="733" t="str">
        <f t="shared" si="2147"/>
        <v/>
      </c>
      <c r="AJ603" s="733" t="str">
        <f t="shared" si="2147"/>
        <v/>
      </c>
      <c r="AK603" s="733" t="str">
        <f t="shared" si="2147"/>
        <v/>
      </c>
      <c r="AL603" s="733" t="str">
        <f t="shared" si="2147"/>
        <v/>
      </c>
      <c r="AM603" s="813"/>
      <c r="AN603" s="733" t="str">
        <f t="shared" ref="AN603:BE603" si="2148">IF(AN601="","",AN600*AN601*AN602/AN$46/365/$G$1)</f>
        <v/>
      </c>
      <c r="AO603" s="733" t="str">
        <f t="shared" si="2148"/>
        <v/>
      </c>
      <c r="AP603" s="733" t="str">
        <f t="shared" si="2148"/>
        <v/>
      </c>
      <c r="AQ603" s="733" t="str">
        <f t="shared" si="2148"/>
        <v/>
      </c>
      <c r="AR603" s="733" t="str">
        <f t="shared" si="2148"/>
        <v/>
      </c>
      <c r="AS603" s="733" t="str">
        <f t="shared" si="2148"/>
        <v/>
      </c>
      <c r="AT603" s="733" t="str">
        <f t="shared" si="2148"/>
        <v/>
      </c>
      <c r="AU603" s="733" t="str">
        <f t="shared" si="2148"/>
        <v/>
      </c>
      <c r="AV603" s="733" t="str">
        <f t="shared" si="2148"/>
        <v/>
      </c>
      <c r="AW603" s="733" t="str">
        <f t="shared" si="2148"/>
        <v/>
      </c>
      <c r="AX603" s="733" t="str">
        <f t="shared" si="2148"/>
        <v/>
      </c>
      <c r="AY603" s="733" t="str">
        <f t="shared" si="2148"/>
        <v/>
      </c>
      <c r="AZ603" s="733" t="str">
        <f t="shared" si="2148"/>
        <v/>
      </c>
      <c r="BA603" s="733" t="str">
        <f t="shared" si="2148"/>
        <v/>
      </c>
      <c r="BB603" s="733" t="str">
        <f t="shared" si="2148"/>
        <v/>
      </c>
      <c r="BC603" s="733" t="str">
        <f t="shared" si="2148"/>
        <v/>
      </c>
      <c r="BD603" s="733" t="str">
        <f t="shared" si="2148"/>
        <v/>
      </c>
      <c r="BE603" s="733" t="str">
        <f t="shared" si="2148"/>
        <v/>
      </c>
      <c r="BF603" s="813"/>
      <c r="BG603" s="733" t="str">
        <f t="shared" ref="BG603:BX603" si="2149">IF(BG601="","",BG600*BG601*BG602/BG$46/365/$G$1)</f>
        <v/>
      </c>
      <c r="BH603" s="733" t="str">
        <f t="shared" si="2149"/>
        <v/>
      </c>
      <c r="BI603" s="733" t="str">
        <f t="shared" si="2149"/>
        <v/>
      </c>
      <c r="BJ603" s="733" t="str">
        <f t="shared" si="2149"/>
        <v/>
      </c>
      <c r="BK603" s="733" t="str">
        <f t="shared" si="2149"/>
        <v/>
      </c>
      <c r="BL603" s="733" t="str">
        <f t="shared" si="2149"/>
        <v/>
      </c>
      <c r="BM603" s="733" t="str">
        <f t="shared" si="2149"/>
        <v/>
      </c>
      <c r="BN603" s="733" t="str">
        <f t="shared" si="2149"/>
        <v/>
      </c>
      <c r="BO603" s="733" t="str">
        <f t="shared" si="2149"/>
        <v/>
      </c>
      <c r="BP603" s="733" t="str">
        <f t="shared" si="2149"/>
        <v/>
      </c>
      <c r="BQ603" s="733" t="str">
        <f t="shared" si="2149"/>
        <v/>
      </c>
      <c r="BR603" s="733" t="str">
        <f t="shared" si="2149"/>
        <v/>
      </c>
      <c r="BS603" s="733" t="str">
        <f t="shared" si="2149"/>
        <v/>
      </c>
      <c r="BT603" s="733" t="str">
        <f t="shared" si="2149"/>
        <v/>
      </c>
      <c r="BU603" s="733" t="str">
        <f t="shared" si="2149"/>
        <v/>
      </c>
      <c r="BV603" s="733" t="str">
        <f t="shared" si="2149"/>
        <v/>
      </c>
      <c r="BW603" s="733" t="str">
        <f t="shared" si="2149"/>
        <v/>
      </c>
      <c r="BX603" s="733" t="str">
        <f t="shared" si="2149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375" t="str">
        <f t="shared" si="2142"/>
        <v/>
      </c>
      <c r="CI603" s="1376" t="str">
        <f t="shared" si="2142"/>
        <v/>
      </c>
      <c r="CJ603" s="1377" t="str">
        <f t="shared" si="2142"/>
        <v/>
      </c>
      <c r="CK603" s="1377" t="str">
        <f t="shared" si="2142"/>
        <v/>
      </c>
      <c r="CL603" s="1377" t="str">
        <f t="shared" si="2142"/>
        <v/>
      </c>
      <c r="CM603" s="1377" t="str">
        <f t="shared" si="2142"/>
        <v/>
      </c>
      <c r="CN603" s="1377" t="str">
        <f t="shared" si="2142"/>
        <v/>
      </c>
      <c r="CO603" s="1378" t="str">
        <f t="shared" si="2142"/>
        <v/>
      </c>
      <c r="CP603" s="1378" t="str">
        <f t="shared" si="2142"/>
        <v/>
      </c>
      <c r="CQ603" s="1378" t="str">
        <f t="shared" si="2142"/>
        <v/>
      </c>
      <c r="CR603" s="1378" t="str">
        <f t="shared" si="2143"/>
        <v/>
      </c>
      <c r="CS603" s="1377" t="str">
        <f t="shared" si="2143"/>
        <v/>
      </c>
      <c r="CT603" s="1377" t="str">
        <f t="shared" si="2143"/>
        <v/>
      </c>
      <c r="CU603" s="1377" t="str">
        <f t="shared" si="2143"/>
        <v/>
      </c>
      <c r="CV603" s="1377" t="str">
        <f t="shared" si="2143"/>
        <v/>
      </c>
      <c r="CW603" s="1377" t="str">
        <f t="shared" si="2143"/>
        <v/>
      </c>
      <c r="CX603" s="1376" t="str">
        <f t="shared" si="2143"/>
        <v/>
      </c>
      <c r="CY603" s="1379" t="str">
        <f t="shared" si="2143"/>
        <v/>
      </c>
      <c r="CZ603" s="638" t="str">
        <f t="shared" si="2144"/>
        <v/>
      </c>
      <c r="DA603" s="639" t="str">
        <f t="shared" si="2144"/>
        <v/>
      </c>
      <c r="DB603" s="640" t="str">
        <f t="shared" si="2144"/>
        <v/>
      </c>
      <c r="DC603" s="640" t="str">
        <f t="shared" si="2144"/>
        <v/>
      </c>
      <c r="DD603" s="640" t="str">
        <f t="shared" si="2144"/>
        <v/>
      </c>
      <c r="DE603" s="640" t="str">
        <f t="shared" si="2144"/>
        <v/>
      </c>
      <c r="DF603" s="640" t="str">
        <f t="shared" si="2144"/>
        <v/>
      </c>
      <c r="DG603" s="641" t="str">
        <f t="shared" si="2144"/>
        <v/>
      </c>
      <c r="DH603" s="641" t="str">
        <f t="shared" si="2144"/>
        <v/>
      </c>
      <c r="DI603" s="641" t="str">
        <f t="shared" si="2144"/>
        <v/>
      </c>
      <c r="DJ603" s="641" t="str">
        <f t="shared" si="2145"/>
        <v/>
      </c>
      <c r="DK603" s="640" t="str">
        <f t="shared" si="2145"/>
        <v/>
      </c>
      <c r="DL603" s="640" t="str">
        <f t="shared" si="2145"/>
        <v/>
      </c>
      <c r="DM603" s="640" t="str">
        <f t="shared" si="2145"/>
        <v/>
      </c>
      <c r="DN603" s="640" t="str">
        <f t="shared" si="2145"/>
        <v/>
      </c>
      <c r="DO603" s="640" t="str">
        <f t="shared" si="2145"/>
        <v/>
      </c>
      <c r="DP603" s="639" t="str">
        <f t="shared" si="2145"/>
        <v/>
      </c>
      <c r="DQ603" s="638" t="str">
        <f t="shared" si="2145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370" t="str">
        <f t="shared" si="2142"/>
        <v/>
      </c>
      <c r="CI604" s="1371" t="str">
        <f t="shared" si="2142"/>
        <v/>
      </c>
      <c r="CJ604" s="1372" t="str">
        <f t="shared" si="2142"/>
        <v/>
      </c>
      <c r="CK604" s="1372" t="str">
        <f t="shared" si="2142"/>
        <v/>
      </c>
      <c r="CL604" s="1372" t="str">
        <f t="shared" si="2142"/>
        <v/>
      </c>
      <c r="CM604" s="1372" t="str">
        <f t="shared" si="2142"/>
        <v/>
      </c>
      <c r="CN604" s="1372" t="str">
        <f t="shared" si="2142"/>
        <v/>
      </c>
      <c r="CO604" s="1373" t="str">
        <f t="shared" si="2142"/>
        <v/>
      </c>
      <c r="CP604" s="1373" t="str">
        <f t="shared" si="2142"/>
        <v/>
      </c>
      <c r="CQ604" s="1373" t="str">
        <f t="shared" si="2142"/>
        <v/>
      </c>
      <c r="CR604" s="1373" t="str">
        <f t="shared" si="2143"/>
        <v/>
      </c>
      <c r="CS604" s="1372" t="str">
        <f t="shared" si="2143"/>
        <v/>
      </c>
      <c r="CT604" s="1372" t="str">
        <f t="shared" si="2143"/>
        <v/>
      </c>
      <c r="CU604" s="1372" t="str">
        <f t="shared" si="2143"/>
        <v/>
      </c>
      <c r="CV604" s="1372" t="str">
        <f t="shared" si="2143"/>
        <v/>
      </c>
      <c r="CW604" s="1372" t="str">
        <f t="shared" si="2143"/>
        <v/>
      </c>
      <c r="CX604" s="1371" t="str">
        <f t="shared" si="2143"/>
        <v/>
      </c>
      <c r="CY604" s="1374" t="str">
        <f t="shared" si="2143"/>
        <v/>
      </c>
      <c r="CZ604" s="532" t="str">
        <f t="shared" si="2144"/>
        <v/>
      </c>
      <c r="DA604" s="533" t="str">
        <f t="shared" si="2144"/>
        <v/>
      </c>
      <c r="DB604" s="534" t="str">
        <f t="shared" si="2144"/>
        <v/>
      </c>
      <c r="DC604" s="534" t="str">
        <f t="shared" si="2144"/>
        <v/>
      </c>
      <c r="DD604" s="534" t="str">
        <f t="shared" si="2144"/>
        <v/>
      </c>
      <c r="DE604" s="534" t="str">
        <f t="shared" si="2144"/>
        <v/>
      </c>
      <c r="DF604" s="534" t="str">
        <f t="shared" si="2144"/>
        <v/>
      </c>
      <c r="DG604" s="535" t="str">
        <f t="shared" si="2144"/>
        <v/>
      </c>
      <c r="DH604" s="535" t="str">
        <f t="shared" si="2144"/>
        <v/>
      </c>
      <c r="DI604" s="535" t="str">
        <f t="shared" si="2144"/>
        <v/>
      </c>
      <c r="DJ604" s="535" t="str">
        <f t="shared" si="2145"/>
        <v/>
      </c>
      <c r="DK604" s="534" t="str">
        <f t="shared" si="2145"/>
        <v/>
      </c>
      <c r="DL604" s="534" t="str">
        <f t="shared" si="2145"/>
        <v/>
      </c>
      <c r="DM604" s="534" t="str">
        <f t="shared" si="2145"/>
        <v/>
      </c>
      <c r="DN604" s="534" t="str">
        <f t="shared" si="2145"/>
        <v/>
      </c>
      <c r="DO604" s="534" t="str">
        <f t="shared" si="2145"/>
        <v/>
      </c>
      <c r="DP604" s="533" t="str">
        <f t="shared" si="2145"/>
        <v/>
      </c>
      <c r="DQ604" s="532" t="str">
        <f t="shared" si="2145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150">IF(B604="","",B601*B604)</f>
        <v/>
      </c>
      <c r="C605" s="730" t="str">
        <f t="shared" si="2150"/>
        <v/>
      </c>
      <c r="D605" s="730" t="str">
        <f t="shared" si="2150"/>
        <v/>
      </c>
      <c r="E605" s="730" t="str">
        <f t="shared" si="2150"/>
        <v/>
      </c>
      <c r="F605" s="730" t="str">
        <f t="shared" si="2150"/>
        <v/>
      </c>
      <c r="G605" s="730" t="str">
        <f t="shared" si="2150"/>
        <v/>
      </c>
      <c r="H605" s="730" t="str">
        <f t="shared" si="2150"/>
        <v/>
      </c>
      <c r="I605" s="730" t="str">
        <f t="shared" si="2150"/>
        <v/>
      </c>
      <c r="J605" s="730" t="str">
        <f t="shared" si="2150"/>
        <v/>
      </c>
      <c r="K605" s="730" t="str">
        <f t="shared" si="2150"/>
        <v/>
      </c>
      <c r="L605" s="730" t="str">
        <f t="shared" si="2150"/>
        <v/>
      </c>
      <c r="M605" s="730" t="str">
        <f t="shared" si="2150"/>
        <v/>
      </c>
      <c r="N605" s="730" t="str">
        <f t="shared" si="2150"/>
        <v/>
      </c>
      <c r="O605" s="730" t="str">
        <f t="shared" si="2150"/>
        <v/>
      </c>
      <c r="P605" s="730" t="str">
        <f t="shared" si="2150"/>
        <v/>
      </c>
      <c r="Q605" s="730" t="str">
        <f t="shared" si="2150"/>
        <v/>
      </c>
      <c r="R605" s="730" t="str">
        <f t="shared" si="2150"/>
        <v/>
      </c>
      <c r="S605" s="730" t="str">
        <f t="shared" si="2150"/>
        <v/>
      </c>
      <c r="T605" s="813"/>
      <c r="U605" s="730" t="str">
        <f t="shared" ref="U605:AL605" si="2151">IF(U604="","",U601*U604)</f>
        <v/>
      </c>
      <c r="V605" s="730" t="str">
        <f t="shared" si="2151"/>
        <v/>
      </c>
      <c r="W605" s="730" t="str">
        <f t="shared" si="2151"/>
        <v/>
      </c>
      <c r="X605" s="730" t="str">
        <f t="shared" si="2151"/>
        <v/>
      </c>
      <c r="Y605" s="730" t="str">
        <f t="shared" si="2151"/>
        <v/>
      </c>
      <c r="Z605" s="730" t="str">
        <f t="shared" si="2151"/>
        <v/>
      </c>
      <c r="AA605" s="730" t="str">
        <f t="shared" si="2151"/>
        <v/>
      </c>
      <c r="AB605" s="730" t="str">
        <f t="shared" si="2151"/>
        <v/>
      </c>
      <c r="AC605" s="730" t="str">
        <f t="shared" si="2151"/>
        <v/>
      </c>
      <c r="AD605" s="730" t="str">
        <f t="shared" si="2151"/>
        <v/>
      </c>
      <c r="AE605" s="730" t="str">
        <f t="shared" si="2151"/>
        <v/>
      </c>
      <c r="AF605" s="730" t="str">
        <f t="shared" si="2151"/>
        <v/>
      </c>
      <c r="AG605" s="730" t="str">
        <f t="shared" si="2151"/>
        <v/>
      </c>
      <c r="AH605" s="730" t="str">
        <f t="shared" si="2151"/>
        <v/>
      </c>
      <c r="AI605" s="730" t="str">
        <f t="shared" si="2151"/>
        <v/>
      </c>
      <c r="AJ605" s="730" t="str">
        <f t="shared" si="2151"/>
        <v/>
      </c>
      <c r="AK605" s="730" t="str">
        <f t="shared" si="2151"/>
        <v/>
      </c>
      <c r="AL605" s="730" t="str">
        <f t="shared" si="2151"/>
        <v/>
      </c>
      <c r="AM605" s="813"/>
      <c r="AN605" s="730" t="str">
        <f t="shared" ref="AN605:BE605" si="2152">IF(AN604="","",AN601*AN604)</f>
        <v/>
      </c>
      <c r="AO605" s="730" t="str">
        <f t="shared" si="2152"/>
        <v/>
      </c>
      <c r="AP605" s="730" t="str">
        <f t="shared" si="2152"/>
        <v/>
      </c>
      <c r="AQ605" s="730" t="str">
        <f t="shared" si="2152"/>
        <v/>
      </c>
      <c r="AR605" s="730" t="str">
        <f t="shared" si="2152"/>
        <v/>
      </c>
      <c r="AS605" s="730" t="str">
        <f t="shared" si="2152"/>
        <v/>
      </c>
      <c r="AT605" s="730" t="str">
        <f t="shared" si="2152"/>
        <v/>
      </c>
      <c r="AU605" s="730" t="str">
        <f t="shared" si="2152"/>
        <v/>
      </c>
      <c r="AV605" s="730" t="str">
        <f t="shared" si="2152"/>
        <v/>
      </c>
      <c r="AW605" s="730" t="str">
        <f t="shared" si="2152"/>
        <v/>
      </c>
      <c r="AX605" s="730" t="str">
        <f t="shared" si="2152"/>
        <v/>
      </c>
      <c r="AY605" s="730" t="str">
        <f t="shared" si="2152"/>
        <v/>
      </c>
      <c r="AZ605" s="730" t="str">
        <f t="shared" si="2152"/>
        <v/>
      </c>
      <c r="BA605" s="730" t="str">
        <f t="shared" si="2152"/>
        <v/>
      </c>
      <c r="BB605" s="730" t="str">
        <f t="shared" si="2152"/>
        <v/>
      </c>
      <c r="BC605" s="730" t="str">
        <f t="shared" si="2152"/>
        <v/>
      </c>
      <c r="BD605" s="730" t="str">
        <f t="shared" si="2152"/>
        <v/>
      </c>
      <c r="BE605" s="730" t="str">
        <f t="shared" si="2152"/>
        <v/>
      </c>
      <c r="BF605" s="813"/>
      <c r="BG605" s="730" t="str">
        <f t="shared" ref="BG605:BX605" si="2153">IF(BG604="","",BG601*BG604)</f>
        <v/>
      </c>
      <c r="BH605" s="730" t="str">
        <f t="shared" si="2153"/>
        <v/>
      </c>
      <c r="BI605" s="730" t="str">
        <f t="shared" si="2153"/>
        <v/>
      </c>
      <c r="BJ605" s="730" t="str">
        <f t="shared" si="2153"/>
        <v/>
      </c>
      <c r="BK605" s="730" t="str">
        <f t="shared" si="2153"/>
        <v/>
      </c>
      <c r="BL605" s="730" t="str">
        <f t="shared" si="2153"/>
        <v/>
      </c>
      <c r="BM605" s="730" t="str">
        <f t="shared" si="2153"/>
        <v/>
      </c>
      <c r="BN605" s="730" t="str">
        <f t="shared" si="2153"/>
        <v/>
      </c>
      <c r="BO605" s="730" t="str">
        <f t="shared" si="2153"/>
        <v/>
      </c>
      <c r="BP605" s="730" t="str">
        <f t="shared" si="2153"/>
        <v/>
      </c>
      <c r="BQ605" s="730" t="str">
        <f t="shared" si="2153"/>
        <v/>
      </c>
      <c r="BR605" s="730" t="str">
        <f t="shared" si="2153"/>
        <v/>
      </c>
      <c r="BS605" s="730" t="str">
        <f t="shared" si="2153"/>
        <v/>
      </c>
      <c r="BT605" s="730" t="str">
        <f t="shared" si="2153"/>
        <v/>
      </c>
      <c r="BU605" s="730" t="str">
        <f t="shared" si="2153"/>
        <v/>
      </c>
      <c r="BV605" s="730" t="str">
        <f t="shared" si="2153"/>
        <v/>
      </c>
      <c r="BW605" s="730" t="str">
        <f t="shared" si="2153"/>
        <v/>
      </c>
      <c r="BX605" s="730" t="str">
        <f t="shared" si="2153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370" t="str">
        <f t="shared" si="2142"/>
        <v/>
      </c>
      <c r="CI605" s="1371" t="str">
        <f t="shared" si="2142"/>
        <v/>
      </c>
      <c r="CJ605" s="1372" t="str">
        <f t="shared" si="2142"/>
        <v/>
      </c>
      <c r="CK605" s="1372" t="str">
        <f t="shared" si="2142"/>
        <v/>
      </c>
      <c r="CL605" s="1372" t="str">
        <f t="shared" si="2142"/>
        <v/>
      </c>
      <c r="CM605" s="1372" t="str">
        <f t="shared" si="2142"/>
        <v/>
      </c>
      <c r="CN605" s="1372" t="str">
        <f t="shared" si="2142"/>
        <v/>
      </c>
      <c r="CO605" s="1373" t="str">
        <f t="shared" si="2142"/>
        <v/>
      </c>
      <c r="CP605" s="1373" t="str">
        <f t="shared" si="2142"/>
        <v/>
      </c>
      <c r="CQ605" s="1373" t="str">
        <f t="shared" si="2142"/>
        <v/>
      </c>
      <c r="CR605" s="1373" t="str">
        <f t="shared" si="2143"/>
        <v/>
      </c>
      <c r="CS605" s="1372" t="str">
        <f t="shared" si="2143"/>
        <v/>
      </c>
      <c r="CT605" s="1372" t="str">
        <f t="shared" si="2143"/>
        <v/>
      </c>
      <c r="CU605" s="1372" t="str">
        <f t="shared" si="2143"/>
        <v/>
      </c>
      <c r="CV605" s="1372" t="str">
        <f t="shared" si="2143"/>
        <v/>
      </c>
      <c r="CW605" s="1372" t="str">
        <f t="shared" si="2143"/>
        <v/>
      </c>
      <c r="CX605" s="1371" t="str">
        <f t="shared" si="2143"/>
        <v/>
      </c>
      <c r="CY605" s="1374" t="str">
        <f t="shared" si="2143"/>
        <v/>
      </c>
      <c r="CZ605" s="532" t="str">
        <f t="shared" si="2144"/>
        <v/>
      </c>
      <c r="DA605" s="533" t="str">
        <f t="shared" si="2144"/>
        <v/>
      </c>
      <c r="DB605" s="534" t="str">
        <f t="shared" si="2144"/>
        <v/>
      </c>
      <c r="DC605" s="534" t="str">
        <f t="shared" si="2144"/>
        <v/>
      </c>
      <c r="DD605" s="534" t="str">
        <f t="shared" si="2144"/>
        <v/>
      </c>
      <c r="DE605" s="534" t="str">
        <f t="shared" si="2144"/>
        <v/>
      </c>
      <c r="DF605" s="534" t="str">
        <f t="shared" si="2144"/>
        <v/>
      </c>
      <c r="DG605" s="535" t="str">
        <f t="shared" si="2144"/>
        <v/>
      </c>
      <c r="DH605" s="535" t="str">
        <f t="shared" si="2144"/>
        <v/>
      </c>
      <c r="DI605" s="535" t="str">
        <f t="shared" si="2144"/>
        <v/>
      </c>
      <c r="DJ605" s="535" t="str">
        <f t="shared" si="2145"/>
        <v/>
      </c>
      <c r="DK605" s="534" t="str">
        <f t="shared" si="2145"/>
        <v/>
      </c>
      <c r="DL605" s="534" t="str">
        <f t="shared" si="2145"/>
        <v/>
      </c>
      <c r="DM605" s="534" t="str">
        <f t="shared" si="2145"/>
        <v/>
      </c>
      <c r="DN605" s="534" t="str">
        <f t="shared" si="2145"/>
        <v/>
      </c>
      <c r="DO605" s="534" t="str">
        <f t="shared" si="2145"/>
        <v/>
      </c>
      <c r="DP605" s="533" t="str">
        <f t="shared" si="2145"/>
        <v/>
      </c>
      <c r="DQ605" s="532" t="str">
        <f t="shared" si="2145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440" t="s">
        <v>843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386"/>
      <c r="CI606" s="1386"/>
      <c r="CJ606" s="1386"/>
      <c r="CK606" s="1386"/>
      <c r="CL606" s="1386"/>
      <c r="CM606" s="1386"/>
      <c r="CN606" s="1386"/>
      <c r="CO606" s="1386"/>
      <c r="CP606" s="1386"/>
      <c r="CQ606" s="1386"/>
      <c r="CR606" s="1386"/>
      <c r="CS606" s="1386"/>
      <c r="CT606" s="1386"/>
      <c r="CU606" s="1386"/>
      <c r="CV606" s="1386"/>
      <c r="CW606" s="1386"/>
      <c r="CX606" s="1386"/>
      <c r="CY606" s="1387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370" t="str">
        <f t="shared" ref="CH607:CQ617" si="2154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371" t="str">
        <f t="shared" si="2154"/>
        <v/>
      </c>
      <c r="CJ607" s="1372" t="str">
        <f t="shared" si="2154"/>
        <v/>
      </c>
      <c r="CK607" s="1372" t="str">
        <f t="shared" si="2154"/>
        <v/>
      </c>
      <c r="CL607" s="1372" t="str">
        <f t="shared" si="2154"/>
        <v/>
      </c>
      <c r="CM607" s="1372" t="str">
        <f t="shared" si="2154"/>
        <v/>
      </c>
      <c r="CN607" s="1372" t="str">
        <f t="shared" si="2154"/>
        <v/>
      </c>
      <c r="CO607" s="1373" t="str">
        <f t="shared" si="2154"/>
        <v/>
      </c>
      <c r="CP607" s="1373" t="str">
        <f t="shared" si="2154"/>
        <v/>
      </c>
      <c r="CQ607" s="1373" t="str">
        <f t="shared" si="2154"/>
        <v/>
      </c>
      <c r="CR607" s="1373" t="str">
        <f t="shared" ref="CR607:CY617" si="2155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372" t="str">
        <f t="shared" si="2155"/>
        <v/>
      </c>
      <c r="CT607" s="1372" t="str">
        <f t="shared" si="2155"/>
        <v/>
      </c>
      <c r="CU607" s="1372" t="str">
        <f t="shared" si="2155"/>
        <v/>
      </c>
      <c r="CV607" s="1372" t="str">
        <f t="shared" si="2155"/>
        <v/>
      </c>
      <c r="CW607" s="1372" t="str">
        <f t="shared" si="2155"/>
        <v/>
      </c>
      <c r="CX607" s="1371" t="str">
        <f t="shared" si="2155"/>
        <v/>
      </c>
      <c r="CY607" s="1374" t="str">
        <f t="shared" si="2155"/>
        <v/>
      </c>
      <c r="CZ607" s="532" t="str">
        <f t="shared" ref="CZ607:DI617" si="2156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156"/>
        <v/>
      </c>
      <c r="DB607" s="534" t="str">
        <f t="shared" si="2156"/>
        <v/>
      </c>
      <c r="DC607" s="534" t="str">
        <f t="shared" si="2156"/>
        <v/>
      </c>
      <c r="DD607" s="534" t="str">
        <f t="shared" si="2156"/>
        <v/>
      </c>
      <c r="DE607" s="534" t="str">
        <f t="shared" si="2156"/>
        <v/>
      </c>
      <c r="DF607" s="534" t="str">
        <f t="shared" si="2156"/>
        <v/>
      </c>
      <c r="DG607" s="535" t="str">
        <f t="shared" si="2156"/>
        <v/>
      </c>
      <c r="DH607" s="535" t="str">
        <f t="shared" si="2156"/>
        <v/>
      </c>
      <c r="DI607" s="535" t="str">
        <f t="shared" si="2156"/>
        <v/>
      </c>
      <c r="DJ607" s="535" t="str">
        <f t="shared" ref="DJ607:DQ617" si="2157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157"/>
        <v/>
      </c>
      <c r="DL607" s="534" t="str">
        <f t="shared" si="2157"/>
        <v/>
      </c>
      <c r="DM607" s="534" t="str">
        <f t="shared" si="2157"/>
        <v/>
      </c>
      <c r="DN607" s="534" t="str">
        <f t="shared" si="2157"/>
        <v/>
      </c>
      <c r="DO607" s="534" t="str">
        <f t="shared" si="2157"/>
        <v/>
      </c>
      <c r="DP607" s="533" t="str">
        <f t="shared" si="2157"/>
        <v/>
      </c>
      <c r="DQ607" s="532" t="str">
        <f t="shared" si="2157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v>22900</v>
      </c>
      <c r="C608" s="711">
        <v>22900</v>
      </c>
      <c r="D608" s="711">
        <v>22900</v>
      </c>
      <c r="E608" s="711">
        <v>22900</v>
      </c>
      <c r="F608" s="711">
        <v>22900</v>
      </c>
      <c r="G608" s="711">
        <v>22900</v>
      </c>
      <c r="H608" s="711">
        <v>22900</v>
      </c>
      <c r="I608" s="711">
        <v>22900</v>
      </c>
      <c r="J608" s="711">
        <v>22900</v>
      </c>
      <c r="K608" s="711">
        <v>22900</v>
      </c>
      <c r="L608" s="711">
        <v>22900</v>
      </c>
      <c r="M608" s="711">
        <v>22900</v>
      </c>
      <c r="N608" s="711">
        <v>22900</v>
      </c>
      <c r="O608" s="711">
        <v>22900</v>
      </c>
      <c r="P608" s="711">
        <v>22900</v>
      </c>
      <c r="Q608" s="711">
        <v>22900</v>
      </c>
      <c r="R608" s="711">
        <v>22900</v>
      </c>
      <c r="S608" s="711">
        <v>22900</v>
      </c>
      <c r="T608" s="813"/>
      <c r="U608" s="711">
        <v>22900</v>
      </c>
      <c r="V608" s="711">
        <v>22900</v>
      </c>
      <c r="W608" s="711">
        <v>22900</v>
      </c>
      <c r="X608" s="711">
        <v>22900</v>
      </c>
      <c r="Y608" s="711">
        <v>22900</v>
      </c>
      <c r="Z608" s="711">
        <v>22900</v>
      </c>
      <c r="AA608" s="711">
        <v>22900</v>
      </c>
      <c r="AB608" s="711">
        <v>22900</v>
      </c>
      <c r="AC608" s="711">
        <v>22900</v>
      </c>
      <c r="AD608" s="711">
        <v>22900</v>
      </c>
      <c r="AE608" s="711">
        <v>22900</v>
      </c>
      <c r="AF608" s="711">
        <v>22900</v>
      </c>
      <c r="AG608" s="711">
        <v>22900</v>
      </c>
      <c r="AH608" s="711">
        <v>22900</v>
      </c>
      <c r="AI608" s="711">
        <v>22900</v>
      </c>
      <c r="AJ608" s="711">
        <v>22900</v>
      </c>
      <c r="AK608" s="711">
        <v>22900</v>
      </c>
      <c r="AL608" s="711">
        <v>22900</v>
      </c>
      <c r="AM608" s="813"/>
      <c r="AN608" s="711">
        <v>22900</v>
      </c>
      <c r="AO608" s="711">
        <v>22900</v>
      </c>
      <c r="AP608" s="711">
        <v>22900</v>
      </c>
      <c r="AQ608" s="711">
        <v>22900</v>
      </c>
      <c r="AR608" s="711">
        <v>22900</v>
      </c>
      <c r="AS608" s="711">
        <v>22900</v>
      </c>
      <c r="AT608" s="711">
        <v>22900</v>
      </c>
      <c r="AU608" s="711">
        <v>22900</v>
      </c>
      <c r="AV608" s="711">
        <v>22900</v>
      </c>
      <c r="AW608" s="711">
        <v>22900</v>
      </c>
      <c r="AX608" s="711">
        <v>22900</v>
      </c>
      <c r="AY608" s="711">
        <v>22900</v>
      </c>
      <c r="AZ608" s="711">
        <v>22900</v>
      </c>
      <c r="BA608" s="711">
        <v>22900</v>
      </c>
      <c r="BB608" s="711">
        <v>22900</v>
      </c>
      <c r="BC608" s="711">
        <v>22900</v>
      </c>
      <c r="BD608" s="711">
        <v>22900</v>
      </c>
      <c r="BE608" s="711">
        <v>22900</v>
      </c>
      <c r="BF608" s="813"/>
      <c r="BG608" s="711">
        <v>22900</v>
      </c>
      <c r="BH608" s="711">
        <v>22900</v>
      </c>
      <c r="BI608" s="711">
        <v>22900</v>
      </c>
      <c r="BJ608" s="711">
        <v>22900</v>
      </c>
      <c r="BK608" s="711">
        <v>22900</v>
      </c>
      <c r="BL608" s="711">
        <v>22900</v>
      </c>
      <c r="BM608" s="711">
        <v>22900</v>
      </c>
      <c r="BN608" s="711">
        <v>22900</v>
      </c>
      <c r="BO608" s="711">
        <v>22900</v>
      </c>
      <c r="BP608" s="711">
        <v>22900</v>
      </c>
      <c r="BQ608" s="711">
        <v>22900</v>
      </c>
      <c r="BR608" s="711">
        <v>22900</v>
      </c>
      <c r="BS608" s="711">
        <v>22900</v>
      </c>
      <c r="BT608" s="711">
        <v>22900</v>
      </c>
      <c r="BU608" s="711">
        <v>22900</v>
      </c>
      <c r="BV608" s="711">
        <v>22900</v>
      </c>
      <c r="BW608" s="711">
        <v>22900</v>
      </c>
      <c r="BX608" s="711">
        <v>22900</v>
      </c>
      <c r="BY608" s="813"/>
      <c r="BZ608" s="711">
        <v>22900</v>
      </c>
      <c r="CA608" s="711">
        <v>22900</v>
      </c>
      <c r="CB608" s="711">
        <v>22900</v>
      </c>
      <c r="CC608" s="711">
        <v>22900</v>
      </c>
      <c r="CD608" s="698"/>
      <c r="CE608" s="698"/>
      <c r="CF608" s="698"/>
      <c r="CG608" s="787"/>
      <c r="CH608" s="1370">
        <f t="shared" si="2154"/>
        <v>22900</v>
      </c>
      <c r="CI608" s="1371">
        <f t="shared" si="2154"/>
        <v>22900</v>
      </c>
      <c r="CJ608" s="1372">
        <f t="shared" si="2154"/>
        <v>22900</v>
      </c>
      <c r="CK608" s="1372">
        <f t="shared" si="2154"/>
        <v>22900</v>
      </c>
      <c r="CL608" s="1372">
        <f t="shared" si="2154"/>
        <v>22900</v>
      </c>
      <c r="CM608" s="1372">
        <f t="shared" si="2154"/>
        <v>22900</v>
      </c>
      <c r="CN608" s="1372">
        <f t="shared" si="2154"/>
        <v>22900</v>
      </c>
      <c r="CO608" s="1373">
        <f t="shared" si="2154"/>
        <v>22900</v>
      </c>
      <c r="CP608" s="1373">
        <f t="shared" si="2154"/>
        <v>22900</v>
      </c>
      <c r="CQ608" s="1373">
        <f t="shared" si="2154"/>
        <v>22900</v>
      </c>
      <c r="CR608" s="1373">
        <f t="shared" si="2155"/>
        <v>22900</v>
      </c>
      <c r="CS608" s="1372">
        <f t="shared" si="2155"/>
        <v>22900</v>
      </c>
      <c r="CT608" s="1372">
        <f t="shared" si="2155"/>
        <v>22900</v>
      </c>
      <c r="CU608" s="1372">
        <f t="shared" si="2155"/>
        <v>22900</v>
      </c>
      <c r="CV608" s="1372">
        <f t="shared" si="2155"/>
        <v>22900</v>
      </c>
      <c r="CW608" s="1372">
        <f t="shared" si="2155"/>
        <v>22900</v>
      </c>
      <c r="CX608" s="1371">
        <f t="shared" si="2155"/>
        <v>22900</v>
      </c>
      <c r="CY608" s="1374">
        <f t="shared" si="2155"/>
        <v>22900</v>
      </c>
      <c r="CZ608" s="532">
        <f t="shared" si="2156"/>
        <v>22900</v>
      </c>
      <c r="DA608" s="533">
        <f t="shared" si="2156"/>
        <v>22900</v>
      </c>
      <c r="DB608" s="534">
        <f t="shared" si="2156"/>
        <v>22900</v>
      </c>
      <c r="DC608" s="534">
        <f t="shared" si="2156"/>
        <v>22900</v>
      </c>
      <c r="DD608" s="534">
        <f t="shared" si="2156"/>
        <v>22900</v>
      </c>
      <c r="DE608" s="534">
        <f t="shared" si="2156"/>
        <v>22900</v>
      </c>
      <c r="DF608" s="534">
        <f t="shared" si="2156"/>
        <v>22900</v>
      </c>
      <c r="DG608" s="535">
        <f t="shared" si="2156"/>
        <v>22900</v>
      </c>
      <c r="DH608" s="535">
        <f t="shared" si="2156"/>
        <v>22900</v>
      </c>
      <c r="DI608" s="535">
        <f t="shared" si="2156"/>
        <v>22900</v>
      </c>
      <c r="DJ608" s="535">
        <f t="shared" si="2157"/>
        <v>22900</v>
      </c>
      <c r="DK608" s="534">
        <f t="shared" si="2157"/>
        <v>22900</v>
      </c>
      <c r="DL608" s="534">
        <f t="shared" si="2157"/>
        <v>22900</v>
      </c>
      <c r="DM608" s="534">
        <f t="shared" si="2157"/>
        <v>22900</v>
      </c>
      <c r="DN608" s="534">
        <f t="shared" si="2157"/>
        <v>22900</v>
      </c>
      <c r="DO608" s="534">
        <f t="shared" si="2157"/>
        <v>22900</v>
      </c>
      <c r="DP608" s="533">
        <f t="shared" si="2157"/>
        <v>22900</v>
      </c>
      <c r="DQ608" s="532">
        <f t="shared" si="2157"/>
        <v>22900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158">IF(D607="","",D606*D607*D608/D$46/365/$G$1)</f>
        <v/>
      </c>
      <c r="E609" s="733" t="str">
        <f t="shared" si="2158"/>
        <v/>
      </c>
      <c r="F609" s="733" t="str">
        <f t="shared" si="2158"/>
        <v/>
      </c>
      <c r="G609" s="733" t="str">
        <f t="shared" si="2158"/>
        <v/>
      </c>
      <c r="H609" s="733" t="str">
        <f t="shared" si="2158"/>
        <v/>
      </c>
      <c r="I609" s="733" t="str">
        <f t="shared" si="2158"/>
        <v/>
      </c>
      <c r="J609" s="733" t="str">
        <f t="shared" si="2158"/>
        <v/>
      </c>
      <c r="K609" s="733" t="str">
        <f t="shared" si="2158"/>
        <v/>
      </c>
      <c r="L609" s="733" t="str">
        <f t="shared" si="2158"/>
        <v/>
      </c>
      <c r="M609" s="733" t="str">
        <f t="shared" si="2158"/>
        <v/>
      </c>
      <c r="N609" s="733" t="str">
        <f t="shared" si="2158"/>
        <v/>
      </c>
      <c r="O609" s="733" t="str">
        <f t="shared" si="2158"/>
        <v/>
      </c>
      <c r="P609" s="733" t="str">
        <f t="shared" si="2158"/>
        <v/>
      </c>
      <c r="Q609" s="733" t="str">
        <f t="shared" si="2158"/>
        <v/>
      </c>
      <c r="R609" s="733" t="str">
        <f t="shared" si="2158"/>
        <v/>
      </c>
      <c r="S609" s="733" t="str">
        <f t="shared" si="2158"/>
        <v/>
      </c>
      <c r="T609" s="813"/>
      <c r="U609" s="733" t="str">
        <f t="shared" ref="U609:AL609" si="2159">IF(U607="","",U606*U607*U608/U$46/365/$G$1)</f>
        <v/>
      </c>
      <c r="V609" s="733" t="str">
        <f t="shared" si="2159"/>
        <v/>
      </c>
      <c r="W609" s="733" t="str">
        <f t="shared" si="2159"/>
        <v/>
      </c>
      <c r="X609" s="733" t="str">
        <f t="shared" si="2159"/>
        <v/>
      </c>
      <c r="Y609" s="733" t="str">
        <f t="shared" si="2159"/>
        <v/>
      </c>
      <c r="Z609" s="733" t="str">
        <f t="shared" si="2159"/>
        <v/>
      </c>
      <c r="AA609" s="733" t="str">
        <f t="shared" si="2159"/>
        <v/>
      </c>
      <c r="AB609" s="733" t="str">
        <f t="shared" si="2159"/>
        <v/>
      </c>
      <c r="AC609" s="733" t="str">
        <f t="shared" si="2159"/>
        <v/>
      </c>
      <c r="AD609" s="733" t="str">
        <f t="shared" si="2159"/>
        <v/>
      </c>
      <c r="AE609" s="733" t="str">
        <f t="shared" si="2159"/>
        <v/>
      </c>
      <c r="AF609" s="733" t="str">
        <f t="shared" si="2159"/>
        <v/>
      </c>
      <c r="AG609" s="733" t="str">
        <f t="shared" si="2159"/>
        <v/>
      </c>
      <c r="AH609" s="733" t="str">
        <f t="shared" si="2159"/>
        <v/>
      </c>
      <c r="AI609" s="733" t="str">
        <f t="shared" si="2159"/>
        <v/>
      </c>
      <c r="AJ609" s="733" t="str">
        <f t="shared" si="2159"/>
        <v/>
      </c>
      <c r="AK609" s="733" t="str">
        <f t="shared" si="2159"/>
        <v/>
      </c>
      <c r="AL609" s="733" t="str">
        <f t="shared" si="2159"/>
        <v/>
      </c>
      <c r="AM609" s="813"/>
      <c r="AN609" s="733" t="str">
        <f t="shared" ref="AN609:BE609" si="2160">IF(AN607="","",AN606*AN607*AN608/AN$46/365/$G$1)</f>
        <v/>
      </c>
      <c r="AO609" s="733" t="str">
        <f t="shared" si="2160"/>
        <v/>
      </c>
      <c r="AP609" s="733" t="str">
        <f t="shared" si="2160"/>
        <v/>
      </c>
      <c r="AQ609" s="733" t="str">
        <f t="shared" si="2160"/>
        <v/>
      </c>
      <c r="AR609" s="733" t="str">
        <f t="shared" si="2160"/>
        <v/>
      </c>
      <c r="AS609" s="733" t="str">
        <f t="shared" si="2160"/>
        <v/>
      </c>
      <c r="AT609" s="733" t="str">
        <f t="shared" si="2160"/>
        <v/>
      </c>
      <c r="AU609" s="733" t="str">
        <f t="shared" si="2160"/>
        <v/>
      </c>
      <c r="AV609" s="733" t="str">
        <f t="shared" si="2160"/>
        <v/>
      </c>
      <c r="AW609" s="733" t="str">
        <f t="shared" si="2160"/>
        <v/>
      </c>
      <c r="AX609" s="733" t="str">
        <f t="shared" si="2160"/>
        <v/>
      </c>
      <c r="AY609" s="733" t="str">
        <f t="shared" si="2160"/>
        <v/>
      </c>
      <c r="AZ609" s="733" t="str">
        <f t="shared" si="2160"/>
        <v/>
      </c>
      <c r="BA609" s="733" t="str">
        <f t="shared" si="2160"/>
        <v/>
      </c>
      <c r="BB609" s="733" t="str">
        <f t="shared" si="2160"/>
        <v/>
      </c>
      <c r="BC609" s="733" t="str">
        <f t="shared" si="2160"/>
        <v/>
      </c>
      <c r="BD609" s="733" t="str">
        <f t="shared" si="2160"/>
        <v/>
      </c>
      <c r="BE609" s="733" t="str">
        <f t="shared" si="2160"/>
        <v/>
      </c>
      <c r="BF609" s="813"/>
      <c r="BG609" s="733" t="str">
        <f t="shared" ref="BG609:BX609" si="2161">IF(BG607="","",BG606*BG607*BG608/BG$46/365/$G$1)</f>
        <v/>
      </c>
      <c r="BH609" s="733" t="str">
        <f t="shared" si="2161"/>
        <v/>
      </c>
      <c r="BI609" s="733" t="str">
        <f t="shared" si="2161"/>
        <v/>
      </c>
      <c r="BJ609" s="733" t="str">
        <f t="shared" si="2161"/>
        <v/>
      </c>
      <c r="BK609" s="733" t="str">
        <f t="shared" si="2161"/>
        <v/>
      </c>
      <c r="BL609" s="733" t="str">
        <f t="shared" si="2161"/>
        <v/>
      </c>
      <c r="BM609" s="733" t="str">
        <f t="shared" si="2161"/>
        <v/>
      </c>
      <c r="BN609" s="733" t="str">
        <f t="shared" si="2161"/>
        <v/>
      </c>
      <c r="BO609" s="733" t="str">
        <f t="shared" si="2161"/>
        <v/>
      </c>
      <c r="BP609" s="733" t="str">
        <f t="shared" si="2161"/>
        <v/>
      </c>
      <c r="BQ609" s="733" t="str">
        <f t="shared" si="2161"/>
        <v/>
      </c>
      <c r="BR609" s="733" t="str">
        <f t="shared" si="2161"/>
        <v/>
      </c>
      <c r="BS609" s="733" t="str">
        <f t="shared" si="2161"/>
        <v/>
      </c>
      <c r="BT609" s="733" t="str">
        <f t="shared" si="2161"/>
        <v/>
      </c>
      <c r="BU609" s="733" t="str">
        <f t="shared" si="2161"/>
        <v/>
      </c>
      <c r="BV609" s="733" t="str">
        <f t="shared" si="2161"/>
        <v/>
      </c>
      <c r="BW609" s="733" t="str">
        <f t="shared" si="2161"/>
        <v/>
      </c>
      <c r="BX609" s="733" t="str">
        <f t="shared" si="2161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375" t="str">
        <f t="shared" si="2154"/>
        <v/>
      </c>
      <c r="CI609" s="1376" t="str">
        <f t="shared" si="2154"/>
        <v/>
      </c>
      <c r="CJ609" s="1377" t="str">
        <f t="shared" si="2154"/>
        <v/>
      </c>
      <c r="CK609" s="1377" t="str">
        <f t="shared" si="2154"/>
        <v/>
      </c>
      <c r="CL609" s="1377" t="str">
        <f t="shared" si="2154"/>
        <v/>
      </c>
      <c r="CM609" s="1377" t="str">
        <f t="shared" si="2154"/>
        <v/>
      </c>
      <c r="CN609" s="1377" t="str">
        <f t="shared" si="2154"/>
        <v/>
      </c>
      <c r="CO609" s="1378" t="str">
        <f t="shared" si="2154"/>
        <v/>
      </c>
      <c r="CP609" s="1378" t="str">
        <f t="shared" si="2154"/>
        <v/>
      </c>
      <c r="CQ609" s="1378" t="str">
        <f t="shared" si="2154"/>
        <v/>
      </c>
      <c r="CR609" s="1378" t="str">
        <f t="shared" si="2155"/>
        <v/>
      </c>
      <c r="CS609" s="1377" t="str">
        <f t="shared" si="2155"/>
        <v/>
      </c>
      <c r="CT609" s="1377" t="str">
        <f t="shared" si="2155"/>
        <v/>
      </c>
      <c r="CU609" s="1377" t="str">
        <f t="shared" si="2155"/>
        <v/>
      </c>
      <c r="CV609" s="1377" t="str">
        <f t="shared" si="2155"/>
        <v/>
      </c>
      <c r="CW609" s="1377" t="str">
        <f t="shared" si="2155"/>
        <v/>
      </c>
      <c r="CX609" s="1376" t="str">
        <f t="shared" si="2155"/>
        <v/>
      </c>
      <c r="CY609" s="1379" t="str">
        <f t="shared" si="2155"/>
        <v/>
      </c>
      <c r="CZ609" s="638" t="str">
        <f t="shared" si="2156"/>
        <v/>
      </c>
      <c r="DA609" s="639" t="str">
        <f t="shared" si="2156"/>
        <v/>
      </c>
      <c r="DB609" s="640" t="str">
        <f t="shared" si="2156"/>
        <v/>
      </c>
      <c r="DC609" s="640" t="str">
        <f t="shared" si="2156"/>
        <v/>
      </c>
      <c r="DD609" s="640" t="str">
        <f t="shared" si="2156"/>
        <v/>
      </c>
      <c r="DE609" s="640" t="str">
        <f t="shared" si="2156"/>
        <v/>
      </c>
      <c r="DF609" s="640" t="str">
        <f t="shared" si="2156"/>
        <v/>
      </c>
      <c r="DG609" s="641" t="str">
        <f t="shared" si="2156"/>
        <v/>
      </c>
      <c r="DH609" s="641" t="str">
        <f t="shared" si="2156"/>
        <v/>
      </c>
      <c r="DI609" s="641" t="str">
        <f t="shared" si="2156"/>
        <v/>
      </c>
      <c r="DJ609" s="641" t="str">
        <f t="shared" si="2157"/>
        <v/>
      </c>
      <c r="DK609" s="640" t="str">
        <f t="shared" si="2157"/>
        <v/>
      </c>
      <c r="DL609" s="640" t="str">
        <f t="shared" si="2157"/>
        <v/>
      </c>
      <c r="DM609" s="640" t="str">
        <f t="shared" si="2157"/>
        <v/>
      </c>
      <c r="DN609" s="640" t="str">
        <f t="shared" si="2157"/>
        <v/>
      </c>
      <c r="DO609" s="640" t="str">
        <f t="shared" si="2157"/>
        <v/>
      </c>
      <c r="DP609" s="639" t="str">
        <f t="shared" si="2157"/>
        <v/>
      </c>
      <c r="DQ609" s="638" t="str">
        <f t="shared" si="2157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370" t="str">
        <f t="shared" si="2154"/>
        <v/>
      </c>
      <c r="CI610" s="1371" t="str">
        <f t="shared" si="2154"/>
        <v/>
      </c>
      <c r="CJ610" s="1372" t="str">
        <f t="shared" si="2154"/>
        <v/>
      </c>
      <c r="CK610" s="1372" t="str">
        <f t="shared" si="2154"/>
        <v/>
      </c>
      <c r="CL610" s="1372" t="str">
        <f t="shared" si="2154"/>
        <v/>
      </c>
      <c r="CM610" s="1372" t="str">
        <f t="shared" si="2154"/>
        <v/>
      </c>
      <c r="CN610" s="1372" t="str">
        <f t="shared" si="2154"/>
        <v/>
      </c>
      <c r="CO610" s="1373" t="str">
        <f t="shared" si="2154"/>
        <v/>
      </c>
      <c r="CP610" s="1373" t="str">
        <f t="shared" si="2154"/>
        <v/>
      </c>
      <c r="CQ610" s="1373" t="str">
        <f t="shared" si="2154"/>
        <v/>
      </c>
      <c r="CR610" s="1373" t="str">
        <f t="shared" si="2155"/>
        <v/>
      </c>
      <c r="CS610" s="1372" t="str">
        <f t="shared" si="2155"/>
        <v/>
      </c>
      <c r="CT610" s="1372" t="str">
        <f t="shared" si="2155"/>
        <v/>
      </c>
      <c r="CU610" s="1372" t="str">
        <f t="shared" si="2155"/>
        <v/>
      </c>
      <c r="CV610" s="1372" t="str">
        <f t="shared" si="2155"/>
        <v/>
      </c>
      <c r="CW610" s="1372" t="str">
        <f t="shared" si="2155"/>
        <v/>
      </c>
      <c r="CX610" s="1371" t="str">
        <f t="shared" si="2155"/>
        <v/>
      </c>
      <c r="CY610" s="1374" t="str">
        <f t="shared" si="2155"/>
        <v/>
      </c>
      <c r="CZ610" s="532" t="str">
        <f t="shared" si="2156"/>
        <v/>
      </c>
      <c r="DA610" s="533" t="str">
        <f t="shared" si="2156"/>
        <v/>
      </c>
      <c r="DB610" s="534" t="str">
        <f t="shared" si="2156"/>
        <v/>
      </c>
      <c r="DC610" s="534" t="str">
        <f t="shared" si="2156"/>
        <v/>
      </c>
      <c r="DD610" s="534" t="str">
        <f t="shared" si="2156"/>
        <v/>
      </c>
      <c r="DE610" s="534" t="str">
        <f t="shared" si="2156"/>
        <v/>
      </c>
      <c r="DF610" s="534" t="str">
        <f t="shared" si="2156"/>
        <v/>
      </c>
      <c r="DG610" s="535" t="str">
        <f t="shared" si="2156"/>
        <v/>
      </c>
      <c r="DH610" s="535" t="str">
        <f t="shared" si="2156"/>
        <v/>
      </c>
      <c r="DI610" s="535" t="str">
        <f t="shared" si="2156"/>
        <v/>
      </c>
      <c r="DJ610" s="535" t="str">
        <f t="shared" si="2157"/>
        <v/>
      </c>
      <c r="DK610" s="534" t="str">
        <f t="shared" si="2157"/>
        <v/>
      </c>
      <c r="DL610" s="534" t="str">
        <f t="shared" si="2157"/>
        <v/>
      </c>
      <c r="DM610" s="534" t="str">
        <f t="shared" si="2157"/>
        <v/>
      </c>
      <c r="DN610" s="534" t="str">
        <f t="shared" si="2157"/>
        <v/>
      </c>
      <c r="DO610" s="534" t="str">
        <f t="shared" si="2157"/>
        <v/>
      </c>
      <c r="DP610" s="533" t="str">
        <f t="shared" si="2157"/>
        <v/>
      </c>
      <c r="DQ610" s="532" t="str">
        <f t="shared" si="2157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162">IF(C610="","",C606*C607*C610)</f>
        <v/>
      </c>
      <c r="D611" s="730" t="str">
        <f t="shared" si="2162"/>
        <v/>
      </c>
      <c r="E611" s="730" t="str">
        <f t="shared" si="2162"/>
        <v/>
      </c>
      <c r="F611" s="730" t="str">
        <f t="shared" si="2162"/>
        <v/>
      </c>
      <c r="G611" s="730" t="str">
        <f t="shared" si="2162"/>
        <v/>
      </c>
      <c r="H611" s="730" t="str">
        <f t="shared" si="2162"/>
        <v/>
      </c>
      <c r="I611" s="730" t="str">
        <f t="shared" si="2162"/>
        <v/>
      </c>
      <c r="J611" s="730" t="str">
        <f t="shared" si="2162"/>
        <v/>
      </c>
      <c r="K611" s="730" t="str">
        <f t="shared" si="2162"/>
        <v/>
      </c>
      <c r="L611" s="730" t="str">
        <f t="shared" si="2162"/>
        <v/>
      </c>
      <c r="M611" s="730" t="str">
        <f t="shared" si="2162"/>
        <v/>
      </c>
      <c r="N611" s="730" t="str">
        <f t="shared" si="2162"/>
        <v/>
      </c>
      <c r="O611" s="730" t="str">
        <f t="shared" si="2162"/>
        <v/>
      </c>
      <c r="P611" s="730" t="str">
        <f t="shared" si="2162"/>
        <v/>
      </c>
      <c r="Q611" s="730" t="str">
        <f t="shared" si="2162"/>
        <v/>
      </c>
      <c r="R611" s="730" t="str">
        <f t="shared" si="2162"/>
        <v/>
      </c>
      <c r="S611" s="730" t="str">
        <f t="shared" si="2162"/>
        <v/>
      </c>
      <c r="T611" s="813"/>
      <c r="U611" s="730" t="str">
        <f t="shared" ref="U611:AL611" si="2163">IF(U610="","",U606*U607*U610)</f>
        <v/>
      </c>
      <c r="V611" s="730" t="str">
        <f t="shared" si="2163"/>
        <v/>
      </c>
      <c r="W611" s="730" t="str">
        <f t="shared" si="2163"/>
        <v/>
      </c>
      <c r="X611" s="730" t="str">
        <f t="shared" si="2163"/>
        <v/>
      </c>
      <c r="Y611" s="730" t="str">
        <f t="shared" si="2163"/>
        <v/>
      </c>
      <c r="Z611" s="730" t="str">
        <f t="shared" si="2163"/>
        <v/>
      </c>
      <c r="AA611" s="730" t="str">
        <f t="shared" si="2163"/>
        <v/>
      </c>
      <c r="AB611" s="730" t="str">
        <f t="shared" si="2163"/>
        <v/>
      </c>
      <c r="AC611" s="730" t="str">
        <f t="shared" si="2163"/>
        <v/>
      </c>
      <c r="AD611" s="730" t="str">
        <f t="shared" si="2163"/>
        <v/>
      </c>
      <c r="AE611" s="730" t="str">
        <f t="shared" si="2163"/>
        <v/>
      </c>
      <c r="AF611" s="730" t="str">
        <f t="shared" si="2163"/>
        <v/>
      </c>
      <c r="AG611" s="730" t="str">
        <f t="shared" si="2163"/>
        <v/>
      </c>
      <c r="AH611" s="730" t="str">
        <f t="shared" si="2163"/>
        <v/>
      </c>
      <c r="AI611" s="730" t="str">
        <f t="shared" si="2163"/>
        <v/>
      </c>
      <c r="AJ611" s="730" t="str">
        <f t="shared" si="2163"/>
        <v/>
      </c>
      <c r="AK611" s="730" t="str">
        <f t="shared" si="2163"/>
        <v/>
      </c>
      <c r="AL611" s="730" t="str">
        <f t="shared" si="2163"/>
        <v/>
      </c>
      <c r="AM611" s="813"/>
      <c r="AN611" s="730" t="str">
        <f t="shared" ref="AN611:BE611" si="2164">IF(AN610="","",AN606*AN607*AN610)</f>
        <v/>
      </c>
      <c r="AO611" s="730" t="str">
        <f t="shared" si="2164"/>
        <v/>
      </c>
      <c r="AP611" s="730" t="str">
        <f t="shared" si="2164"/>
        <v/>
      </c>
      <c r="AQ611" s="730" t="str">
        <f t="shared" si="2164"/>
        <v/>
      </c>
      <c r="AR611" s="730" t="str">
        <f t="shared" si="2164"/>
        <v/>
      </c>
      <c r="AS611" s="730" t="str">
        <f t="shared" si="2164"/>
        <v/>
      </c>
      <c r="AT611" s="730" t="str">
        <f t="shared" si="2164"/>
        <v/>
      </c>
      <c r="AU611" s="730">
        <f t="shared" si="2164"/>
        <v>0</v>
      </c>
      <c r="AV611" s="730" t="str">
        <f t="shared" si="2164"/>
        <v/>
      </c>
      <c r="AW611" s="730" t="str">
        <f t="shared" si="2164"/>
        <v/>
      </c>
      <c r="AX611" s="730" t="str">
        <f t="shared" si="2164"/>
        <v/>
      </c>
      <c r="AY611" s="730" t="str">
        <f t="shared" si="2164"/>
        <v/>
      </c>
      <c r="AZ611" s="730" t="str">
        <f t="shared" si="2164"/>
        <v/>
      </c>
      <c r="BA611" s="730" t="str">
        <f t="shared" si="2164"/>
        <v/>
      </c>
      <c r="BB611" s="730" t="str">
        <f t="shared" si="2164"/>
        <v/>
      </c>
      <c r="BC611" s="730" t="str">
        <f t="shared" si="2164"/>
        <v/>
      </c>
      <c r="BD611" s="730" t="str">
        <f t="shared" si="2164"/>
        <v/>
      </c>
      <c r="BE611" s="730" t="str">
        <f t="shared" si="2164"/>
        <v/>
      </c>
      <c r="BF611" s="813"/>
      <c r="BG611" s="730" t="str">
        <f t="shared" ref="BG611:BX611" si="2165">IF(BG610="","",BG606*BG607*BG610)</f>
        <v/>
      </c>
      <c r="BH611" s="730" t="str">
        <f t="shared" si="2165"/>
        <v/>
      </c>
      <c r="BI611" s="730" t="str">
        <f t="shared" si="2165"/>
        <v/>
      </c>
      <c r="BJ611" s="730" t="str">
        <f t="shared" si="2165"/>
        <v/>
      </c>
      <c r="BK611" s="730" t="str">
        <f t="shared" si="2165"/>
        <v/>
      </c>
      <c r="BL611" s="730" t="str">
        <f t="shared" si="2165"/>
        <v/>
      </c>
      <c r="BM611" s="730" t="str">
        <f t="shared" si="2165"/>
        <v/>
      </c>
      <c r="BN611" s="730" t="str">
        <f t="shared" si="2165"/>
        <v/>
      </c>
      <c r="BO611" s="730" t="str">
        <f t="shared" si="2165"/>
        <v/>
      </c>
      <c r="BP611" s="730" t="str">
        <f t="shared" si="2165"/>
        <v/>
      </c>
      <c r="BQ611" s="730" t="str">
        <f t="shared" si="2165"/>
        <v/>
      </c>
      <c r="BR611" s="730" t="str">
        <f t="shared" si="2165"/>
        <v/>
      </c>
      <c r="BS611" s="730" t="str">
        <f t="shared" si="2165"/>
        <v/>
      </c>
      <c r="BT611" s="730" t="str">
        <f t="shared" si="2165"/>
        <v/>
      </c>
      <c r="BU611" s="730" t="str">
        <f t="shared" si="2165"/>
        <v/>
      </c>
      <c r="BV611" s="730" t="str">
        <f t="shared" si="2165"/>
        <v/>
      </c>
      <c r="BW611" s="730" t="str">
        <f t="shared" si="2165"/>
        <v/>
      </c>
      <c r="BX611" s="730" t="str">
        <f t="shared" si="2165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370" t="str">
        <f t="shared" si="2154"/>
        <v/>
      </c>
      <c r="CI611" s="1371" t="str">
        <f t="shared" si="2154"/>
        <v/>
      </c>
      <c r="CJ611" s="1372" t="str">
        <f t="shared" si="2154"/>
        <v/>
      </c>
      <c r="CK611" s="1372" t="str">
        <f t="shared" si="2154"/>
        <v/>
      </c>
      <c r="CL611" s="1372" t="str">
        <f t="shared" si="2154"/>
        <v/>
      </c>
      <c r="CM611" s="1372" t="str">
        <f t="shared" si="2154"/>
        <v/>
      </c>
      <c r="CN611" s="1372" t="str">
        <f t="shared" si="2154"/>
        <v/>
      </c>
      <c r="CO611" s="1373" t="str">
        <f t="shared" si="2154"/>
        <v/>
      </c>
      <c r="CP611" s="1373" t="str">
        <f t="shared" si="2154"/>
        <v/>
      </c>
      <c r="CQ611" s="1373" t="str">
        <f t="shared" si="2154"/>
        <v/>
      </c>
      <c r="CR611" s="1373" t="str">
        <f t="shared" si="2155"/>
        <v/>
      </c>
      <c r="CS611" s="1372" t="str">
        <f t="shared" si="2155"/>
        <v/>
      </c>
      <c r="CT611" s="1372" t="str">
        <f t="shared" si="2155"/>
        <v/>
      </c>
      <c r="CU611" s="1372" t="str">
        <f t="shared" si="2155"/>
        <v/>
      </c>
      <c r="CV611" s="1372" t="str">
        <f t="shared" si="2155"/>
        <v/>
      </c>
      <c r="CW611" s="1372" t="str">
        <f t="shared" si="2155"/>
        <v/>
      </c>
      <c r="CX611" s="1371" t="str">
        <f t="shared" si="2155"/>
        <v/>
      </c>
      <c r="CY611" s="1374" t="str">
        <f t="shared" si="2155"/>
        <v/>
      </c>
      <c r="CZ611" s="532" t="str">
        <f t="shared" si="2156"/>
        <v/>
      </c>
      <c r="DA611" s="533" t="str">
        <f t="shared" si="2156"/>
        <v/>
      </c>
      <c r="DB611" s="534" t="str">
        <f t="shared" si="2156"/>
        <v/>
      </c>
      <c r="DC611" s="534" t="str">
        <f t="shared" si="2156"/>
        <v/>
      </c>
      <c r="DD611" s="534" t="str">
        <f t="shared" si="2156"/>
        <v/>
      </c>
      <c r="DE611" s="534" t="str">
        <f t="shared" si="2156"/>
        <v/>
      </c>
      <c r="DF611" s="534" t="str">
        <f t="shared" si="2156"/>
        <v/>
      </c>
      <c r="DG611" s="535" t="str">
        <f t="shared" si="2156"/>
        <v/>
      </c>
      <c r="DH611" s="535" t="str">
        <f t="shared" si="2156"/>
        <v/>
      </c>
      <c r="DI611" s="535" t="str">
        <f t="shared" si="2156"/>
        <v/>
      </c>
      <c r="DJ611" s="535" t="str">
        <f t="shared" si="2157"/>
        <v/>
      </c>
      <c r="DK611" s="534" t="str">
        <f t="shared" si="2157"/>
        <v/>
      </c>
      <c r="DL611" s="534" t="str">
        <f t="shared" si="2157"/>
        <v/>
      </c>
      <c r="DM611" s="534" t="str">
        <f t="shared" si="2157"/>
        <v/>
      </c>
      <c r="DN611" s="534" t="str">
        <f t="shared" si="2157"/>
        <v/>
      </c>
      <c r="DO611" s="534" t="str">
        <f t="shared" si="2157"/>
        <v/>
      </c>
      <c r="DP611" s="533" t="str">
        <f t="shared" si="2157"/>
        <v/>
      </c>
      <c r="DQ611" s="532" t="str">
        <f t="shared" si="2157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447" t="s">
        <v>851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386"/>
      <c r="CI612" s="1386"/>
      <c r="CJ612" s="1386"/>
      <c r="CK612" s="1386"/>
      <c r="CL612" s="1386"/>
      <c r="CM612" s="1386"/>
      <c r="CN612" s="1386"/>
      <c r="CO612" s="1386"/>
      <c r="CP612" s="1386"/>
      <c r="CQ612" s="1386"/>
      <c r="CR612" s="1386"/>
      <c r="CS612" s="1386"/>
      <c r="CT612" s="1386"/>
      <c r="CU612" s="1386"/>
      <c r="CV612" s="1386"/>
      <c r="CW612" s="1386"/>
      <c r="CX612" s="1386"/>
      <c r="CY612" s="1387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370" t="str">
        <f t="shared" si="2154"/>
        <v/>
      </c>
      <c r="CI613" s="1371" t="str">
        <f t="shared" si="2154"/>
        <v/>
      </c>
      <c r="CJ613" s="1372" t="str">
        <f t="shared" si="2154"/>
        <v/>
      </c>
      <c r="CK613" s="1372" t="str">
        <f t="shared" si="2154"/>
        <v/>
      </c>
      <c r="CL613" s="1372" t="str">
        <f t="shared" si="2154"/>
        <v/>
      </c>
      <c r="CM613" s="1372" t="str">
        <f t="shared" si="2154"/>
        <v/>
      </c>
      <c r="CN613" s="1372" t="str">
        <f t="shared" si="2154"/>
        <v/>
      </c>
      <c r="CO613" s="1373" t="str">
        <f t="shared" si="2154"/>
        <v/>
      </c>
      <c r="CP613" s="1373" t="str">
        <f t="shared" si="2154"/>
        <v/>
      </c>
      <c r="CQ613" s="1373" t="str">
        <f t="shared" si="2154"/>
        <v/>
      </c>
      <c r="CR613" s="1373" t="str">
        <f t="shared" si="2155"/>
        <v/>
      </c>
      <c r="CS613" s="1372" t="str">
        <f t="shared" si="2155"/>
        <v/>
      </c>
      <c r="CT613" s="1372" t="str">
        <f t="shared" si="2155"/>
        <v/>
      </c>
      <c r="CU613" s="1372" t="str">
        <f t="shared" si="2155"/>
        <v/>
      </c>
      <c r="CV613" s="1372" t="str">
        <f t="shared" si="2155"/>
        <v/>
      </c>
      <c r="CW613" s="1372" t="str">
        <f t="shared" si="2155"/>
        <v/>
      </c>
      <c r="CX613" s="1371" t="str">
        <f t="shared" si="2155"/>
        <v/>
      </c>
      <c r="CY613" s="1374" t="str">
        <f t="shared" si="2155"/>
        <v/>
      </c>
      <c r="CZ613" s="532" t="str">
        <f t="shared" si="2156"/>
        <v/>
      </c>
      <c r="DA613" s="533" t="str">
        <f t="shared" si="2156"/>
        <v/>
      </c>
      <c r="DB613" s="534" t="str">
        <f t="shared" si="2156"/>
        <v/>
      </c>
      <c r="DC613" s="534" t="str">
        <f t="shared" si="2156"/>
        <v/>
      </c>
      <c r="DD613" s="534" t="str">
        <f t="shared" si="2156"/>
        <v/>
      </c>
      <c r="DE613" s="534" t="str">
        <f t="shared" si="2156"/>
        <v/>
      </c>
      <c r="DF613" s="534" t="str">
        <f t="shared" si="2156"/>
        <v/>
      </c>
      <c r="DG613" s="535" t="str">
        <f t="shared" si="2156"/>
        <v/>
      </c>
      <c r="DH613" s="535" t="str">
        <f t="shared" si="2156"/>
        <v/>
      </c>
      <c r="DI613" s="535" t="str">
        <f t="shared" si="2156"/>
        <v/>
      </c>
      <c r="DJ613" s="535" t="str">
        <f t="shared" si="2157"/>
        <v/>
      </c>
      <c r="DK613" s="534" t="str">
        <f t="shared" si="2157"/>
        <v/>
      </c>
      <c r="DL613" s="534" t="str">
        <f t="shared" si="2157"/>
        <v/>
      </c>
      <c r="DM613" s="534" t="str">
        <f t="shared" si="2157"/>
        <v/>
      </c>
      <c r="DN613" s="534" t="str">
        <f t="shared" si="2157"/>
        <v/>
      </c>
      <c r="DO613" s="534" t="str">
        <f t="shared" si="2157"/>
        <v/>
      </c>
      <c r="DP613" s="533" t="str">
        <f t="shared" si="2157"/>
        <v/>
      </c>
      <c r="DQ613" s="532" t="str">
        <f t="shared" si="2157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166">530*4.1868</f>
        <v>2219.0039999999999</v>
      </c>
      <c r="C614" s="711">
        <f t="shared" si="2166"/>
        <v>2219.0039999999999</v>
      </c>
      <c r="D614" s="711">
        <f t="shared" si="2166"/>
        <v>2219.0039999999999</v>
      </c>
      <c r="E614" s="711">
        <f t="shared" si="2166"/>
        <v>2219.0039999999999</v>
      </c>
      <c r="F614" s="711">
        <f t="shared" si="2166"/>
        <v>2219.0039999999999</v>
      </c>
      <c r="G614" s="711">
        <f t="shared" si="2166"/>
        <v>2219.0039999999999</v>
      </c>
      <c r="H614" s="711">
        <f t="shared" si="2166"/>
        <v>2219.0039999999999</v>
      </c>
      <c r="I614" s="711">
        <f t="shared" si="2166"/>
        <v>2219.0039999999999</v>
      </c>
      <c r="J614" s="711">
        <f t="shared" si="2166"/>
        <v>2219.0039999999999</v>
      </c>
      <c r="K614" s="711">
        <f t="shared" si="2166"/>
        <v>2219.0039999999999</v>
      </c>
      <c r="L614" s="711">
        <f t="shared" si="2166"/>
        <v>2219.0039999999999</v>
      </c>
      <c r="M614" s="711">
        <f t="shared" si="2166"/>
        <v>2219.0039999999999</v>
      </c>
      <c r="N614" s="711">
        <f t="shared" si="2166"/>
        <v>2219.0039999999999</v>
      </c>
      <c r="O614" s="711">
        <f t="shared" si="2166"/>
        <v>2219.0039999999999</v>
      </c>
      <c r="P614" s="711">
        <f t="shared" si="2166"/>
        <v>2219.0039999999999</v>
      </c>
      <c r="Q614" s="711">
        <f t="shared" si="2166"/>
        <v>2219.0039999999999</v>
      </c>
      <c r="R614" s="711">
        <f t="shared" si="2166"/>
        <v>2219.0039999999999</v>
      </c>
      <c r="S614" s="711">
        <f t="shared" si="2166"/>
        <v>2219.0039999999999</v>
      </c>
      <c r="T614" s="813"/>
      <c r="U614" s="711">
        <f t="shared" ref="U614:AL614" si="2167">530*4.1868</f>
        <v>2219.0039999999999</v>
      </c>
      <c r="V614" s="711">
        <f t="shared" si="2167"/>
        <v>2219.0039999999999</v>
      </c>
      <c r="W614" s="711">
        <f t="shared" si="2167"/>
        <v>2219.0039999999999</v>
      </c>
      <c r="X614" s="711">
        <f t="shared" si="2167"/>
        <v>2219.0039999999999</v>
      </c>
      <c r="Y614" s="711">
        <f t="shared" si="2167"/>
        <v>2219.0039999999999</v>
      </c>
      <c r="Z614" s="711">
        <f t="shared" si="2167"/>
        <v>2219.0039999999999</v>
      </c>
      <c r="AA614" s="711">
        <f t="shared" si="2167"/>
        <v>2219.0039999999999</v>
      </c>
      <c r="AB614" s="711">
        <f t="shared" si="2167"/>
        <v>2219.0039999999999</v>
      </c>
      <c r="AC614" s="711">
        <f t="shared" si="2167"/>
        <v>2219.0039999999999</v>
      </c>
      <c r="AD614" s="711">
        <f t="shared" si="2167"/>
        <v>2219.0039999999999</v>
      </c>
      <c r="AE614" s="711">
        <f t="shared" si="2167"/>
        <v>2219.0039999999999</v>
      </c>
      <c r="AF614" s="711">
        <f t="shared" si="2167"/>
        <v>2219.0039999999999</v>
      </c>
      <c r="AG614" s="711">
        <f t="shared" si="2167"/>
        <v>2219.0039999999999</v>
      </c>
      <c r="AH614" s="711">
        <f t="shared" si="2167"/>
        <v>2219.0039999999999</v>
      </c>
      <c r="AI614" s="711">
        <f t="shared" si="2167"/>
        <v>2219.0039999999999</v>
      </c>
      <c r="AJ614" s="711">
        <f t="shared" si="2167"/>
        <v>2219.0039999999999</v>
      </c>
      <c r="AK614" s="711">
        <f t="shared" si="2167"/>
        <v>2219.0039999999999</v>
      </c>
      <c r="AL614" s="711">
        <f t="shared" si="2167"/>
        <v>2219.0039999999999</v>
      </c>
      <c r="AM614" s="813"/>
      <c r="AN614" s="711">
        <f t="shared" ref="AN614:BE614" si="2168">530*4.1868</f>
        <v>2219.0039999999999</v>
      </c>
      <c r="AO614" s="711">
        <f t="shared" si="2168"/>
        <v>2219.0039999999999</v>
      </c>
      <c r="AP614" s="711">
        <f t="shared" si="2168"/>
        <v>2219.0039999999999</v>
      </c>
      <c r="AQ614" s="711">
        <f t="shared" si="2168"/>
        <v>2219.0039999999999</v>
      </c>
      <c r="AR614" s="711">
        <f t="shared" si="2168"/>
        <v>2219.0039999999999</v>
      </c>
      <c r="AS614" s="711">
        <f t="shared" si="2168"/>
        <v>2219.0039999999999</v>
      </c>
      <c r="AT614" s="711">
        <f t="shared" si="2168"/>
        <v>2219.0039999999999</v>
      </c>
      <c r="AU614" s="711">
        <f t="shared" si="2168"/>
        <v>2219.0039999999999</v>
      </c>
      <c r="AV614" s="711">
        <f t="shared" si="2168"/>
        <v>2219.0039999999999</v>
      </c>
      <c r="AW614" s="711">
        <f t="shared" si="2168"/>
        <v>2219.0039999999999</v>
      </c>
      <c r="AX614" s="711">
        <f t="shared" si="2168"/>
        <v>2219.0039999999999</v>
      </c>
      <c r="AY614" s="711">
        <f t="shared" si="2168"/>
        <v>2219.0039999999999</v>
      </c>
      <c r="AZ614" s="711">
        <f t="shared" si="2168"/>
        <v>2219.0039999999999</v>
      </c>
      <c r="BA614" s="711">
        <f t="shared" si="2168"/>
        <v>2219.0039999999999</v>
      </c>
      <c r="BB614" s="711">
        <f t="shared" si="2168"/>
        <v>2219.0039999999999</v>
      </c>
      <c r="BC614" s="711">
        <f t="shared" si="2168"/>
        <v>2219.0039999999999</v>
      </c>
      <c r="BD614" s="711">
        <f t="shared" si="2168"/>
        <v>2219.0039999999999</v>
      </c>
      <c r="BE614" s="711">
        <f t="shared" si="2168"/>
        <v>2219.0039999999999</v>
      </c>
      <c r="BF614" s="813"/>
      <c r="BG614" s="711">
        <f t="shared" ref="BG614:BX614" si="2169">530*4.1868</f>
        <v>2219.0039999999999</v>
      </c>
      <c r="BH614" s="711">
        <f t="shared" si="2169"/>
        <v>2219.0039999999999</v>
      </c>
      <c r="BI614" s="711">
        <f t="shared" si="2169"/>
        <v>2219.0039999999999</v>
      </c>
      <c r="BJ614" s="711">
        <f t="shared" si="2169"/>
        <v>2219.0039999999999</v>
      </c>
      <c r="BK614" s="711">
        <f t="shared" si="2169"/>
        <v>2219.0039999999999</v>
      </c>
      <c r="BL614" s="711">
        <f t="shared" si="2169"/>
        <v>2219.0039999999999</v>
      </c>
      <c r="BM614" s="711">
        <f t="shared" si="2169"/>
        <v>2219.0039999999999</v>
      </c>
      <c r="BN614" s="711">
        <f t="shared" si="2169"/>
        <v>2219.0039999999999</v>
      </c>
      <c r="BO614" s="711">
        <f t="shared" si="2169"/>
        <v>2219.0039999999999</v>
      </c>
      <c r="BP614" s="711">
        <f t="shared" si="2169"/>
        <v>2219.0039999999999</v>
      </c>
      <c r="BQ614" s="711">
        <f t="shared" si="2169"/>
        <v>2219.0039999999999</v>
      </c>
      <c r="BR614" s="711">
        <f t="shared" si="2169"/>
        <v>2219.0039999999999</v>
      </c>
      <c r="BS614" s="711">
        <f t="shared" si="2169"/>
        <v>2219.0039999999999</v>
      </c>
      <c r="BT614" s="711">
        <f t="shared" si="2169"/>
        <v>2219.0039999999999</v>
      </c>
      <c r="BU614" s="711">
        <f t="shared" si="2169"/>
        <v>2219.0039999999999</v>
      </c>
      <c r="BV614" s="711">
        <f t="shared" si="2169"/>
        <v>2219.0039999999999</v>
      </c>
      <c r="BW614" s="711">
        <f t="shared" si="2169"/>
        <v>2219.0039999999999</v>
      </c>
      <c r="BX614" s="711">
        <f t="shared" si="2169"/>
        <v>2219.0039999999999</v>
      </c>
      <c r="BY614" s="813"/>
      <c r="BZ614" s="711">
        <f>530*4.1868</f>
        <v>2219.0039999999999</v>
      </c>
      <c r="CA614" s="711">
        <f>530*4.1868</f>
        <v>2219.0039999999999</v>
      </c>
      <c r="CB614" s="711">
        <v>2219</v>
      </c>
      <c r="CC614" s="711">
        <f>530*4.1868</f>
        <v>2219.0039999999999</v>
      </c>
      <c r="CD614" s="698"/>
      <c r="CE614" s="698"/>
      <c r="CF614" s="698"/>
      <c r="CG614" s="787"/>
      <c r="CH614" s="1370">
        <f t="shared" si="2154"/>
        <v>2219.0039999999999</v>
      </c>
      <c r="CI614" s="1371">
        <f t="shared" si="2154"/>
        <v>2219.0039999999999</v>
      </c>
      <c r="CJ614" s="1372">
        <f t="shared" si="2154"/>
        <v>2219.0039999999999</v>
      </c>
      <c r="CK614" s="1372">
        <f t="shared" si="2154"/>
        <v>2219.0039999999999</v>
      </c>
      <c r="CL614" s="1372">
        <f t="shared" si="2154"/>
        <v>2219.0039999999999</v>
      </c>
      <c r="CM614" s="1372">
        <f t="shared" si="2154"/>
        <v>2219.0039999999999</v>
      </c>
      <c r="CN614" s="1372">
        <f t="shared" si="2154"/>
        <v>2219.0039999999999</v>
      </c>
      <c r="CO614" s="1373">
        <f t="shared" si="2154"/>
        <v>2219.0039999999999</v>
      </c>
      <c r="CP614" s="1373">
        <f t="shared" si="2154"/>
        <v>2219.0039999999999</v>
      </c>
      <c r="CQ614" s="1373">
        <f t="shared" si="2154"/>
        <v>2219.0039999999999</v>
      </c>
      <c r="CR614" s="1373">
        <f t="shared" si="2155"/>
        <v>2219.0039999999999</v>
      </c>
      <c r="CS614" s="1372">
        <f t="shared" si="2155"/>
        <v>2219.0039999999999</v>
      </c>
      <c r="CT614" s="1372">
        <f t="shared" si="2155"/>
        <v>2219.0039999999999</v>
      </c>
      <c r="CU614" s="1372">
        <f t="shared" si="2155"/>
        <v>2219.0039999999999</v>
      </c>
      <c r="CV614" s="1372">
        <f t="shared" si="2155"/>
        <v>2219.0039999999999</v>
      </c>
      <c r="CW614" s="1372">
        <f t="shared" si="2155"/>
        <v>2219.0039999999999</v>
      </c>
      <c r="CX614" s="1371">
        <f t="shared" si="2155"/>
        <v>2219.0039999999999</v>
      </c>
      <c r="CY614" s="1374">
        <f t="shared" si="2155"/>
        <v>2219.0039999999999</v>
      </c>
      <c r="CZ614" s="532">
        <f t="shared" si="2156"/>
        <v>2219.0039999999999</v>
      </c>
      <c r="DA614" s="533">
        <f t="shared" si="2156"/>
        <v>2219.0039999999999</v>
      </c>
      <c r="DB614" s="534">
        <f t="shared" si="2156"/>
        <v>2219.0039999999999</v>
      </c>
      <c r="DC614" s="534">
        <f t="shared" si="2156"/>
        <v>2219.0039999999999</v>
      </c>
      <c r="DD614" s="534">
        <f t="shared" si="2156"/>
        <v>2219.0039999999999</v>
      </c>
      <c r="DE614" s="534">
        <f t="shared" si="2156"/>
        <v>2219.0039999999999</v>
      </c>
      <c r="DF614" s="534">
        <f t="shared" si="2156"/>
        <v>2219.0039999999999</v>
      </c>
      <c r="DG614" s="535">
        <f t="shared" si="2156"/>
        <v>2219.0039999999999</v>
      </c>
      <c r="DH614" s="535">
        <f t="shared" si="2156"/>
        <v>2219.0039999999999</v>
      </c>
      <c r="DI614" s="535">
        <f t="shared" si="2156"/>
        <v>2219.0039999999999</v>
      </c>
      <c r="DJ614" s="535">
        <f t="shared" si="2157"/>
        <v>2219.0039999999999</v>
      </c>
      <c r="DK614" s="534">
        <f t="shared" si="2157"/>
        <v>2219.0039999999999</v>
      </c>
      <c r="DL614" s="534">
        <f t="shared" si="2157"/>
        <v>2219.0039999999999</v>
      </c>
      <c r="DM614" s="534">
        <f t="shared" si="2157"/>
        <v>2219.0039999999999</v>
      </c>
      <c r="DN614" s="534">
        <f t="shared" si="2157"/>
        <v>2219.0039999999999</v>
      </c>
      <c r="DO614" s="534">
        <f t="shared" si="2157"/>
        <v>2219.0039999999999</v>
      </c>
      <c r="DP614" s="533">
        <f t="shared" si="2157"/>
        <v>2219.0039999999999</v>
      </c>
      <c r="DQ614" s="532">
        <f t="shared" si="2157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170">IF(B613="","",B613*B614/B$46/365/$G$1)</f>
        <v/>
      </c>
      <c r="C615" s="733" t="str">
        <f t="shared" si="2170"/>
        <v/>
      </c>
      <c r="D615" s="733" t="str">
        <f t="shared" si="2170"/>
        <v/>
      </c>
      <c r="E615" s="733" t="str">
        <f t="shared" si="2170"/>
        <v/>
      </c>
      <c r="F615" s="733" t="str">
        <f t="shared" si="2170"/>
        <v/>
      </c>
      <c r="G615" s="733" t="str">
        <f t="shared" si="2170"/>
        <v/>
      </c>
      <c r="H615" s="733" t="str">
        <f t="shared" si="2170"/>
        <v/>
      </c>
      <c r="I615" s="733" t="str">
        <f t="shared" si="2170"/>
        <v/>
      </c>
      <c r="J615" s="733" t="str">
        <f t="shared" si="2170"/>
        <v/>
      </c>
      <c r="K615" s="733" t="str">
        <f t="shared" si="2170"/>
        <v/>
      </c>
      <c r="L615" s="733" t="str">
        <f t="shared" si="2170"/>
        <v/>
      </c>
      <c r="M615" s="733" t="str">
        <f t="shared" si="2170"/>
        <v/>
      </c>
      <c r="N615" s="733" t="str">
        <f t="shared" si="2170"/>
        <v/>
      </c>
      <c r="O615" s="733" t="str">
        <f t="shared" si="2170"/>
        <v/>
      </c>
      <c r="P615" s="733" t="str">
        <f t="shared" si="2170"/>
        <v/>
      </c>
      <c r="Q615" s="733" t="str">
        <f t="shared" si="2170"/>
        <v/>
      </c>
      <c r="R615" s="733" t="str">
        <f t="shared" si="2170"/>
        <v/>
      </c>
      <c r="S615" s="733" t="str">
        <f t="shared" si="2170"/>
        <v/>
      </c>
      <c r="T615" s="813"/>
      <c r="U615" s="733" t="str">
        <f t="shared" ref="U615:AL615" si="2171">IF(U613="","",U613*U614/U$46/365/$G$1)</f>
        <v/>
      </c>
      <c r="V615" s="733" t="str">
        <f t="shared" si="2171"/>
        <v/>
      </c>
      <c r="W615" s="733" t="str">
        <f t="shared" si="2171"/>
        <v/>
      </c>
      <c r="X615" s="733" t="str">
        <f t="shared" si="2171"/>
        <v/>
      </c>
      <c r="Y615" s="733" t="str">
        <f t="shared" si="2171"/>
        <v/>
      </c>
      <c r="Z615" s="733" t="str">
        <f t="shared" si="2171"/>
        <v/>
      </c>
      <c r="AA615" s="733" t="str">
        <f t="shared" si="2171"/>
        <v/>
      </c>
      <c r="AB615" s="733" t="str">
        <f t="shared" si="2171"/>
        <v/>
      </c>
      <c r="AC615" s="733" t="str">
        <f t="shared" si="2171"/>
        <v/>
      </c>
      <c r="AD615" s="733" t="str">
        <f t="shared" si="2171"/>
        <v/>
      </c>
      <c r="AE615" s="733" t="str">
        <f t="shared" si="2171"/>
        <v/>
      </c>
      <c r="AF615" s="733" t="str">
        <f t="shared" si="2171"/>
        <v/>
      </c>
      <c r="AG615" s="733" t="str">
        <f t="shared" si="2171"/>
        <v/>
      </c>
      <c r="AH615" s="733" t="str">
        <f t="shared" si="2171"/>
        <v/>
      </c>
      <c r="AI615" s="733" t="str">
        <f t="shared" si="2171"/>
        <v/>
      </c>
      <c r="AJ615" s="733" t="str">
        <f t="shared" si="2171"/>
        <v/>
      </c>
      <c r="AK615" s="733" t="str">
        <f t="shared" si="2171"/>
        <v/>
      </c>
      <c r="AL615" s="733" t="str">
        <f t="shared" si="2171"/>
        <v/>
      </c>
      <c r="AM615" s="813"/>
      <c r="AN615" s="733" t="str">
        <f t="shared" ref="AN615:BE615" si="2172">IF(AN613="","",AN613*AN614/AN$46/365/$G$1)</f>
        <v/>
      </c>
      <c r="AO615" s="733" t="str">
        <f t="shared" si="2172"/>
        <v/>
      </c>
      <c r="AP615" s="733" t="str">
        <f t="shared" si="2172"/>
        <v/>
      </c>
      <c r="AQ615" s="733" t="str">
        <f t="shared" si="2172"/>
        <v/>
      </c>
      <c r="AR615" s="733" t="str">
        <f t="shared" si="2172"/>
        <v/>
      </c>
      <c r="AS615" s="733" t="str">
        <f t="shared" si="2172"/>
        <v/>
      </c>
      <c r="AT615" s="733" t="str">
        <f t="shared" si="2172"/>
        <v/>
      </c>
      <c r="AU615" s="733">
        <f t="shared" si="2172"/>
        <v>2.0725442092154418E-3</v>
      </c>
      <c r="AV615" s="733" t="str">
        <f t="shared" si="2172"/>
        <v/>
      </c>
      <c r="AW615" s="733" t="str">
        <f t="shared" si="2172"/>
        <v/>
      </c>
      <c r="AX615" s="733" t="str">
        <f t="shared" si="2172"/>
        <v/>
      </c>
      <c r="AY615" s="733" t="str">
        <f t="shared" si="2172"/>
        <v/>
      </c>
      <c r="AZ615" s="733" t="str">
        <f t="shared" si="2172"/>
        <v/>
      </c>
      <c r="BA615" s="733" t="str">
        <f t="shared" si="2172"/>
        <v/>
      </c>
      <c r="BB615" s="733" t="str">
        <f t="shared" si="2172"/>
        <v/>
      </c>
      <c r="BC615" s="733" t="str">
        <f t="shared" si="2172"/>
        <v/>
      </c>
      <c r="BD615" s="733" t="str">
        <f t="shared" si="2172"/>
        <v/>
      </c>
      <c r="BE615" s="733" t="str">
        <f t="shared" si="2172"/>
        <v/>
      </c>
      <c r="BF615" s="813"/>
      <c r="BG615" s="733" t="str">
        <f t="shared" ref="BG615:BX615" si="2173">IF(BG613="","",BG613*BG614/BG$46/365/$G$1)</f>
        <v/>
      </c>
      <c r="BH615" s="733" t="str">
        <f t="shared" si="2173"/>
        <v/>
      </c>
      <c r="BI615" s="733" t="str">
        <f t="shared" si="2173"/>
        <v/>
      </c>
      <c r="BJ615" s="733" t="str">
        <f t="shared" si="2173"/>
        <v/>
      </c>
      <c r="BK615" s="733" t="str">
        <f t="shared" si="2173"/>
        <v/>
      </c>
      <c r="BL615" s="733" t="str">
        <f t="shared" si="2173"/>
        <v/>
      </c>
      <c r="BM615" s="733" t="str">
        <f t="shared" si="2173"/>
        <v/>
      </c>
      <c r="BN615" s="733" t="str">
        <f t="shared" si="2173"/>
        <v/>
      </c>
      <c r="BO615" s="733" t="str">
        <f t="shared" si="2173"/>
        <v/>
      </c>
      <c r="BP615" s="733" t="str">
        <f t="shared" si="2173"/>
        <v/>
      </c>
      <c r="BQ615" s="733" t="str">
        <f t="shared" si="2173"/>
        <v/>
      </c>
      <c r="BR615" s="733" t="str">
        <f t="shared" si="2173"/>
        <v/>
      </c>
      <c r="BS615" s="733" t="str">
        <f t="shared" si="2173"/>
        <v/>
      </c>
      <c r="BT615" s="733" t="str">
        <f t="shared" si="2173"/>
        <v/>
      </c>
      <c r="BU615" s="733" t="str">
        <f t="shared" si="2173"/>
        <v/>
      </c>
      <c r="BV615" s="733" t="str">
        <f t="shared" si="2173"/>
        <v/>
      </c>
      <c r="BW615" s="733" t="str">
        <f t="shared" si="2173"/>
        <v/>
      </c>
      <c r="BX615" s="733" t="str">
        <f t="shared" si="2173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375" t="str">
        <f t="shared" si="2154"/>
        <v/>
      </c>
      <c r="CI615" s="1376" t="str">
        <f t="shared" si="2154"/>
        <v/>
      </c>
      <c r="CJ615" s="1377" t="str">
        <f t="shared" si="2154"/>
        <v/>
      </c>
      <c r="CK615" s="1377" t="str">
        <f t="shared" si="2154"/>
        <v/>
      </c>
      <c r="CL615" s="1377" t="str">
        <f t="shared" si="2154"/>
        <v/>
      </c>
      <c r="CM615" s="1377" t="str">
        <f t="shared" si="2154"/>
        <v/>
      </c>
      <c r="CN615" s="1377" t="str">
        <f t="shared" si="2154"/>
        <v/>
      </c>
      <c r="CO615" s="1378" t="str">
        <f t="shared" si="2154"/>
        <v/>
      </c>
      <c r="CP615" s="1378" t="str">
        <f t="shared" si="2154"/>
        <v/>
      </c>
      <c r="CQ615" s="1378" t="str">
        <f t="shared" si="2154"/>
        <v/>
      </c>
      <c r="CR615" s="1378" t="str">
        <f t="shared" si="2155"/>
        <v/>
      </c>
      <c r="CS615" s="1377" t="str">
        <f t="shared" si="2155"/>
        <v/>
      </c>
      <c r="CT615" s="1377" t="str">
        <f t="shared" si="2155"/>
        <v/>
      </c>
      <c r="CU615" s="1377" t="str">
        <f t="shared" si="2155"/>
        <v/>
      </c>
      <c r="CV615" s="1377" t="str">
        <f t="shared" si="2155"/>
        <v/>
      </c>
      <c r="CW615" s="1377" t="str">
        <f t="shared" si="2155"/>
        <v/>
      </c>
      <c r="CX615" s="1376" t="str">
        <f t="shared" si="2155"/>
        <v/>
      </c>
      <c r="CY615" s="1379" t="str">
        <f t="shared" si="2155"/>
        <v/>
      </c>
      <c r="CZ615" s="638" t="str">
        <f t="shared" si="2156"/>
        <v/>
      </c>
      <c r="DA615" s="639" t="str">
        <f t="shared" si="2156"/>
        <v/>
      </c>
      <c r="DB615" s="640" t="str">
        <f t="shared" si="2156"/>
        <v/>
      </c>
      <c r="DC615" s="640" t="str">
        <f t="shared" si="2156"/>
        <v/>
      </c>
      <c r="DD615" s="640" t="str">
        <f t="shared" si="2156"/>
        <v/>
      </c>
      <c r="DE615" s="640" t="str">
        <f t="shared" si="2156"/>
        <v/>
      </c>
      <c r="DF615" s="640" t="str">
        <f t="shared" si="2156"/>
        <v/>
      </c>
      <c r="DG615" s="641" t="str">
        <f t="shared" si="2156"/>
        <v/>
      </c>
      <c r="DH615" s="641" t="str">
        <f t="shared" si="2156"/>
        <v/>
      </c>
      <c r="DI615" s="641" t="str">
        <f t="shared" si="2156"/>
        <v/>
      </c>
      <c r="DJ615" s="641" t="str">
        <f t="shared" si="2157"/>
        <v/>
      </c>
      <c r="DK615" s="640" t="str">
        <f t="shared" si="2157"/>
        <v/>
      </c>
      <c r="DL615" s="640" t="str">
        <f t="shared" si="2157"/>
        <v/>
      </c>
      <c r="DM615" s="640" t="str">
        <f t="shared" si="2157"/>
        <v/>
      </c>
      <c r="DN615" s="640" t="str">
        <f t="shared" si="2157"/>
        <v/>
      </c>
      <c r="DO615" s="640" t="str">
        <f t="shared" si="2157"/>
        <v/>
      </c>
      <c r="DP615" s="639" t="str">
        <f t="shared" si="2157"/>
        <v/>
      </c>
      <c r="DQ615" s="638" t="str">
        <f t="shared" si="2157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370" t="str">
        <f t="shared" si="2154"/>
        <v/>
      </c>
      <c r="CI616" s="1371" t="str">
        <f t="shared" si="2154"/>
        <v/>
      </c>
      <c r="CJ616" s="1372" t="str">
        <f t="shared" si="2154"/>
        <v/>
      </c>
      <c r="CK616" s="1372" t="str">
        <f t="shared" si="2154"/>
        <v/>
      </c>
      <c r="CL616" s="1372" t="str">
        <f t="shared" si="2154"/>
        <v/>
      </c>
      <c r="CM616" s="1372" t="str">
        <f t="shared" si="2154"/>
        <v/>
      </c>
      <c r="CN616" s="1372" t="str">
        <f t="shared" si="2154"/>
        <v/>
      </c>
      <c r="CO616" s="1373" t="str">
        <f t="shared" si="2154"/>
        <v/>
      </c>
      <c r="CP616" s="1373" t="str">
        <f t="shared" si="2154"/>
        <v/>
      </c>
      <c r="CQ616" s="1373" t="str">
        <f t="shared" si="2154"/>
        <v/>
      </c>
      <c r="CR616" s="1373" t="str">
        <f t="shared" si="2155"/>
        <v/>
      </c>
      <c r="CS616" s="1372" t="str">
        <f t="shared" si="2155"/>
        <v/>
      </c>
      <c r="CT616" s="1372" t="str">
        <f t="shared" si="2155"/>
        <v/>
      </c>
      <c r="CU616" s="1372" t="str">
        <f t="shared" si="2155"/>
        <v/>
      </c>
      <c r="CV616" s="1372" t="str">
        <f t="shared" si="2155"/>
        <v/>
      </c>
      <c r="CW616" s="1372" t="str">
        <f t="shared" si="2155"/>
        <v/>
      </c>
      <c r="CX616" s="1371" t="str">
        <f t="shared" si="2155"/>
        <v/>
      </c>
      <c r="CY616" s="1374" t="str">
        <f t="shared" si="2155"/>
        <v/>
      </c>
      <c r="CZ616" s="532" t="str">
        <f t="shared" si="2156"/>
        <v/>
      </c>
      <c r="DA616" s="533" t="str">
        <f t="shared" si="2156"/>
        <v/>
      </c>
      <c r="DB616" s="534" t="str">
        <f t="shared" si="2156"/>
        <v/>
      </c>
      <c r="DC616" s="534" t="str">
        <f t="shared" si="2156"/>
        <v/>
      </c>
      <c r="DD616" s="534" t="str">
        <f t="shared" si="2156"/>
        <v/>
      </c>
      <c r="DE616" s="534" t="str">
        <f t="shared" si="2156"/>
        <v/>
      </c>
      <c r="DF616" s="534" t="str">
        <f t="shared" si="2156"/>
        <v/>
      </c>
      <c r="DG616" s="535" t="str">
        <f t="shared" si="2156"/>
        <v/>
      </c>
      <c r="DH616" s="535" t="str">
        <f t="shared" si="2156"/>
        <v/>
      </c>
      <c r="DI616" s="535" t="str">
        <f t="shared" si="2156"/>
        <v/>
      </c>
      <c r="DJ616" s="535" t="str">
        <f t="shared" si="2157"/>
        <v/>
      </c>
      <c r="DK616" s="534" t="str">
        <f t="shared" si="2157"/>
        <v/>
      </c>
      <c r="DL616" s="534" t="str">
        <f t="shared" si="2157"/>
        <v/>
      </c>
      <c r="DM616" s="534" t="str">
        <f t="shared" si="2157"/>
        <v/>
      </c>
      <c r="DN616" s="534" t="str">
        <f t="shared" si="2157"/>
        <v/>
      </c>
      <c r="DO616" s="534" t="str">
        <f t="shared" si="2157"/>
        <v/>
      </c>
      <c r="DP616" s="533" t="str">
        <f t="shared" si="2157"/>
        <v/>
      </c>
      <c r="DQ616" s="532" t="str">
        <f t="shared" si="2157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174">IF(B616="","",B613*B616)</f>
        <v/>
      </c>
      <c r="C617" s="730" t="str">
        <f t="shared" si="2174"/>
        <v/>
      </c>
      <c r="D617" s="730" t="str">
        <f t="shared" si="2174"/>
        <v/>
      </c>
      <c r="E617" s="730" t="str">
        <f t="shared" si="2174"/>
        <v/>
      </c>
      <c r="F617" s="730" t="str">
        <f t="shared" si="2174"/>
        <v/>
      </c>
      <c r="G617" s="730" t="str">
        <f t="shared" si="2174"/>
        <v/>
      </c>
      <c r="H617" s="730" t="str">
        <f t="shared" si="2174"/>
        <v/>
      </c>
      <c r="I617" s="730" t="str">
        <f t="shared" si="2174"/>
        <v/>
      </c>
      <c r="J617" s="730" t="str">
        <f t="shared" si="2174"/>
        <v/>
      </c>
      <c r="K617" s="730" t="str">
        <f t="shared" si="2174"/>
        <v/>
      </c>
      <c r="L617" s="730" t="str">
        <f t="shared" si="2174"/>
        <v/>
      </c>
      <c r="M617" s="730" t="str">
        <f t="shared" si="2174"/>
        <v/>
      </c>
      <c r="N617" s="730" t="str">
        <f t="shared" si="2174"/>
        <v/>
      </c>
      <c r="O617" s="730" t="str">
        <f t="shared" si="2174"/>
        <v/>
      </c>
      <c r="P617" s="730" t="str">
        <f t="shared" si="2174"/>
        <v/>
      </c>
      <c r="Q617" s="730" t="str">
        <f t="shared" si="2174"/>
        <v/>
      </c>
      <c r="R617" s="730" t="str">
        <f t="shared" si="2174"/>
        <v/>
      </c>
      <c r="S617" s="730" t="str">
        <f t="shared" si="2174"/>
        <v/>
      </c>
      <c r="T617" s="813"/>
      <c r="U617" s="730" t="str">
        <f t="shared" ref="U617:AL617" si="2175">IF(U616="","",U613*U616)</f>
        <v/>
      </c>
      <c r="V617" s="730" t="str">
        <f t="shared" si="2175"/>
        <v/>
      </c>
      <c r="W617" s="730" t="str">
        <f t="shared" si="2175"/>
        <v/>
      </c>
      <c r="X617" s="730" t="str">
        <f t="shared" si="2175"/>
        <v/>
      </c>
      <c r="Y617" s="730" t="str">
        <f t="shared" si="2175"/>
        <v/>
      </c>
      <c r="Z617" s="730" t="str">
        <f t="shared" si="2175"/>
        <v/>
      </c>
      <c r="AA617" s="730" t="str">
        <f t="shared" si="2175"/>
        <v/>
      </c>
      <c r="AB617" s="730" t="str">
        <f t="shared" si="2175"/>
        <v/>
      </c>
      <c r="AC617" s="730" t="str">
        <f t="shared" si="2175"/>
        <v/>
      </c>
      <c r="AD617" s="730" t="str">
        <f t="shared" si="2175"/>
        <v/>
      </c>
      <c r="AE617" s="730" t="str">
        <f t="shared" si="2175"/>
        <v/>
      </c>
      <c r="AF617" s="730" t="str">
        <f t="shared" si="2175"/>
        <v/>
      </c>
      <c r="AG617" s="730" t="str">
        <f t="shared" si="2175"/>
        <v/>
      </c>
      <c r="AH617" s="730" t="str">
        <f t="shared" si="2175"/>
        <v/>
      </c>
      <c r="AI617" s="730" t="str">
        <f t="shared" si="2175"/>
        <v/>
      </c>
      <c r="AJ617" s="730" t="str">
        <f t="shared" si="2175"/>
        <v/>
      </c>
      <c r="AK617" s="730" t="str">
        <f t="shared" si="2175"/>
        <v/>
      </c>
      <c r="AL617" s="730" t="str">
        <f t="shared" si="2175"/>
        <v/>
      </c>
      <c r="AM617" s="813"/>
      <c r="AN617" s="730" t="str">
        <f t="shared" ref="AN617:BE617" si="2176">IF(AN616="","",AN613*AN616)</f>
        <v/>
      </c>
      <c r="AO617" s="730" t="str">
        <f t="shared" si="2176"/>
        <v/>
      </c>
      <c r="AP617" s="730" t="str">
        <f t="shared" si="2176"/>
        <v/>
      </c>
      <c r="AQ617" s="730" t="str">
        <f t="shared" si="2176"/>
        <v/>
      </c>
      <c r="AR617" s="730" t="str">
        <f t="shared" si="2176"/>
        <v/>
      </c>
      <c r="AS617" s="730" t="str">
        <f t="shared" si="2176"/>
        <v/>
      </c>
      <c r="AT617" s="730" t="str">
        <f t="shared" si="2176"/>
        <v/>
      </c>
      <c r="AU617" s="730">
        <f t="shared" si="2176"/>
        <v>486</v>
      </c>
      <c r="AV617" s="730" t="str">
        <f t="shared" si="2176"/>
        <v/>
      </c>
      <c r="AW617" s="730" t="str">
        <f t="shared" si="2176"/>
        <v/>
      </c>
      <c r="AX617" s="730" t="str">
        <f t="shared" si="2176"/>
        <v/>
      </c>
      <c r="AY617" s="730" t="str">
        <f t="shared" si="2176"/>
        <v/>
      </c>
      <c r="AZ617" s="730" t="str">
        <f t="shared" si="2176"/>
        <v/>
      </c>
      <c r="BA617" s="730" t="str">
        <f t="shared" si="2176"/>
        <v/>
      </c>
      <c r="BB617" s="730" t="str">
        <f t="shared" si="2176"/>
        <v/>
      </c>
      <c r="BC617" s="730" t="str">
        <f t="shared" si="2176"/>
        <v/>
      </c>
      <c r="BD617" s="730" t="str">
        <f t="shared" si="2176"/>
        <v/>
      </c>
      <c r="BE617" s="730" t="str">
        <f t="shared" si="2176"/>
        <v/>
      </c>
      <c r="BF617" s="813"/>
      <c r="BG617" s="730" t="str">
        <f t="shared" ref="BG617:BX617" si="2177">IF(BG616="","",BG613*BG616)</f>
        <v/>
      </c>
      <c r="BH617" s="730" t="str">
        <f t="shared" si="2177"/>
        <v/>
      </c>
      <c r="BI617" s="730" t="str">
        <f t="shared" si="2177"/>
        <v/>
      </c>
      <c r="BJ617" s="730" t="str">
        <f t="shared" si="2177"/>
        <v/>
      </c>
      <c r="BK617" s="730" t="str">
        <f t="shared" si="2177"/>
        <v/>
      </c>
      <c r="BL617" s="730" t="str">
        <f t="shared" si="2177"/>
        <v/>
      </c>
      <c r="BM617" s="730" t="str">
        <f t="shared" si="2177"/>
        <v/>
      </c>
      <c r="BN617" s="730" t="str">
        <f t="shared" si="2177"/>
        <v/>
      </c>
      <c r="BO617" s="730" t="str">
        <f t="shared" si="2177"/>
        <v/>
      </c>
      <c r="BP617" s="730" t="str">
        <f t="shared" si="2177"/>
        <v/>
      </c>
      <c r="BQ617" s="730" t="str">
        <f t="shared" si="2177"/>
        <v/>
      </c>
      <c r="BR617" s="730" t="str">
        <f t="shared" si="2177"/>
        <v/>
      </c>
      <c r="BS617" s="730" t="str">
        <f t="shared" si="2177"/>
        <v/>
      </c>
      <c r="BT617" s="730" t="str">
        <f t="shared" si="2177"/>
        <v/>
      </c>
      <c r="BU617" s="730" t="str">
        <f t="shared" si="2177"/>
        <v/>
      </c>
      <c r="BV617" s="730" t="str">
        <f t="shared" si="2177"/>
        <v/>
      </c>
      <c r="BW617" s="730" t="str">
        <f t="shared" si="2177"/>
        <v/>
      </c>
      <c r="BX617" s="730" t="str">
        <f t="shared" si="2177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370" t="str">
        <f t="shared" si="2154"/>
        <v/>
      </c>
      <c r="CI617" s="1371" t="str">
        <f t="shared" si="2154"/>
        <v/>
      </c>
      <c r="CJ617" s="1372" t="str">
        <f t="shared" si="2154"/>
        <v/>
      </c>
      <c r="CK617" s="1372" t="str">
        <f t="shared" si="2154"/>
        <v/>
      </c>
      <c r="CL617" s="1372" t="str">
        <f t="shared" si="2154"/>
        <v/>
      </c>
      <c r="CM617" s="1372" t="str">
        <f t="shared" si="2154"/>
        <v/>
      </c>
      <c r="CN617" s="1372" t="str">
        <f t="shared" si="2154"/>
        <v/>
      </c>
      <c r="CO617" s="1373" t="str">
        <f t="shared" si="2154"/>
        <v/>
      </c>
      <c r="CP617" s="1373" t="str">
        <f t="shared" si="2154"/>
        <v/>
      </c>
      <c r="CQ617" s="1373" t="str">
        <f t="shared" si="2154"/>
        <v/>
      </c>
      <c r="CR617" s="1373" t="str">
        <f t="shared" si="2155"/>
        <v/>
      </c>
      <c r="CS617" s="1372" t="str">
        <f t="shared" si="2155"/>
        <v/>
      </c>
      <c r="CT617" s="1372" t="str">
        <f t="shared" si="2155"/>
        <v/>
      </c>
      <c r="CU617" s="1372" t="str">
        <f t="shared" si="2155"/>
        <v/>
      </c>
      <c r="CV617" s="1372" t="str">
        <f t="shared" si="2155"/>
        <v/>
      </c>
      <c r="CW617" s="1372" t="str">
        <f t="shared" si="2155"/>
        <v/>
      </c>
      <c r="CX617" s="1371" t="str">
        <f t="shared" si="2155"/>
        <v/>
      </c>
      <c r="CY617" s="1374" t="str">
        <f t="shared" si="2155"/>
        <v/>
      </c>
      <c r="CZ617" s="532" t="str">
        <f t="shared" si="2156"/>
        <v/>
      </c>
      <c r="DA617" s="533" t="str">
        <f t="shared" si="2156"/>
        <v/>
      </c>
      <c r="DB617" s="534" t="str">
        <f t="shared" si="2156"/>
        <v/>
      </c>
      <c r="DC617" s="534" t="str">
        <f t="shared" si="2156"/>
        <v/>
      </c>
      <c r="DD617" s="534" t="str">
        <f t="shared" si="2156"/>
        <v/>
      </c>
      <c r="DE617" s="534" t="str">
        <f t="shared" si="2156"/>
        <v/>
      </c>
      <c r="DF617" s="534" t="str">
        <f t="shared" si="2156"/>
        <v/>
      </c>
      <c r="DG617" s="535" t="str">
        <f t="shared" si="2156"/>
        <v/>
      </c>
      <c r="DH617" s="535" t="str">
        <f t="shared" si="2156"/>
        <v/>
      </c>
      <c r="DI617" s="535" t="str">
        <f t="shared" si="2156"/>
        <v/>
      </c>
      <c r="DJ617" s="535" t="str">
        <f t="shared" si="2157"/>
        <v/>
      </c>
      <c r="DK617" s="534" t="str">
        <f t="shared" si="2157"/>
        <v/>
      </c>
      <c r="DL617" s="534" t="str">
        <f t="shared" si="2157"/>
        <v/>
      </c>
      <c r="DM617" s="534" t="str">
        <f t="shared" si="2157"/>
        <v/>
      </c>
      <c r="DN617" s="534" t="str">
        <f t="shared" si="2157"/>
        <v/>
      </c>
      <c r="DO617" s="534" t="str">
        <f t="shared" si="2157"/>
        <v/>
      </c>
      <c r="DP617" s="533" t="str">
        <f t="shared" si="2157"/>
        <v/>
      </c>
      <c r="DQ617" s="532" t="str">
        <f t="shared" si="2157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440" t="s">
        <v>850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386"/>
      <c r="CI618" s="1386"/>
      <c r="CJ618" s="1386"/>
      <c r="CK618" s="1386"/>
      <c r="CL618" s="1386"/>
      <c r="CM618" s="1386"/>
      <c r="CN618" s="1386"/>
      <c r="CO618" s="1386"/>
      <c r="CP618" s="1386"/>
      <c r="CQ618" s="1386"/>
      <c r="CR618" s="1386"/>
      <c r="CS618" s="1386"/>
      <c r="CT618" s="1386"/>
      <c r="CU618" s="1386"/>
      <c r="CV618" s="1386"/>
      <c r="CW618" s="1386"/>
      <c r="CX618" s="1386"/>
      <c r="CY618" s="1387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370" t="str">
        <f t="shared" ref="CH619:CQ623" si="2178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371" t="str">
        <f t="shared" si="2178"/>
        <v/>
      </c>
      <c r="CJ619" s="1372" t="str">
        <f t="shared" si="2178"/>
        <v/>
      </c>
      <c r="CK619" s="1372" t="str">
        <f t="shared" si="2178"/>
        <v/>
      </c>
      <c r="CL619" s="1372" t="str">
        <f t="shared" si="2178"/>
        <v/>
      </c>
      <c r="CM619" s="1372" t="str">
        <f t="shared" si="2178"/>
        <v/>
      </c>
      <c r="CN619" s="1372" t="str">
        <f t="shared" si="2178"/>
        <v/>
      </c>
      <c r="CO619" s="1373" t="str">
        <f t="shared" si="2178"/>
        <v/>
      </c>
      <c r="CP619" s="1373" t="str">
        <f t="shared" si="2178"/>
        <v/>
      </c>
      <c r="CQ619" s="1373" t="str">
        <f t="shared" si="2178"/>
        <v/>
      </c>
      <c r="CR619" s="1373" t="str">
        <f t="shared" ref="CR619:CY623" si="2179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372" t="str">
        <f t="shared" si="2179"/>
        <v/>
      </c>
      <c r="CT619" s="1372" t="str">
        <f t="shared" si="2179"/>
        <v/>
      </c>
      <c r="CU619" s="1372" t="str">
        <f t="shared" si="2179"/>
        <v/>
      </c>
      <c r="CV619" s="1372" t="str">
        <f t="shared" si="2179"/>
        <v/>
      </c>
      <c r="CW619" s="1372" t="str">
        <f t="shared" si="2179"/>
        <v/>
      </c>
      <c r="CX619" s="1371" t="str">
        <f t="shared" si="2179"/>
        <v/>
      </c>
      <c r="CY619" s="1374" t="str">
        <f t="shared" si="2179"/>
        <v/>
      </c>
      <c r="CZ619" s="532" t="str">
        <f t="shared" ref="CZ619:DI623" si="2180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180"/>
        <v/>
      </c>
      <c r="DB619" s="534" t="str">
        <f t="shared" si="2180"/>
        <v/>
      </c>
      <c r="DC619" s="534" t="str">
        <f t="shared" si="2180"/>
        <v/>
      </c>
      <c r="DD619" s="534" t="str">
        <f t="shared" si="2180"/>
        <v/>
      </c>
      <c r="DE619" s="534" t="str">
        <f t="shared" si="2180"/>
        <v/>
      </c>
      <c r="DF619" s="534" t="str">
        <f t="shared" si="2180"/>
        <v/>
      </c>
      <c r="DG619" s="535" t="str">
        <f t="shared" si="2180"/>
        <v/>
      </c>
      <c r="DH619" s="535" t="str">
        <f t="shared" si="2180"/>
        <v/>
      </c>
      <c r="DI619" s="535" t="str">
        <f t="shared" si="2180"/>
        <v/>
      </c>
      <c r="DJ619" s="535" t="str">
        <f t="shared" ref="DJ619:DQ623" si="2181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181"/>
        <v/>
      </c>
      <c r="DL619" s="534" t="str">
        <f t="shared" si="2181"/>
        <v/>
      </c>
      <c r="DM619" s="534" t="str">
        <f t="shared" si="2181"/>
        <v/>
      </c>
      <c r="DN619" s="534" t="str">
        <f t="shared" si="2181"/>
        <v/>
      </c>
      <c r="DO619" s="534" t="str">
        <f t="shared" si="2181"/>
        <v/>
      </c>
      <c r="DP619" s="533" t="str">
        <f t="shared" si="2181"/>
        <v/>
      </c>
      <c r="DQ619" s="532" t="str">
        <f t="shared" si="2181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v>12637</v>
      </c>
      <c r="C620" s="858">
        <v>12637</v>
      </c>
      <c r="D620" s="858">
        <v>12637</v>
      </c>
      <c r="E620" s="858">
        <v>12637</v>
      </c>
      <c r="F620" s="858">
        <v>12637</v>
      </c>
      <c r="G620" s="858">
        <v>12637</v>
      </c>
      <c r="H620" s="858">
        <v>12637</v>
      </c>
      <c r="I620" s="858">
        <v>12637</v>
      </c>
      <c r="J620" s="858">
        <v>12637</v>
      </c>
      <c r="K620" s="858">
        <v>12637</v>
      </c>
      <c r="L620" s="858">
        <v>12637</v>
      </c>
      <c r="M620" s="858">
        <v>12637</v>
      </c>
      <c r="N620" s="858">
        <v>12637</v>
      </c>
      <c r="O620" s="858">
        <v>12637</v>
      </c>
      <c r="P620" s="858">
        <v>12637</v>
      </c>
      <c r="Q620" s="858">
        <v>12637</v>
      </c>
      <c r="R620" s="858">
        <v>12637</v>
      </c>
      <c r="S620" s="858">
        <v>12637</v>
      </c>
      <c r="T620" s="703"/>
      <c r="U620" s="858">
        <v>12637</v>
      </c>
      <c r="V620" s="858">
        <v>12637</v>
      </c>
      <c r="W620" s="858">
        <v>12637</v>
      </c>
      <c r="X620" s="858">
        <v>12637</v>
      </c>
      <c r="Y620" s="858">
        <v>12637</v>
      </c>
      <c r="Z620" s="858">
        <v>12637</v>
      </c>
      <c r="AA620" s="858">
        <v>12637</v>
      </c>
      <c r="AB620" s="858">
        <v>12637</v>
      </c>
      <c r="AC620" s="858">
        <v>12637</v>
      </c>
      <c r="AD620" s="858">
        <v>12637</v>
      </c>
      <c r="AE620" s="858">
        <v>12637</v>
      </c>
      <c r="AF620" s="858">
        <v>12637</v>
      </c>
      <c r="AG620" s="858">
        <v>12637</v>
      </c>
      <c r="AH620" s="858">
        <v>12637</v>
      </c>
      <c r="AI620" s="858">
        <v>12637</v>
      </c>
      <c r="AJ620" s="858">
        <v>12637</v>
      </c>
      <c r="AK620" s="858">
        <v>12637</v>
      </c>
      <c r="AL620" s="858">
        <v>12637</v>
      </c>
      <c r="AM620" s="703"/>
      <c r="AN620" s="858">
        <v>12637</v>
      </c>
      <c r="AO620" s="858">
        <v>12637</v>
      </c>
      <c r="AP620" s="858">
        <v>12637</v>
      </c>
      <c r="AQ620" s="858">
        <v>12637</v>
      </c>
      <c r="AR620" s="858">
        <v>12637</v>
      </c>
      <c r="AS620" s="858">
        <v>12637</v>
      </c>
      <c r="AT620" s="858">
        <v>12637</v>
      </c>
      <c r="AU620" s="858">
        <v>12637</v>
      </c>
      <c r="AV620" s="858">
        <v>12637</v>
      </c>
      <c r="AW620" s="858">
        <v>12637</v>
      </c>
      <c r="AX620" s="858">
        <v>12637</v>
      </c>
      <c r="AY620" s="858">
        <v>12637</v>
      </c>
      <c r="AZ620" s="858">
        <v>12637</v>
      </c>
      <c r="BA620" s="858">
        <v>12637</v>
      </c>
      <c r="BB620" s="858">
        <v>12637</v>
      </c>
      <c r="BC620" s="858">
        <v>12637</v>
      </c>
      <c r="BD620" s="858">
        <v>12637</v>
      </c>
      <c r="BE620" s="858">
        <v>12637</v>
      </c>
      <c r="BF620" s="851"/>
      <c r="BG620" s="858">
        <v>12637</v>
      </c>
      <c r="BH620" s="858">
        <v>12637</v>
      </c>
      <c r="BI620" s="858">
        <v>12637</v>
      </c>
      <c r="BJ620" s="858">
        <v>12637</v>
      </c>
      <c r="BK620" s="858">
        <v>12637</v>
      </c>
      <c r="BL620" s="858">
        <v>12637</v>
      </c>
      <c r="BM620" s="858">
        <v>12637</v>
      </c>
      <c r="BN620" s="858">
        <v>12637</v>
      </c>
      <c r="BO620" s="858">
        <v>12637</v>
      </c>
      <c r="BP620" s="858">
        <v>12637</v>
      </c>
      <c r="BQ620" s="858">
        <v>12637</v>
      </c>
      <c r="BR620" s="858">
        <v>12637</v>
      </c>
      <c r="BS620" s="858">
        <v>12637</v>
      </c>
      <c r="BT620" s="858">
        <v>12637</v>
      </c>
      <c r="BU620" s="858">
        <v>12637</v>
      </c>
      <c r="BV620" s="858">
        <v>12637</v>
      </c>
      <c r="BW620" s="858">
        <v>12637</v>
      </c>
      <c r="BX620" s="858">
        <v>12637</v>
      </c>
      <c r="BY620" s="851"/>
      <c r="BZ620" s="858">
        <v>12637</v>
      </c>
      <c r="CA620" s="858">
        <v>12637</v>
      </c>
      <c r="CB620" s="858">
        <v>12637</v>
      </c>
      <c r="CC620" s="858">
        <v>12637</v>
      </c>
      <c r="CD620" s="698"/>
      <c r="CE620" s="698"/>
      <c r="CF620" s="698"/>
      <c r="CG620" s="787"/>
      <c r="CH620" s="1370">
        <f t="shared" si="2178"/>
        <v>12637</v>
      </c>
      <c r="CI620" s="1371">
        <f t="shared" si="2178"/>
        <v>12637</v>
      </c>
      <c r="CJ620" s="1372">
        <f t="shared" si="2178"/>
        <v>12637</v>
      </c>
      <c r="CK620" s="1372">
        <f t="shared" si="2178"/>
        <v>12637</v>
      </c>
      <c r="CL620" s="1372">
        <f t="shared" si="2178"/>
        <v>12637</v>
      </c>
      <c r="CM620" s="1372">
        <f t="shared" si="2178"/>
        <v>12637</v>
      </c>
      <c r="CN620" s="1372">
        <f t="shared" si="2178"/>
        <v>12637</v>
      </c>
      <c r="CO620" s="1373">
        <f t="shared" si="2178"/>
        <v>12637</v>
      </c>
      <c r="CP620" s="1373">
        <f t="shared" si="2178"/>
        <v>12637</v>
      </c>
      <c r="CQ620" s="1373">
        <f t="shared" si="2178"/>
        <v>12637</v>
      </c>
      <c r="CR620" s="1373">
        <f t="shared" si="2179"/>
        <v>12637</v>
      </c>
      <c r="CS620" s="1372">
        <f t="shared" si="2179"/>
        <v>12637</v>
      </c>
      <c r="CT620" s="1372">
        <f t="shared" si="2179"/>
        <v>12637</v>
      </c>
      <c r="CU620" s="1372">
        <f t="shared" si="2179"/>
        <v>12637</v>
      </c>
      <c r="CV620" s="1372">
        <f t="shared" si="2179"/>
        <v>12637</v>
      </c>
      <c r="CW620" s="1372">
        <f t="shared" si="2179"/>
        <v>12637</v>
      </c>
      <c r="CX620" s="1371">
        <f t="shared" si="2179"/>
        <v>12637</v>
      </c>
      <c r="CY620" s="1374">
        <f t="shared" si="2179"/>
        <v>12637</v>
      </c>
      <c r="CZ620" s="532">
        <f t="shared" si="2180"/>
        <v>12637</v>
      </c>
      <c r="DA620" s="533">
        <f t="shared" si="2180"/>
        <v>12637</v>
      </c>
      <c r="DB620" s="534">
        <f t="shared" si="2180"/>
        <v>12637</v>
      </c>
      <c r="DC620" s="534">
        <f t="shared" si="2180"/>
        <v>12637</v>
      </c>
      <c r="DD620" s="534">
        <f t="shared" si="2180"/>
        <v>12637</v>
      </c>
      <c r="DE620" s="534">
        <f t="shared" si="2180"/>
        <v>12637</v>
      </c>
      <c r="DF620" s="534">
        <f t="shared" si="2180"/>
        <v>12637</v>
      </c>
      <c r="DG620" s="535">
        <f t="shared" si="2180"/>
        <v>12637</v>
      </c>
      <c r="DH620" s="535">
        <f t="shared" si="2180"/>
        <v>12637</v>
      </c>
      <c r="DI620" s="535">
        <f t="shared" si="2180"/>
        <v>12637</v>
      </c>
      <c r="DJ620" s="535">
        <f t="shared" si="2181"/>
        <v>12637</v>
      </c>
      <c r="DK620" s="534">
        <f t="shared" si="2181"/>
        <v>12637</v>
      </c>
      <c r="DL620" s="534">
        <f t="shared" si="2181"/>
        <v>12637</v>
      </c>
      <c r="DM620" s="534">
        <f t="shared" si="2181"/>
        <v>12637</v>
      </c>
      <c r="DN620" s="534">
        <f t="shared" si="2181"/>
        <v>12637</v>
      </c>
      <c r="DO620" s="534">
        <f t="shared" si="2181"/>
        <v>12637</v>
      </c>
      <c r="DP620" s="533">
        <f t="shared" si="2181"/>
        <v>12637</v>
      </c>
      <c r="DQ620" s="532">
        <f t="shared" si="2181"/>
        <v>12637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3" t="str">
        <f t="shared" ref="B621:S621" si="2182">IF(B618="","",B618*B619*B620/B$46/365/$G$1)</f>
        <v/>
      </c>
      <c r="C621" s="733" t="str">
        <f t="shared" si="2182"/>
        <v/>
      </c>
      <c r="D621" s="863" t="str">
        <f t="shared" si="2182"/>
        <v/>
      </c>
      <c r="E621" s="733" t="str">
        <f t="shared" si="2182"/>
        <v/>
      </c>
      <c r="F621" s="863" t="str">
        <f t="shared" si="2182"/>
        <v/>
      </c>
      <c r="G621" s="733" t="str">
        <f t="shared" si="2182"/>
        <v/>
      </c>
      <c r="H621" s="733" t="str">
        <f t="shared" si="2182"/>
        <v/>
      </c>
      <c r="I621" s="863" t="str">
        <f t="shared" si="2182"/>
        <v/>
      </c>
      <c r="J621" s="863" t="str">
        <f t="shared" si="2182"/>
        <v/>
      </c>
      <c r="K621" s="733" t="str">
        <f t="shared" si="2182"/>
        <v/>
      </c>
      <c r="L621" s="863" t="str">
        <f t="shared" si="2182"/>
        <v/>
      </c>
      <c r="M621" s="733" t="str">
        <f t="shared" si="2182"/>
        <v/>
      </c>
      <c r="N621" s="863" t="str">
        <f t="shared" si="2182"/>
        <v/>
      </c>
      <c r="O621" s="733" t="str">
        <f t="shared" si="2182"/>
        <v/>
      </c>
      <c r="P621" s="863" t="str">
        <f t="shared" si="2182"/>
        <v/>
      </c>
      <c r="Q621" s="733" t="str">
        <f t="shared" si="2182"/>
        <v/>
      </c>
      <c r="R621" s="733" t="str">
        <f t="shared" si="2182"/>
        <v/>
      </c>
      <c r="S621" s="863" t="str">
        <f t="shared" si="2182"/>
        <v/>
      </c>
      <c r="T621" s="689"/>
      <c r="U621" s="733" t="str">
        <f t="shared" ref="U621:AL621" si="2183">IF(U618="","",U618*U619*U620/U$46/365/$G$1)</f>
        <v/>
      </c>
      <c r="V621" s="733" t="str">
        <f t="shared" si="2183"/>
        <v/>
      </c>
      <c r="W621" s="733" t="str">
        <f t="shared" si="2183"/>
        <v/>
      </c>
      <c r="X621" s="733" t="str">
        <f t="shared" si="2183"/>
        <v/>
      </c>
      <c r="Y621" s="733" t="str">
        <f t="shared" si="2183"/>
        <v/>
      </c>
      <c r="Z621" s="733" t="str">
        <f t="shared" si="2183"/>
        <v/>
      </c>
      <c r="AA621" s="733" t="str">
        <f t="shared" si="2183"/>
        <v/>
      </c>
      <c r="AB621" s="733" t="str">
        <f t="shared" si="2183"/>
        <v/>
      </c>
      <c r="AC621" s="733" t="str">
        <f t="shared" si="2183"/>
        <v/>
      </c>
      <c r="AD621" s="733" t="str">
        <f t="shared" si="2183"/>
        <v/>
      </c>
      <c r="AE621" s="733" t="str">
        <f t="shared" si="2183"/>
        <v/>
      </c>
      <c r="AF621" s="733" t="str">
        <f t="shared" si="2183"/>
        <v/>
      </c>
      <c r="AG621" s="733" t="str">
        <f t="shared" si="2183"/>
        <v/>
      </c>
      <c r="AH621" s="733" t="str">
        <f t="shared" si="2183"/>
        <v/>
      </c>
      <c r="AI621" s="733" t="str">
        <f t="shared" si="2183"/>
        <v/>
      </c>
      <c r="AJ621" s="733" t="str">
        <f t="shared" si="2183"/>
        <v/>
      </c>
      <c r="AK621" s="733" t="str">
        <f t="shared" si="2183"/>
        <v/>
      </c>
      <c r="AL621" s="733" t="str">
        <f t="shared" si="2183"/>
        <v/>
      </c>
      <c r="AM621" s="689"/>
      <c r="AN621" s="733" t="str">
        <f t="shared" ref="AN621:BE621" si="2184">IF(AN618="","",AN618*AN619*AN620/AN$46/365/$G$1)</f>
        <v/>
      </c>
      <c r="AO621" s="733" t="str">
        <f t="shared" si="2184"/>
        <v/>
      </c>
      <c r="AP621" s="733" t="str">
        <f t="shared" si="2184"/>
        <v/>
      </c>
      <c r="AQ621" s="733" t="str">
        <f t="shared" si="2184"/>
        <v/>
      </c>
      <c r="AR621" s="733" t="str">
        <f t="shared" si="2184"/>
        <v/>
      </c>
      <c r="AS621" s="733" t="str">
        <f t="shared" si="2184"/>
        <v/>
      </c>
      <c r="AT621" s="733" t="str">
        <f t="shared" si="2184"/>
        <v/>
      </c>
      <c r="AU621" s="733" t="str">
        <f t="shared" si="2184"/>
        <v/>
      </c>
      <c r="AV621" s="733" t="str">
        <f t="shared" si="2184"/>
        <v/>
      </c>
      <c r="AW621" s="733" t="str">
        <f t="shared" si="2184"/>
        <v/>
      </c>
      <c r="AX621" s="733" t="str">
        <f t="shared" si="2184"/>
        <v/>
      </c>
      <c r="AY621" s="733" t="str">
        <f t="shared" si="2184"/>
        <v/>
      </c>
      <c r="AZ621" s="733" t="str">
        <f t="shared" si="2184"/>
        <v/>
      </c>
      <c r="BA621" s="733" t="str">
        <f t="shared" si="2184"/>
        <v/>
      </c>
      <c r="BB621" s="733" t="str">
        <f t="shared" si="2184"/>
        <v/>
      </c>
      <c r="BC621" s="733" t="str">
        <f t="shared" si="2184"/>
        <v/>
      </c>
      <c r="BD621" s="733" t="str">
        <f t="shared" si="2184"/>
        <v/>
      </c>
      <c r="BE621" s="733" t="str">
        <f t="shared" si="2184"/>
        <v/>
      </c>
      <c r="BF621" s="752"/>
      <c r="BG621" s="733" t="str">
        <f t="shared" ref="BG621:BX621" si="2185">IF(BG618="","",BG618*BG619*BG620/BG$46/365/$G$1)</f>
        <v/>
      </c>
      <c r="BH621" s="733" t="str">
        <f t="shared" si="2185"/>
        <v/>
      </c>
      <c r="BI621" s="733" t="str">
        <f t="shared" si="2185"/>
        <v/>
      </c>
      <c r="BJ621" s="733" t="str">
        <f t="shared" si="2185"/>
        <v/>
      </c>
      <c r="BK621" s="733" t="str">
        <f t="shared" si="2185"/>
        <v/>
      </c>
      <c r="BL621" s="733" t="str">
        <f t="shared" si="2185"/>
        <v/>
      </c>
      <c r="BM621" s="733" t="str">
        <f t="shared" si="2185"/>
        <v/>
      </c>
      <c r="BN621" s="733" t="str">
        <f t="shared" si="2185"/>
        <v/>
      </c>
      <c r="BO621" s="733" t="str">
        <f t="shared" si="2185"/>
        <v/>
      </c>
      <c r="BP621" s="733" t="str">
        <f t="shared" si="2185"/>
        <v/>
      </c>
      <c r="BQ621" s="733" t="str">
        <f t="shared" si="2185"/>
        <v/>
      </c>
      <c r="BR621" s="733" t="str">
        <f t="shared" si="2185"/>
        <v/>
      </c>
      <c r="BS621" s="733" t="str">
        <f t="shared" si="2185"/>
        <v/>
      </c>
      <c r="BT621" s="733" t="str">
        <f t="shared" si="2185"/>
        <v/>
      </c>
      <c r="BU621" s="733" t="str">
        <f t="shared" si="2185"/>
        <v/>
      </c>
      <c r="BV621" s="733" t="str">
        <f t="shared" si="2185"/>
        <v/>
      </c>
      <c r="BW621" s="733" t="str">
        <f t="shared" si="2185"/>
        <v/>
      </c>
      <c r="BX621" s="733" t="str">
        <f t="shared" si="2185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375" t="str">
        <f t="shared" si="2178"/>
        <v/>
      </c>
      <c r="CI621" s="1376" t="str">
        <f t="shared" si="2178"/>
        <v/>
      </c>
      <c r="CJ621" s="1377" t="str">
        <f t="shared" si="2178"/>
        <v/>
      </c>
      <c r="CK621" s="1377" t="str">
        <f t="shared" si="2178"/>
        <v/>
      </c>
      <c r="CL621" s="1377" t="str">
        <f t="shared" si="2178"/>
        <v/>
      </c>
      <c r="CM621" s="1377" t="str">
        <f t="shared" si="2178"/>
        <v/>
      </c>
      <c r="CN621" s="1377" t="str">
        <f t="shared" si="2178"/>
        <v/>
      </c>
      <c r="CO621" s="1378" t="str">
        <f t="shared" si="2178"/>
        <v/>
      </c>
      <c r="CP621" s="1378" t="str">
        <f t="shared" si="2178"/>
        <v/>
      </c>
      <c r="CQ621" s="1378" t="str">
        <f t="shared" si="2178"/>
        <v/>
      </c>
      <c r="CR621" s="1378" t="str">
        <f t="shared" si="2179"/>
        <v/>
      </c>
      <c r="CS621" s="1377" t="str">
        <f t="shared" si="2179"/>
        <v/>
      </c>
      <c r="CT621" s="1377" t="str">
        <f t="shared" si="2179"/>
        <v/>
      </c>
      <c r="CU621" s="1377" t="str">
        <f t="shared" si="2179"/>
        <v/>
      </c>
      <c r="CV621" s="1377" t="str">
        <f t="shared" si="2179"/>
        <v/>
      </c>
      <c r="CW621" s="1377" t="str">
        <f t="shared" si="2179"/>
        <v/>
      </c>
      <c r="CX621" s="1376" t="str">
        <f t="shared" si="2179"/>
        <v/>
      </c>
      <c r="CY621" s="1379" t="str">
        <f t="shared" si="2179"/>
        <v/>
      </c>
      <c r="CZ621" s="638" t="str">
        <f t="shared" si="2180"/>
        <v/>
      </c>
      <c r="DA621" s="639" t="str">
        <f t="shared" si="2180"/>
        <v/>
      </c>
      <c r="DB621" s="640" t="str">
        <f t="shared" si="2180"/>
        <v/>
      </c>
      <c r="DC621" s="640" t="str">
        <f t="shared" si="2180"/>
        <v/>
      </c>
      <c r="DD621" s="640" t="str">
        <f t="shared" si="2180"/>
        <v/>
      </c>
      <c r="DE621" s="640" t="str">
        <f t="shared" si="2180"/>
        <v/>
      </c>
      <c r="DF621" s="640" t="str">
        <f t="shared" si="2180"/>
        <v/>
      </c>
      <c r="DG621" s="641" t="str">
        <f t="shared" si="2180"/>
        <v/>
      </c>
      <c r="DH621" s="641" t="str">
        <f t="shared" si="2180"/>
        <v/>
      </c>
      <c r="DI621" s="641" t="str">
        <f t="shared" si="2180"/>
        <v/>
      </c>
      <c r="DJ621" s="641" t="str">
        <f t="shared" si="2181"/>
        <v/>
      </c>
      <c r="DK621" s="640" t="str">
        <f t="shared" si="2181"/>
        <v/>
      </c>
      <c r="DL621" s="640" t="str">
        <f t="shared" si="2181"/>
        <v/>
      </c>
      <c r="DM621" s="640" t="str">
        <f t="shared" si="2181"/>
        <v/>
      </c>
      <c r="DN621" s="640" t="str">
        <f t="shared" si="2181"/>
        <v/>
      </c>
      <c r="DO621" s="640" t="str">
        <f t="shared" si="2181"/>
        <v/>
      </c>
      <c r="DP621" s="639" t="str">
        <f t="shared" si="2181"/>
        <v/>
      </c>
      <c r="DQ621" s="638" t="str">
        <f t="shared" si="2181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370" t="str">
        <f t="shared" si="2178"/>
        <v/>
      </c>
      <c r="CI622" s="1371" t="str">
        <f t="shared" si="2178"/>
        <v/>
      </c>
      <c r="CJ622" s="1372" t="str">
        <f t="shared" si="2178"/>
        <v/>
      </c>
      <c r="CK622" s="1372" t="str">
        <f t="shared" si="2178"/>
        <v/>
      </c>
      <c r="CL622" s="1372" t="str">
        <f t="shared" si="2178"/>
        <v/>
      </c>
      <c r="CM622" s="1372" t="str">
        <f t="shared" si="2178"/>
        <v/>
      </c>
      <c r="CN622" s="1372" t="str">
        <f t="shared" si="2178"/>
        <v/>
      </c>
      <c r="CO622" s="1373" t="str">
        <f t="shared" si="2178"/>
        <v/>
      </c>
      <c r="CP622" s="1373" t="str">
        <f t="shared" si="2178"/>
        <v/>
      </c>
      <c r="CQ622" s="1373" t="str">
        <f t="shared" si="2178"/>
        <v/>
      </c>
      <c r="CR622" s="1373" t="str">
        <f t="shared" si="2179"/>
        <v/>
      </c>
      <c r="CS622" s="1372" t="str">
        <f t="shared" si="2179"/>
        <v/>
      </c>
      <c r="CT622" s="1372" t="str">
        <f t="shared" si="2179"/>
        <v/>
      </c>
      <c r="CU622" s="1372" t="str">
        <f t="shared" si="2179"/>
        <v/>
      </c>
      <c r="CV622" s="1372" t="str">
        <f t="shared" si="2179"/>
        <v/>
      </c>
      <c r="CW622" s="1372" t="str">
        <f t="shared" si="2179"/>
        <v/>
      </c>
      <c r="CX622" s="1371" t="str">
        <f t="shared" si="2179"/>
        <v/>
      </c>
      <c r="CY622" s="1374" t="str">
        <f t="shared" si="2179"/>
        <v/>
      </c>
      <c r="CZ622" s="532" t="str">
        <f t="shared" si="2180"/>
        <v/>
      </c>
      <c r="DA622" s="533" t="str">
        <f t="shared" si="2180"/>
        <v/>
      </c>
      <c r="DB622" s="534" t="str">
        <f t="shared" si="2180"/>
        <v/>
      </c>
      <c r="DC622" s="534" t="str">
        <f t="shared" si="2180"/>
        <v/>
      </c>
      <c r="DD622" s="534" t="str">
        <f t="shared" si="2180"/>
        <v/>
      </c>
      <c r="DE622" s="534" t="str">
        <f t="shared" si="2180"/>
        <v/>
      </c>
      <c r="DF622" s="534" t="str">
        <f t="shared" si="2180"/>
        <v/>
      </c>
      <c r="DG622" s="535" t="str">
        <f t="shared" si="2180"/>
        <v/>
      </c>
      <c r="DH622" s="535" t="str">
        <f t="shared" si="2180"/>
        <v/>
      </c>
      <c r="DI622" s="535" t="str">
        <f t="shared" si="2180"/>
        <v/>
      </c>
      <c r="DJ622" s="535" t="str">
        <f t="shared" si="2181"/>
        <v/>
      </c>
      <c r="DK622" s="534" t="str">
        <f t="shared" si="2181"/>
        <v/>
      </c>
      <c r="DL622" s="534" t="str">
        <f t="shared" si="2181"/>
        <v/>
      </c>
      <c r="DM622" s="534" t="str">
        <f t="shared" si="2181"/>
        <v/>
      </c>
      <c r="DN622" s="534" t="str">
        <f t="shared" si="2181"/>
        <v/>
      </c>
      <c r="DO622" s="534" t="str">
        <f t="shared" si="2181"/>
        <v/>
      </c>
      <c r="DP622" s="533" t="str">
        <f t="shared" si="2181"/>
        <v/>
      </c>
      <c r="DQ622" s="532" t="str">
        <f t="shared" si="2181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186">IF(B622="","",B618*B619*B622)</f>
        <v/>
      </c>
      <c r="C623" s="541" t="str">
        <f t="shared" si="2186"/>
        <v/>
      </c>
      <c r="D623" s="541" t="str">
        <f t="shared" si="2186"/>
        <v/>
      </c>
      <c r="E623" s="541" t="str">
        <f t="shared" si="2186"/>
        <v/>
      </c>
      <c r="F623" s="541" t="str">
        <f t="shared" si="2186"/>
        <v/>
      </c>
      <c r="G623" s="541" t="str">
        <f t="shared" si="2186"/>
        <v/>
      </c>
      <c r="H623" s="541" t="str">
        <f t="shared" si="2186"/>
        <v/>
      </c>
      <c r="I623" s="541" t="str">
        <f t="shared" si="2186"/>
        <v/>
      </c>
      <c r="J623" s="541" t="str">
        <f t="shared" si="2186"/>
        <v/>
      </c>
      <c r="K623" s="541" t="str">
        <f t="shared" si="2186"/>
        <v/>
      </c>
      <c r="L623" s="541" t="str">
        <f t="shared" si="2186"/>
        <v/>
      </c>
      <c r="M623" s="541" t="str">
        <f t="shared" si="2186"/>
        <v/>
      </c>
      <c r="N623" s="541" t="str">
        <f t="shared" si="2186"/>
        <v/>
      </c>
      <c r="O623" s="541" t="str">
        <f t="shared" si="2186"/>
        <v/>
      </c>
      <c r="P623" s="541" t="str">
        <f t="shared" si="2186"/>
        <v/>
      </c>
      <c r="Q623" s="541" t="str">
        <f t="shared" si="2186"/>
        <v/>
      </c>
      <c r="R623" s="541" t="str">
        <f t="shared" si="2186"/>
        <v/>
      </c>
      <c r="S623" s="541" t="str">
        <f t="shared" si="2186"/>
        <v/>
      </c>
      <c r="T623" s="865"/>
      <c r="U623" s="541" t="str">
        <f t="shared" ref="U623:AL623" si="2187">IF(U622="","",U618*U619*U622)</f>
        <v/>
      </c>
      <c r="V623" s="541" t="str">
        <f t="shared" si="2187"/>
        <v/>
      </c>
      <c r="W623" s="541" t="str">
        <f t="shared" si="2187"/>
        <v/>
      </c>
      <c r="X623" s="541" t="str">
        <f t="shared" si="2187"/>
        <v/>
      </c>
      <c r="Y623" s="541" t="str">
        <f t="shared" si="2187"/>
        <v/>
      </c>
      <c r="Z623" s="541" t="str">
        <f t="shared" si="2187"/>
        <v/>
      </c>
      <c r="AA623" s="541" t="str">
        <f t="shared" si="2187"/>
        <v/>
      </c>
      <c r="AB623" s="541" t="str">
        <f t="shared" si="2187"/>
        <v/>
      </c>
      <c r="AC623" s="541" t="str">
        <f t="shared" si="2187"/>
        <v/>
      </c>
      <c r="AD623" s="541" t="str">
        <f t="shared" si="2187"/>
        <v/>
      </c>
      <c r="AE623" s="541" t="str">
        <f t="shared" si="2187"/>
        <v/>
      </c>
      <c r="AF623" s="541" t="str">
        <f t="shared" si="2187"/>
        <v/>
      </c>
      <c r="AG623" s="541" t="str">
        <f t="shared" si="2187"/>
        <v/>
      </c>
      <c r="AH623" s="541" t="str">
        <f t="shared" si="2187"/>
        <v/>
      </c>
      <c r="AI623" s="541" t="str">
        <f t="shared" si="2187"/>
        <v/>
      </c>
      <c r="AJ623" s="541" t="str">
        <f t="shared" si="2187"/>
        <v/>
      </c>
      <c r="AK623" s="541" t="str">
        <f t="shared" si="2187"/>
        <v/>
      </c>
      <c r="AL623" s="541" t="str">
        <f t="shared" si="2187"/>
        <v/>
      </c>
      <c r="AM623" s="865"/>
      <c r="AN623" s="541" t="str">
        <f t="shared" ref="AN623:BE623" si="2188">IF(AN622="","",AN618*AN619*AN622)</f>
        <v/>
      </c>
      <c r="AO623" s="541" t="str">
        <f t="shared" si="2188"/>
        <v/>
      </c>
      <c r="AP623" s="541" t="str">
        <f t="shared" si="2188"/>
        <v/>
      </c>
      <c r="AQ623" s="541" t="str">
        <f t="shared" si="2188"/>
        <v/>
      </c>
      <c r="AR623" s="541" t="str">
        <f t="shared" si="2188"/>
        <v/>
      </c>
      <c r="AS623" s="541" t="str">
        <f t="shared" si="2188"/>
        <v/>
      </c>
      <c r="AT623" s="541" t="str">
        <f t="shared" si="2188"/>
        <v/>
      </c>
      <c r="AU623" s="541" t="str">
        <f t="shared" si="2188"/>
        <v/>
      </c>
      <c r="AV623" s="541" t="str">
        <f t="shared" si="2188"/>
        <v/>
      </c>
      <c r="AW623" s="541" t="str">
        <f t="shared" si="2188"/>
        <v/>
      </c>
      <c r="AX623" s="541" t="str">
        <f t="shared" si="2188"/>
        <v/>
      </c>
      <c r="AY623" s="541" t="str">
        <f t="shared" si="2188"/>
        <v/>
      </c>
      <c r="AZ623" s="541" t="str">
        <f t="shared" si="2188"/>
        <v/>
      </c>
      <c r="BA623" s="541" t="str">
        <f t="shared" si="2188"/>
        <v/>
      </c>
      <c r="BB623" s="541" t="str">
        <f t="shared" si="2188"/>
        <v/>
      </c>
      <c r="BC623" s="541" t="str">
        <f t="shared" si="2188"/>
        <v/>
      </c>
      <c r="BD623" s="541" t="str">
        <f t="shared" si="2188"/>
        <v/>
      </c>
      <c r="BE623" s="541" t="str">
        <f t="shared" si="2188"/>
        <v/>
      </c>
      <c r="BF623" s="865"/>
      <c r="BG623" s="541" t="str">
        <f t="shared" ref="BG623:BX623" si="2189">IF(BG622="","",BG618*BG619*BG622)</f>
        <v/>
      </c>
      <c r="BH623" s="541" t="str">
        <f t="shared" si="2189"/>
        <v/>
      </c>
      <c r="BI623" s="541" t="str">
        <f t="shared" si="2189"/>
        <v/>
      </c>
      <c r="BJ623" s="541" t="str">
        <f t="shared" si="2189"/>
        <v/>
      </c>
      <c r="BK623" s="541" t="str">
        <f t="shared" si="2189"/>
        <v/>
      </c>
      <c r="BL623" s="541" t="str">
        <f t="shared" si="2189"/>
        <v/>
      </c>
      <c r="BM623" s="541" t="str">
        <f t="shared" si="2189"/>
        <v/>
      </c>
      <c r="BN623" s="541" t="str">
        <f t="shared" si="2189"/>
        <v/>
      </c>
      <c r="BO623" s="541" t="str">
        <f t="shared" si="2189"/>
        <v/>
      </c>
      <c r="BP623" s="541" t="str">
        <f t="shared" si="2189"/>
        <v/>
      </c>
      <c r="BQ623" s="541" t="str">
        <f t="shared" si="2189"/>
        <v/>
      </c>
      <c r="BR623" s="541" t="str">
        <f t="shared" si="2189"/>
        <v/>
      </c>
      <c r="BS623" s="541" t="str">
        <f t="shared" si="2189"/>
        <v/>
      </c>
      <c r="BT623" s="541" t="str">
        <f t="shared" si="2189"/>
        <v/>
      </c>
      <c r="BU623" s="541" t="str">
        <f t="shared" si="2189"/>
        <v/>
      </c>
      <c r="BV623" s="541" t="str">
        <f t="shared" si="2189"/>
        <v/>
      </c>
      <c r="BW623" s="541" t="str">
        <f t="shared" si="2189"/>
        <v/>
      </c>
      <c r="BX623" s="541" t="str">
        <f t="shared" si="2189"/>
        <v/>
      </c>
      <c r="BY623" s="865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370" t="str">
        <f t="shared" si="2178"/>
        <v/>
      </c>
      <c r="CI623" s="1371" t="str">
        <f t="shared" si="2178"/>
        <v/>
      </c>
      <c r="CJ623" s="1372" t="str">
        <f t="shared" si="2178"/>
        <v/>
      </c>
      <c r="CK623" s="1372" t="str">
        <f t="shared" si="2178"/>
        <v/>
      </c>
      <c r="CL623" s="1372" t="str">
        <f t="shared" si="2178"/>
        <v/>
      </c>
      <c r="CM623" s="1372" t="str">
        <f t="shared" si="2178"/>
        <v/>
      </c>
      <c r="CN623" s="1372" t="str">
        <f t="shared" si="2178"/>
        <v/>
      </c>
      <c r="CO623" s="1373" t="str">
        <f t="shared" si="2178"/>
        <v/>
      </c>
      <c r="CP623" s="1373" t="str">
        <f t="shared" si="2178"/>
        <v/>
      </c>
      <c r="CQ623" s="1373" t="str">
        <f t="shared" si="2178"/>
        <v/>
      </c>
      <c r="CR623" s="1373" t="str">
        <f t="shared" si="2179"/>
        <v/>
      </c>
      <c r="CS623" s="1372" t="str">
        <f t="shared" si="2179"/>
        <v/>
      </c>
      <c r="CT623" s="1372" t="str">
        <f t="shared" si="2179"/>
        <v/>
      </c>
      <c r="CU623" s="1372" t="str">
        <f t="shared" si="2179"/>
        <v/>
      </c>
      <c r="CV623" s="1372" t="str">
        <f t="shared" si="2179"/>
        <v/>
      </c>
      <c r="CW623" s="1372" t="str">
        <f t="shared" si="2179"/>
        <v/>
      </c>
      <c r="CX623" s="1371" t="str">
        <f t="shared" si="2179"/>
        <v/>
      </c>
      <c r="CY623" s="1374" t="str">
        <f t="shared" si="2179"/>
        <v/>
      </c>
      <c r="CZ623" s="532" t="str">
        <f t="shared" si="2180"/>
        <v/>
      </c>
      <c r="DA623" s="533" t="str">
        <f t="shared" si="2180"/>
        <v/>
      </c>
      <c r="DB623" s="534" t="str">
        <f t="shared" si="2180"/>
        <v/>
      </c>
      <c r="DC623" s="534" t="str">
        <f t="shared" si="2180"/>
        <v/>
      </c>
      <c r="DD623" s="534" t="str">
        <f t="shared" si="2180"/>
        <v/>
      </c>
      <c r="DE623" s="534" t="str">
        <f t="shared" si="2180"/>
        <v/>
      </c>
      <c r="DF623" s="534" t="str">
        <f t="shared" si="2180"/>
        <v/>
      </c>
      <c r="DG623" s="535" t="str">
        <f t="shared" si="2180"/>
        <v/>
      </c>
      <c r="DH623" s="535" t="str">
        <f t="shared" si="2180"/>
        <v/>
      </c>
      <c r="DI623" s="535" t="str">
        <f t="shared" si="2180"/>
        <v/>
      </c>
      <c r="DJ623" s="535" t="str">
        <f t="shared" si="2181"/>
        <v/>
      </c>
      <c r="DK623" s="534" t="str">
        <f t="shared" si="2181"/>
        <v/>
      </c>
      <c r="DL623" s="534" t="str">
        <f t="shared" si="2181"/>
        <v/>
      </c>
      <c r="DM623" s="534" t="str">
        <f t="shared" si="2181"/>
        <v/>
      </c>
      <c r="DN623" s="534" t="str">
        <f t="shared" si="2181"/>
        <v/>
      </c>
      <c r="DO623" s="534" t="str">
        <f t="shared" si="2181"/>
        <v/>
      </c>
      <c r="DP623" s="533" t="str">
        <f t="shared" si="2181"/>
        <v/>
      </c>
      <c r="DQ623" s="532" t="str">
        <f t="shared" si="2181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447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386"/>
      <c r="CI624" s="1386"/>
      <c r="CJ624" s="1386"/>
      <c r="CK624" s="1386"/>
      <c r="CL624" s="1386"/>
      <c r="CM624" s="1386"/>
      <c r="CN624" s="1386"/>
      <c r="CO624" s="1386"/>
      <c r="CP624" s="1386"/>
      <c r="CQ624" s="1386"/>
      <c r="CR624" s="1386"/>
      <c r="CS624" s="1386"/>
      <c r="CT624" s="1386"/>
      <c r="CU624" s="1386"/>
      <c r="CV624" s="1386"/>
      <c r="CW624" s="1386"/>
      <c r="CX624" s="1386"/>
      <c r="CY624" s="1387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370" t="str">
        <f t="shared" ref="CH625:CQ629" si="2190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371" t="str">
        <f t="shared" si="2190"/>
        <v/>
      </c>
      <c r="CJ625" s="1372" t="str">
        <f t="shared" si="2190"/>
        <v/>
      </c>
      <c r="CK625" s="1372" t="str">
        <f t="shared" si="2190"/>
        <v/>
      </c>
      <c r="CL625" s="1372" t="str">
        <f t="shared" si="2190"/>
        <v/>
      </c>
      <c r="CM625" s="1372" t="str">
        <f t="shared" si="2190"/>
        <v/>
      </c>
      <c r="CN625" s="1372" t="str">
        <f t="shared" si="2190"/>
        <v/>
      </c>
      <c r="CO625" s="1373" t="str">
        <f t="shared" si="2190"/>
        <v/>
      </c>
      <c r="CP625" s="1373" t="str">
        <f t="shared" si="2190"/>
        <v/>
      </c>
      <c r="CQ625" s="1373" t="str">
        <f t="shared" si="2190"/>
        <v/>
      </c>
      <c r="CR625" s="1373" t="str">
        <f t="shared" ref="CR625:CY629" si="2191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372" t="str">
        <f t="shared" si="2191"/>
        <v/>
      </c>
      <c r="CT625" s="1372" t="str">
        <f t="shared" si="2191"/>
        <v/>
      </c>
      <c r="CU625" s="1372" t="str">
        <f t="shared" si="2191"/>
        <v/>
      </c>
      <c r="CV625" s="1372" t="str">
        <f t="shared" si="2191"/>
        <v/>
      </c>
      <c r="CW625" s="1372" t="str">
        <f t="shared" si="2191"/>
        <v/>
      </c>
      <c r="CX625" s="1371" t="str">
        <f t="shared" si="2191"/>
        <v/>
      </c>
      <c r="CY625" s="1374" t="str">
        <f t="shared" si="2191"/>
        <v/>
      </c>
      <c r="CZ625" s="532" t="str">
        <f t="shared" ref="CZ625:DI629" si="2192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192"/>
        <v/>
      </c>
      <c r="DB625" s="534" t="str">
        <f t="shared" si="2192"/>
        <v/>
      </c>
      <c r="DC625" s="534" t="str">
        <f t="shared" si="2192"/>
        <v/>
      </c>
      <c r="DD625" s="534" t="str">
        <f t="shared" si="2192"/>
        <v/>
      </c>
      <c r="DE625" s="534" t="str">
        <f t="shared" si="2192"/>
        <v/>
      </c>
      <c r="DF625" s="534" t="str">
        <f t="shared" si="2192"/>
        <v/>
      </c>
      <c r="DG625" s="535" t="str">
        <f t="shared" si="2192"/>
        <v/>
      </c>
      <c r="DH625" s="535" t="str">
        <f t="shared" si="2192"/>
        <v/>
      </c>
      <c r="DI625" s="535" t="str">
        <f t="shared" si="2192"/>
        <v/>
      </c>
      <c r="DJ625" s="535" t="str">
        <f t="shared" ref="DJ625:DQ629" si="2193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193"/>
        <v/>
      </c>
      <c r="DL625" s="534" t="str">
        <f t="shared" si="2193"/>
        <v/>
      </c>
      <c r="DM625" s="534" t="str">
        <f t="shared" si="2193"/>
        <v/>
      </c>
      <c r="DN625" s="534" t="str">
        <f t="shared" si="2193"/>
        <v/>
      </c>
      <c r="DO625" s="534" t="str">
        <f t="shared" si="2193"/>
        <v/>
      </c>
      <c r="DP625" s="533" t="str">
        <f t="shared" si="2193"/>
        <v/>
      </c>
      <c r="DQ625" s="532" t="str">
        <f t="shared" si="2193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194">330*4.1868</f>
        <v>1381.644</v>
      </c>
      <c r="C626" s="711">
        <f t="shared" si="2194"/>
        <v>1381.644</v>
      </c>
      <c r="D626" s="711">
        <f t="shared" si="2194"/>
        <v>1381.644</v>
      </c>
      <c r="E626" s="711">
        <f t="shared" si="2194"/>
        <v>1381.644</v>
      </c>
      <c r="F626" s="711">
        <f t="shared" si="2194"/>
        <v>1381.644</v>
      </c>
      <c r="G626" s="711">
        <f t="shared" si="2194"/>
        <v>1381.644</v>
      </c>
      <c r="H626" s="711">
        <f t="shared" si="2194"/>
        <v>1381.644</v>
      </c>
      <c r="I626" s="711">
        <f t="shared" si="2194"/>
        <v>1381.644</v>
      </c>
      <c r="J626" s="711">
        <f t="shared" si="2194"/>
        <v>1381.644</v>
      </c>
      <c r="K626" s="711">
        <f t="shared" si="2194"/>
        <v>1381.644</v>
      </c>
      <c r="L626" s="711">
        <f t="shared" si="2194"/>
        <v>1381.644</v>
      </c>
      <c r="M626" s="711">
        <f t="shared" si="2194"/>
        <v>1381.644</v>
      </c>
      <c r="N626" s="711">
        <f t="shared" si="2194"/>
        <v>1381.644</v>
      </c>
      <c r="O626" s="711">
        <f t="shared" si="2194"/>
        <v>1381.644</v>
      </c>
      <c r="P626" s="711">
        <f t="shared" si="2194"/>
        <v>1381.644</v>
      </c>
      <c r="Q626" s="711">
        <f t="shared" si="2194"/>
        <v>1381.644</v>
      </c>
      <c r="R626" s="711">
        <f t="shared" si="2194"/>
        <v>1381.644</v>
      </c>
      <c r="S626" s="711">
        <f t="shared" si="2194"/>
        <v>1381.644</v>
      </c>
      <c r="T626" s="813"/>
      <c r="U626" s="711">
        <f t="shared" ref="U626:AL626" si="2195">330*4.1868</f>
        <v>1381.644</v>
      </c>
      <c r="V626" s="711">
        <f t="shared" si="2195"/>
        <v>1381.644</v>
      </c>
      <c r="W626" s="711">
        <f t="shared" si="2195"/>
        <v>1381.644</v>
      </c>
      <c r="X626" s="711">
        <f t="shared" si="2195"/>
        <v>1381.644</v>
      </c>
      <c r="Y626" s="711">
        <f t="shared" si="2195"/>
        <v>1381.644</v>
      </c>
      <c r="Z626" s="711">
        <f t="shared" si="2195"/>
        <v>1381.644</v>
      </c>
      <c r="AA626" s="711">
        <f t="shared" si="2195"/>
        <v>1381.644</v>
      </c>
      <c r="AB626" s="711">
        <f t="shared" si="2195"/>
        <v>1381.644</v>
      </c>
      <c r="AC626" s="711">
        <f t="shared" si="2195"/>
        <v>1381.644</v>
      </c>
      <c r="AD626" s="711">
        <f t="shared" si="2195"/>
        <v>1381.644</v>
      </c>
      <c r="AE626" s="711">
        <f t="shared" si="2195"/>
        <v>1381.644</v>
      </c>
      <c r="AF626" s="711">
        <f t="shared" si="2195"/>
        <v>1381.644</v>
      </c>
      <c r="AG626" s="711">
        <f t="shared" si="2195"/>
        <v>1381.644</v>
      </c>
      <c r="AH626" s="711">
        <f t="shared" si="2195"/>
        <v>1381.644</v>
      </c>
      <c r="AI626" s="711">
        <f t="shared" si="2195"/>
        <v>1381.644</v>
      </c>
      <c r="AJ626" s="711">
        <f t="shared" si="2195"/>
        <v>1381.644</v>
      </c>
      <c r="AK626" s="711">
        <f t="shared" si="2195"/>
        <v>1381.644</v>
      </c>
      <c r="AL626" s="711">
        <f t="shared" si="2195"/>
        <v>1381.644</v>
      </c>
      <c r="AM626" s="813"/>
      <c r="AN626" s="711">
        <f t="shared" ref="AN626:BE626" si="2196">330*4.1868</f>
        <v>1381.644</v>
      </c>
      <c r="AO626" s="711">
        <f t="shared" si="2196"/>
        <v>1381.644</v>
      </c>
      <c r="AP626" s="711">
        <f t="shared" si="2196"/>
        <v>1381.644</v>
      </c>
      <c r="AQ626" s="711">
        <f t="shared" si="2196"/>
        <v>1381.644</v>
      </c>
      <c r="AR626" s="711">
        <f t="shared" si="2196"/>
        <v>1381.644</v>
      </c>
      <c r="AS626" s="711">
        <f t="shared" si="2196"/>
        <v>1381.644</v>
      </c>
      <c r="AT626" s="711">
        <f t="shared" si="2196"/>
        <v>1381.644</v>
      </c>
      <c r="AU626" s="711">
        <f t="shared" si="2196"/>
        <v>1381.644</v>
      </c>
      <c r="AV626" s="711">
        <f t="shared" si="2196"/>
        <v>1381.644</v>
      </c>
      <c r="AW626" s="711">
        <f t="shared" si="2196"/>
        <v>1381.644</v>
      </c>
      <c r="AX626" s="711">
        <f t="shared" si="2196"/>
        <v>1381.644</v>
      </c>
      <c r="AY626" s="711">
        <f t="shared" si="2196"/>
        <v>1381.644</v>
      </c>
      <c r="AZ626" s="711">
        <f t="shared" si="2196"/>
        <v>1381.644</v>
      </c>
      <c r="BA626" s="711">
        <f t="shared" si="2196"/>
        <v>1381.644</v>
      </c>
      <c r="BB626" s="711">
        <f t="shared" si="2196"/>
        <v>1381.644</v>
      </c>
      <c r="BC626" s="711">
        <f t="shared" si="2196"/>
        <v>1381.644</v>
      </c>
      <c r="BD626" s="711">
        <f t="shared" si="2196"/>
        <v>1381.644</v>
      </c>
      <c r="BE626" s="711">
        <f t="shared" si="2196"/>
        <v>1381.644</v>
      </c>
      <c r="BF626" s="813"/>
      <c r="BG626" s="711">
        <f t="shared" ref="BG626:BX626" si="2197">330*4.1868</f>
        <v>1381.644</v>
      </c>
      <c r="BH626" s="711">
        <f t="shared" si="2197"/>
        <v>1381.644</v>
      </c>
      <c r="BI626" s="711">
        <f t="shared" si="2197"/>
        <v>1381.644</v>
      </c>
      <c r="BJ626" s="711">
        <f t="shared" si="2197"/>
        <v>1381.644</v>
      </c>
      <c r="BK626" s="711">
        <f t="shared" si="2197"/>
        <v>1381.644</v>
      </c>
      <c r="BL626" s="711">
        <f t="shared" si="2197"/>
        <v>1381.644</v>
      </c>
      <c r="BM626" s="711">
        <f t="shared" si="2197"/>
        <v>1381.644</v>
      </c>
      <c r="BN626" s="711">
        <f t="shared" si="2197"/>
        <v>1381.644</v>
      </c>
      <c r="BO626" s="711">
        <f t="shared" si="2197"/>
        <v>1381.644</v>
      </c>
      <c r="BP626" s="711">
        <f t="shared" si="2197"/>
        <v>1381.644</v>
      </c>
      <c r="BQ626" s="711">
        <f t="shared" si="2197"/>
        <v>1381.644</v>
      </c>
      <c r="BR626" s="711">
        <f t="shared" si="2197"/>
        <v>1381.644</v>
      </c>
      <c r="BS626" s="711">
        <f t="shared" si="2197"/>
        <v>1381.644</v>
      </c>
      <c r="BT626" s="711">
        <f t="shared" si="2197"/>
        <v>1381.644</v>
      </c>
      <c r="BU626" s="711">
        <f t="shared" si="2197"/>
        <v>1381.644</v>
      </c>
      <c r="BV626" s="711">
        <f t="shared" si="2197"/>
        <v>1381.644</v>
      </c>
      <c r="BW626" s="711">
        <f t="shared" si="2197"/>
        <v>1381.644</v>
      </c>
      <c r="BX626" s="711">
        <f t="shared" si="2197"/>
        <v>1381.644</v>
      </c>
      <c r="BY626" s="813"/>
      <c r="BZ626" s="711">
        <f>330*4.1868</f>
        <v>1381.644</v>
      </c>
      <c r="CA626" s="711">
        <f>330*4.1868</f>
        <v>1381.644</v>
      </c>
      <c r="CB626" s="711">
        <f>330*4.1868</f>
        <v>1381.644</v>
      </c>
      <c r="CC626" s="711">
        <f>330*4.1868</f>
        <v>1381.644</v>
      </c>
      <c r="CD626" s="698"/>
      <c r="CE626" s="698"/>
      <c r="CF626" s="698"/>
      <c r="CG626" s="787"/>
      <c r="CH626" s="1370">
        <f t="shared" si="2190"/>
        <v>1381.644</v>
      </c>
      <c r="CI626" s="1371">
        <f t="shared" si="2190"/>
        <v>1381.644</v>
      </c>
      <c r="CJ626" s="1372">
        <f t="shared" si="2190"/>
        <v>1381.644</v>
      </c>
      <c r="CK626" s="1372">
        <f t="shared" si="2190"/>
        <v>1381.644</v>
      </c>
      <c r="CL626" s="1372">
        <f t="shared" si="2190"/>
        <v>1381.644</v>
      </c>
      <c r="CM626" s="1372">
        <f t="shared" si="2190"/>
        <v>1381.644</v>
      </c>
      <c r="CN626" s="1372">
        <f t="shared" si="2190"/>
        <v>1381.644</v>
      </c>
      <c r="CO626" s="1373">
        <f t="shared" si="2190"/>
        <v>1381.644</v>
      </c>
      <c r="CP626" s="1373">
        <f t="shared" si="2190"/>
        <v>1381.644</v>
      </c>
      <c r="CQ626" s="1373">
        <f t="shared" si="2190"/>
        <v>1381.644</v>
      </c>
      <c r="CR626" s="1373">
        <f t="shared" si="2191"/>
        <v>1381.644</v>
      </c>
      <c r="CS626" s="1372">
        <f t="shared" si="2191"/>
        <v>1381.644</v>
      </c>
      <c r="CT626" s="1372">
        <f t="shared" si="2191"/>
        <v>1381.644</v>
      </c>
      <c r="CU626" s="1372">
        <f t="shared" si="2191"/>
        <v>1381.644</v>
      </c>
      <c r="CV626" s="1372">
        <f t="shared" si="2191"/>
        <v>1381.644</v>
      </c>
      <c r="CW626" s="1372">
        <f t="shared" si="2191"/>
        <v>1381.644</v>
      </c>
      <c r="CX626" s="1371">
        <f t="shared" si="2191"/>
        <v>1381.644</v>
      </c>
      <c r="CY626" s="1374">
        <f t="shared" si="2191"/>
        <v>1381.644</v>
      </c>
      <c r="CZ626" s="532">
        <f t="shared" si="2192"/>
        <v>1381.644</v>
      </c>
      <c r="DA626" s="533">
        <f t="shared" si="2192"/>
        <v>1381.644</v>
      </c>
      <c r="DB626" s="534">
        <f t="shared" si="2192"/>
        <v>1381.644</v>
      </c>
      <c r="DC626" s="534">
        <f t="shared" si="2192"/>
        <v>1381.644</v>
      </c>
      <c r="DD626" s="534">
        <f t="shared" si="2192"/>
        <v>1381.644</v>
      </c>
      <c r="DE626" s="534">
        <f t="shared" si="2192"/>
        <v>1381.644</v>
      </c>
      <c r="DF626" s="534">
        <f t="shared" si="2192"/>
        <v>1381.644</v>
      </c>
      <c r="DG626" s="535">
        <f t="shared" si="2192"/>
        <v>1381.644</v>
      </c>
      <c r="DH626" s="535">
        <f t="shared" si="2192"/>
        <v>1381.644</v>
      </c>
      <c r="DI626" s="535">
        <f t="shared" si="2192"/>
        <v>1381.644</v>
      </c>
      <c r="DJ626" s="535">
        <f t="shared" si="2193"/>
        <v>1381.644</v>
      </c>
      <c r="DK626" s="534">
        <f t="shared" si="2193"/>
        <v>1381.644</v>
      </c>
      <c r="DL626" s="534">
        <f t="shared" si="2193"/>
        <v>1381.644</v>
      </c>
      <c r="DM626" s="534">
        <f t="shared" si="2193"/>
        <v>1381.644</v>
      </c>
      <c r="DN626" s="534">
        <f t="shared" si="2193"/>
        <v>1381.644</v>
      </c>
      <c r="DO626" s="534">
        <f t="shared" si="2193"/>
        <v>1381.644</v>
      </c>
      <c r="DP626" s="533">
        <f t="shared" si="2193"/>
        <v>1381.644</v>
      </c>
      <c r="DQ626" s="532">
        <f t="shared" si="2193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198">IF(B625="","",B625*B626/B$46/365/$G$1)</f>
        <v/>
      </c>
      <c r="C627" s="733" t="str">
        <f t="shared" si="2198"/>
        <v/>
      </c>
      <c r="D627" s="733" t="str">
        <f t="shared" si="2198"/>
        <v/>
      </c>
      <c r="E627" s="733" t="str">
        <f t="shared" si="2198"/>
        <v/>
      </c>
      <c r="F627" s="733" t="str">
        <f t="shared" si="2198"/>
        <v/>
      </c>
      <c r="G627" s="733" t="str">
        <f t="shared" si="2198"/>
        <v/>
      </c>
      <c r="H627" s="733" t="str">
        <f t="shared" si="2198"/>
        <v/>
      </c>
      <c r="I627" s="733" t="str">
        <f t="shared" si="2198"/>
        <v/>
      </c>
      <c r="J627" s="733" t="str">
        <f t="shared" si="2198"/>
        <v/>
      </c>
      <c r="K627" s="733" t="str">
        <f t="shared" si="2198"/>
        <v/>
      </c>
      <c r="L627" s="733" t="str">
        <f t="shared" si="2198"/>
        <v/>
      </c>
      <c r="M627" s="733" t="str">
        <f t="shared" si="2198"/>
        <v/>
      </c>
      <c r="N627" s="733" t="str">
        <f t="shared" si="2198"/>
        <v/>
      </c>
      <c r="O627" s="733" t="str">
        <f t="shared" si="2198"/>
        <v/>
      </c>
      <c r="P627" s="733" t="str">
        <f t="shared" si="2198"/>
        <v/>
      </c>
      <c r="Q627" s="733" t="str">
        <f t="shared" si="2198"/>
        <v/>
      </c>
      <c r="R627" s="733" t="str">
        <f t="shared" si="2198"/>
        <v/>
      </c>
      <c r="S627" s="733" t="str">
        <f t="shared" si="2198"/>
        <v/>
      </c>
      <c r="T627" s="813"/>
      <c r="U627" s="733" t="str">
        <f t="shared" ref="U627:AL627" si="2199">IF(U625="","",U625*U626/U$46/365/$G$1)</f>
        <v/>
      </c>
      <c r="V627" s="733" t="str">
        <f t="shared" si="2199"/>
        <v/>
      </c>
      <c r="W627" s="733" t="str">
        <f t="shared" si="2199"/>
        <v/>
      </c>
      <c r="X627" s="733" t="str">
        <f t="shared" si="2199"/>
        <v/>
      </c>
      <c r="Y627" s="733" t="str">
        <f t="shared" si="2199"/>
        <v/>
      </c>
      <c r="Z627" s="733" t="str">
        <f t="shared" si="2199"/>
        <v/>
      </c>
      <c r="AA627" s="733" t="str">
        <f t="shared" si="2199"/>
        <v/>
      </c>
      <c r="AB627" s="733" t="str">
        <f t="shared" si="2199"/>
        <v/>
      </c>
      <c r="AC627" s="733" t="str">
        <f t="shared" si="2199"/>
        <v/>
      </c>
      <c r="AD627" s="733" t="str">
        <f t="shared" si="2199"/>
        <v/>
      </c>
      <c r="AE627" s="733" t="str">
        <f t="shared" si="2199"/>
        <v/>
      </c>
      <c r="AF627" s="733" t="str">
        <f t="shared" si="2199"/>
        <v/>
      </c>
      <c r="AG627" s="733" t="str">
        <f t="shared" si="2199"/>
        <v/>
      </c>
      <c r="AH627" s="733" t="str">
        <f t="shared" si="2199"/>
        <v/>
      </c>
      <c r="AI627" s="733" t="str">
        <f t="shared" si="2199"/>
        <v/>
      </c>
      <c r="AJ627" s="733" t="str">
        <f t="shared" si="2199"/>
        <v/>
      </c>
      <c r="AK627" s="733" t="str">
        <f t="shared" si="2199"/>
        <v/>
      </c>
      <c r="AL627" s="733" t="str">
        <f t="shared" si="2199"/>
        <v/>
      </c>
      <c r="AM627" s="813"/>
      <c r="AN627" s="733" t="str">
        <f t="shared" ref="AN627:BE627" si="2200">IF(AN625="","",AN625*AN626/AN$46/365/$G$1)</f>
        <v/>
      </c>
      <c r="AO627" s="733" t="str">
        <f t="shared" si="2200"/>
        <v/>
      </c>
      <c r="AP627" s="733" t="str">
        <f t="shared" si="2200"/>
        <v/>
      </c>
      <c r="AQ627" s="733" t="str">
        <f t="shared" si="2200"/>
        <v/>
      </c>
      <c r="AR627" s="733" t="str">
        <f t="shared" si="2200"/>
        <v/>
      </c>
      <c r="AS627" s="733" t="str">
        <f t="shared" si="2200"/>
        <v/>
      </c>
      <c r="AT627" s="733" t="str">
        <f t="shared" si="2200"/>
        <v/>
      </c>
      <c r="AU627" s="733" t="str">
        <f t="shared" si="2200"/>
        <v/>
      </c>
      <c r="AV627" s="733" t="str">
        <f t="shared" si="2200"/>
        <v/>
      </c>
      <c r="AW627" s="733" t="str">
        <f t="shared" si="2200"/>
        <v/>
      </c>
      <c r="AX627" s="733" t="str">
        <f t="shared" si="2200"/>
        <v/>
      </c>
      <c r="AY627" s="733" t="str">
        <f t="shared" si="2200"/>
        <v/>
      </c>
      <c r="AZ627" s="733" t="str">
        <f t="shared" si="2200"/>
        <v/>
      </c>
      <c r="BA627" s="733" t="str">
        <f t="shared" si="2200"/>
        <v/>
      </c>
      <c r="BB627" s="733" t="str">
        <f t="shared" si="2200"/>
        <v/>
      </c>
      <c r="BC627" s="733" t="str">
        <f t="shared" si="2200"/>
        <v/>
      </c>
      <c r="BD627" s="733" t="str">
        <f t="shared" si="2200"/>
        <v/>
      </c>
      <c r="BE627" s="733" t="str">
        <f t="shared" si="2200"/>
        <v/>
      </c>
      <c r="BF627" s="813"/>
      <c r="BG627" s="733" t="str">
        <f t="shared" ref="BG627:BX627" si="2201">IF(BG625="","",BG625*BG626/BG$46/365/$G$1)</f>
        <v/>
      </c>
      <c r="BH627" s="733" t="str">
        <f t="shared" si="2201"/>
        <v/>
      </c>
      <c r="BI627" s="733" t="str">
        <f t="shared" si="2201"/>
        <v/>
      </c>
      <c r="BJ627" s="733" t="str">
        <f t="shared" si="2201"/>
        <v/>
      </c>
      <c r="BK627" s="733" t="str">
        <f t="shared" si="2201"/>
        <v/>
      </c>
      <c r="BL627" s="733" t="str">
        <f t="shared" si="2201"/>
        <v/>
      </c>
      <c r="BM627" s="733" t="str">
        <f t="shared" si="2201"/>
        <v/>
      </c>
      <c r="BN627" s="733" t="str">
        <f t="shared" si="2201"/>
        <v/>
      </c>
      <c r="BO627" s="733" t="str">
        <f t="shared" si="2201"/>
        <v/>
      </c>
      <c r="BP627" s="733" t="str">
        <f t="shared" si="2201"/>
        <v/>
      </c>
      <c r="BQ627" s="733" t="str">
        <f t="shared" si="2201"/>
        <v/>
      </c>
      <c r="BR627" s="733" t="str">
        <f t="shared" si="2201"/>
        <v/>
      </c>
      <c r="BS627" s="733" t="str">
        <f t="shared" si="2201"/>
        <v/>
      </c>
      <c r="BT627" s="733" t="str">
        <f t="shared" si="2201"/>
        <v/>
      </c>
      <c r="BU627" s="733" t="str">
        <f t="shared" si="2201"/>
        <v/>
      </c>
      <c r="BV627" s="733" t="str">
        <f t="shared" si="2201"/>
        <v/>
      </c>
      <c r="BW627" s="733" t="str">
        <f t="shared" si="2201"/>
        <v/>
      </c>
      <c r="BX627" s="733" t="str">
        <f t="shared" si="2201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375" t="str">
        <f t="shared" si="2190"/>
        <v/>
      </c>
      <c r="CI627" s="1376" t="str">
        <f t="shared" si="2190"/>
        <v/>
      </c>
      <c r="CJ627" s="1377" t="str">
        <f t="shared" si="2190"/>
        <v/>
      </c>
      <c r="CK627" s="1377" t="str">
        <f t="shared" si="2190"/>
        <v/>
      </c>
      <c r="CL627" s="1377" t="str">
        <f t="shared" si="2190"/>
        <v/>
      </c>
      <c r="CM627" s="1377" t="str">
        <f t="shared" si="2190"/>
        <v/>
      </c>
      <c r="CN627" s="1377" t="str">
        <f t="shared" si="2190"/>
        <v/>
      </c>
      <c r="CO627" s="1378" t="str">
        <f t="shared" si="2190"/>
        <v/>
      </c>
      <c r="CP627" s="1378" t="str">
        <f t="shared" si="2190"/>
        <v/>
      </c>
      <c r="CQ627" s="1378" t="str">
        <f t="shared" si="2190"/>
        <v/>
      </c>
      <c r="CR627" s="1378" t="str">
        <f t="shared" si="2191"/>
        <v/>
      </c>
      <c r="CS627" s="1377" t="str">
        <f t="shared" si="2191"/>
        <v/>
      </c>
      <c r="CT627" s="1377" t="str">
        <f t="shared" si="2191"/>
        <v/>
      </c>
      <c r="CU627" s="1377" t="str">
        <f t="shared" si="2191"/>
        <v/>
      </c>
      <c r="CV627" s="1377" t="str">
        <f t="shared" si="2191"/>
        <v/>
      </c>
      <c r="CW627" s="1377" t="str">
        <f t="shared" si="2191"/>
        <v/>
      </c>
      <c r="CX627" s="1376" t="str">
        <f t="shared" si="2191"/>
        <v/>
      </c>
      <c r="CY627" s="1379" t="str">
        <f t="shared" si="2191"/>
        <v/>
      </c>
      <c r="CZ627" s="638" t="str">
        <f t="shared" si="2192"/>
        <v/>
      </c>
      <c r="DA627" s="639" t="str">
        <f t="shared" si="2192"/>
        <v/>
      </c>
      <c r="DB627" s="640" t="str">
        <f t="shared" si="2192"/>
        <v/>
      </c>
      <c r="DC627" s="640" t="str">
        <f t="shared" si="2192"/>
        <v/>
      </c>
      <c r="DD627" s="640" t="str">
        <f t="shared" si="2192"/>
        <v/>
      </c>
      <c r="DE627" s="640" t="str">
        <f t="shared" si="2192"/>
        <v/>
      </c>
      <c r="DF627" s="640" t="str">
        <f t="shared" si="2192"/>
        <v/>
      </c>
      <c r="DG627" s="641" t="str">
        <f t="shared" si="2192"/>
        <v/>
      </c>
      <c r="DH627" s="641" t="str">
        <f t="shared" si="2192"/>
        <v/>
      </c>
      <c r="DI627" s="641" t="str">
        <f t="shared" si="2192"/>
        <v/>
      </c>
      <c r="DJ627" s="641" t="str">
        <f t="shared" si="2193"/>
        <v/>
      </c>
      <c r="DK627" s="640" t="str">
        <f t="shared" si="2193"/>
        <v/>
      </c>
      <c r="DL627" s="640" t="str">
        <f t="shared" si="2193"/>
        <v/>
      </c>
      <c r="DM627" s="640" t="str">
        <f t="shared" si="2193"/>
        <v/>
      </c>
      <c r="DN627" s="640" t="str">
        <f t="shared" si="2193"/>
        <v/>
      </c>
      <c r="DO627" s="640" t="str">
        <f t="shared" si="2193"/>
        <v/>
      </c>
      <c r="DP627" s="639" t="str">
        <f t="shared" si="2193"/>
        <v/>
      </c>
      <c r="DQ627" s="638" t="str">
        <f t="shared" si="2193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370" t="str">
        <f t="shared" si="2190"/>
        <v/>
      </c>
      <c r="CI628" s="1371" t="str">
        <f t="shared" si="2190"/>
        <v/>
      </c>
      <c r="CJ628" s="1372" t="str">
        <f t="shared" si="2190"/>
        <v/>
      </c>
      <c r="CK628" s="1372" t="str">
        <f t="shared" si="2190"/>
        <v/>
      </c>
      <c r="CL628" s="1372" t="str">
        <f t="shared" si="2190"/>
        <v/>
      </c>
      <c r="CM628" s="1372" t="str">
        <f t="shared" si="2190"/>
        <v/>
      </c>
      <c r="CN628" s="1372" t="str">
        <f t="shared" si="2190"/>
        <v/>
      </c>
      <c r="CO628" s="1373" t="str">
        <f t="shared" si="2190"/>
        <v/>
      </c>
      <c r="CP628" s="1373" t="str">
        <f t="shared" si="2190"/>
        <v/>
      </c>
      <c r="CQ628" s="1373" t="str">
        <f t="shared" si="2190"/>
        <v/>
      </c>
      <c r="CR628" s="1373" t="str">
        <f t="shared" si="2191"/>
        <v/>
      </c>
      <c r="CS628" s="1372" t="str">
        <f t="shared" si="2191"/>
        <v/>
      </c>
      <c r="CT628" s="1372" t="str">
        <f t="shared" si="2191"/>
        <v/>
      </c>
      <c r="CU628" s="1372" t="str">
        <f t="shared" si="2191"/>
        <v/>
      </c>
      <c r="CV628" s="1372" t="str">
        <f t="shared" si="2191"/>
        <v/>
      </c>
      <c r="CW628" s="1372" t="str">
        <f t="shared" si="2191"/>
        <v/>
      </c>
      <c r="CX628" s="1371" t="str">
        <f t="shared" si="2191"/>
        <v/>
      </c>
      <c r="CY628" s="1374" t="str">
        <f t="shared" si="2191"/>
        <v/>
      </c>
      <c r="CZ628" s="532" t="str">
        <f t="shared" si="2192"/>
        <v/>
      </c>
      <c r="DA628" s="533" t="str">
        <f t="shared" si="2192"/>
        <v/>
      </c>
      <c r="DB628" s="534" t="str">
        <f t="shared" si="2192"/>
        <v/>
      </c>
      <c r="DC628" s="534" t="str">
        <f t="shared" si="2192"/>
        <v/>
      </c>
      <c r="DD628" s="534" t="str">
        <f t="shared" si="2192"/>
        <v/>
      </c>
      <c r="DE628" s="534" t="str">
        <f t="shared" si="2192"/>
        <v/>
      </c>
      <c r="DF628" s="534" t="str">
        <f t="shared" si="2192"/>
        <v/>
      </c>
      <c r="DG628" s="535" t="str">
        <f t="shared" si="2192"/>
        <v/>
      </c>
      <c r="DH628" s="535" t="str">
        <f t="shared" si="2192"/>
        <v/>
      </c>
      <c r="DI628" s="535" t="str">
        <f t="shared" si="2192"/>
        <v/>
      </c>
      <c r="DJ628" s="535" t="str">
        <f t="shared" si="2193"/>
        <v/>
      </c>
      <c r="DK628" s="534" t="str">
        <f t="shared" si="2193"/>
        <v/>
      </c>
      <c r="DL628" s="534" t="str">
        <f t="shared" si="2193"/>
        <v/>
      </c>
      <c r="DM628" s="534" t="str">
        <f t="shared" si="2193"/>
        <v/>
      </c>
      <c r="DN628" s="534" t="str">
        <f t="shared" si="2193"/>
        <v/>
      </c>
      <c r="DO628" s="534" t="str">
        <f t="shared" si="2193"/>
        <v/>
      </c>
      <c r="DP628" s="533" t="str">
        <f t="shared" si="2193"/>
        <v/>
      </c>
      <c r="DQ628" s="532" t="str">
        <f t="shared" si="2193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202">IF(B628="","",B625*B628)</f>
        <v/>
      </c>
      <c r="C629" s="730" t="str">
        <f t="shared" si="2202"/>
        <v/>
      </c>
      <c r="D629" s="730" t="str">
        <f t="shared" si="2202"/>
        <v/>
      </c>
      <c r="E629" s="730" t="str">
        <f t="shared" si="2202"/>
        <v/>
      </c>
      <c r="F629" s="730" t="str">
        <f t="shared" si="2202"/>
        <v/>
      </c>
      <c r="G629" s="730" t="str">
        <f t="shared" si="2202"/>
        <v/>
      </c>
      <c r="H629" s="730" t="str">
        <f t="shared" si="2202"/>
        <v/>
      </c>
      <c r="I629" s="730" t="str">
        <f t="shared" si="2202"/>
        <v/>
      </c>
      <c r="J629" s="730" t="str">
        <f t="shared" si="2202"/>
        <v/>
      </c>
      <c r="K629" s="730" t="str">
        <f t="shared" si="2202"/>
        <v/>
      </c>
      <c r="L629" s="730" t="str">
        <f t="shared" si="2202"/>
        <v/>
      </c>
      <c r="M629" s="730" t="str">
        <f t="shared" si="2202"/>
        <v/>
      </c>
      <c r="N629" s="730" t="str">
        <f t="shared" si="2202"/>
        <v/>
      </c>
      <c r="O629" s="730" t="str">
        <f t="shared" si="2202"/>
        <v/>
      </c>
      <c r="P629" s="730" t="str">
        <f t="shared" si="2202"/>
        <v/>
      </c>
      <c r="Q629" s="730" t="str">
        <f t="shared" si="2202"/>
        <v/>
      </c>
      <c r="R629" s="730" t="str">
        <f t="shared" si="2202"/>
        <v/>
      </c>
      <c r="S629" s="730" t="str">
        <f t="shared" si="2202"/>
        <v/>
      </c>
      <c r="T629" s="813"/>
      <c r="U629" s="730" t="str">
        <f t="shared" ref="U629:AL629" si="2203">IF(U628="","",U625*U628)</f>
        <v/>
      </c>
      <c r="V629" s="730" t="str">
        <f t="shared" si="2203"/>
        <v/>
      </c>
      <c r="W629" s="730" t="str">
        <f t="shared" si="2203"/>
        <v/>
      </c>
      <c r="X629" s="730" t="str">
        <f t="shared" si="2203"/>
        <v/>
      </c>
      <c r="Y629" s="730" t="str">
        <f t="shared" si="2203"/>
        <v/>
      </c>
      <c r="Z629" s="730" t="str">
        <f t="shared" si="2203"/>
        <v/>
      </c>
      <c r="AA629" s="730" t="str">
        <f t="shared" si="2203"/>
        <v/>
      </c>
      <c r="AB629" s="730" t="str">
        <f t="shared" si="2203"/>
        <v/>
      </c>
      <c r="AC629" s="730" t="str">
        <f t="shared" si="2203"/>
        <v/>
      </c>
      <c r="AD629" s="730" t="str">
        <f t="shared" si="2203"/>
        <v/>
      </c>
      <c r="AE629" s="730" t="str">
        <f t="shared" si="2203"/>
        <v/>
      </c>
      <c r="AF629" s="730" t="str">
        <f t="shared" si="2203"/>
        <v/>
      </c>
      <c r="AG629" s="730" t="str">
        <f t="shared" si="2203"/>
        <v/>
      </c>
      <c r="AH629" s="730" t="str">
        <f t="shared" si="2203"/>
        <v/>
      </c>
      <c r="AI629" s="730" t="str">
        <f t="shared" si="2203"/>
        <v/>
      </c>
      <c r="AJ629" s="730" t="str">
        <f t="shared" si="2203"/>
        <v/>
      </c>
      <c r="AK629" s="730" t="str">
        <f t="shared" si="2203"/>
        <v/>
      </c>
      <c r="AL629" s="730" t="str">
        <f t="shared" si="2203"/>
        <v/>
      </c>
      <c r="AM629" s="813"/>
      <c r="AN629" s="730" t="str">
        <f t="shared" ref="AN629:BE629" si="2204">IF(AN628="","",AN625*AN628)</f>
        <v/>
      </c>
      <c r="AO629" s="730" t="str">
        <f t="shared" si="2204"/>
        <v/>
      </c>
      <c r="AP629" s="730" t="str">
        <f t="shared" si="2204"/>
        <v/>
      </c>
      <c r="AQ629" s="730" t="str">
        <f t="shared" si="2204"/>
        <v/>
      </c>
      <c r="AR629" s="730" t="str">
        <f t="shared" si="2204"/>
        <v/>
      </c>
      <c r="AS629" s="730" t="str">
        <f t="shared" si="2204"/>
        <v/>
      </c>
      <c r="AT629" s="730" t="str">
        <f t="shared" si="2204"/>
        <v/>
      </c>
      <c r="AU629" s="730" t="str">
        <f t="shared" si="2204"/>
        <v/>
      </c>
      <c r="AV629" s="730" t="str">
        <f t="shared" si="2204"/>
        <v/>
      </c>
      <c r="AW629" s="730" t="str">
        <f t="shared" si="2204"/>
        <v/>
      </c>
      <c r="AX629" s="730" t="str">
        <f t="shared" si="2204"/>
        <v/>
      </c>
      <c r="AY629" s="730" t="str">
        <f t="shared" si="2204"/>
        <v/>
      </c>
      <c r="AZ629" s="730" t="str">
        <f t="shared" si="2204"/>
        <v/>
      </c>
      <c r="BA629" s="730" t="str">
        <f t="shared" si="2204"/>
        <v/>
      </c>
      <c r="BB629" s="730" t="str">
        <f t="shared" si="2204"/>
        <v/>
      </c>
      <c r="BC629" s="730" t="str">
        <f t="shared" si="2204"/>
        <v/>
      </c>
      <c r="BD629" s="730" t="str">
        <f t="shared" si="2204"/>
        <v/>
      </c>
      <c r="BE629" s="730" t="str">
        <f t="shared" si="2204"/>
        <v/>
      </c>
      <c r="BF629" s="813"/>
      <c r="BG629" s="730" t="str">
        <f t="shared" ref="BG629:BX629" si="2205">IF(BG628="","",BG625*BG628)</f>
        <v/>
      </c>
      <c r="BH629" s="730" t="str">
        <f t="shared" si="2205"/>
        <v/>
      </c>
      <c r="BI629" s="730" t="str">
        <f t="shared" si="2205"/>
        <v/>
      </c>
      <c r="BJ629" s="730" t="str">
        <f t="shared" si="2205"/>
        <v/>
      </c>
      <c r="BK629" s="730" t="str">
        <f t="shared" si="2205"/>
        <v/>
      </c>
      <c r="BL629" s="730" t="str">
        <f t="shared" si="2205"/>
        <v/>
      </c>
      <c r="BM629" s="730" t="str">
        <f t="shared" si="2205"/>
        <v/>
      </c>
      <c r="BN629" s="730" t="str">
        <f t="shared" si="2205"/>
        <v/>
      </c>
      <c r="BO629" s="730" t="str">
        <f t="shared" si="2205"/>
        <v/>
      </c>
      <c r="BP629" s="730" t="str">
        <f t="shared" si="2205"/>
        <v/>
      </c>
      <c r="BQ629" s="730" t="str">
        <f t="shared" si="2205"/>
        <v/>
      </c>
      <c r="BR629" s="730" t="str">
        <f t="shared" si="2205"/>
        <v/>
      </c>
      <c r="BS629" s="730" t="str">
        <f t="shared" si="2205"/>
        <v/>
      </c>
      <c r="BT629" s="730" t="str">
        <f t="shared" si="2205"/>
        <v/>
      </c>
      <c r="BU629" s="730" t="str">
        <f t="shared" si="2205"/>
        <v/>
      </c>
      <c r="BV629" s="730" t="str">
        <f t="shared" si="2205"/>
        <v/>
      </c>
      <c r="BW629" s="730" t="str">
        <f t="shared" si="2205"/>
        <v/>
      </c>
      <c r="BX629" s="730" t="str">
        <f t="shared" si="2205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370" t="str">
        <f t="shared" si="2190"/>
        <v/>
      </c>
      <c r="CI629" s="1371" t="str">
        <f t="shared" si="2190"/>
        <v/>
      </c>
      <c r="CJ629" s="1372" t="str">
        <f t="shared" si="2190"/>
        <v/>
      </c>
      <c r="CK629" s="1372" t="str">
        <f t="shared" si="2190"/>
        <v/>
      </c>
      <c r="CL629" s="1372" t="str">
        <f t="shared" si="2190"/>
        <v/>
      </c>
      <c r="CM629" s="1372" t="str">
        <f t="shared" si="2190"/>
        <v/>
      </c>
      <c r="CN629" s="1372" t="str">
        <f t="shared" si="2190"/>
        <v/>
      </c>
      <c r="CO629" s="1373" t="str">
        <f t="shared" si="2190"/>
        <v/>
      </c>
      <c r="CP629" s="1373" t="str">
        <f t="shared" si="2190"/>
        <v/>
      </c>
      <c r="CQ629" s="1373" t="str">
        <f t="shared" si="2190"/>
        <v/>
      </c>
      <c r="CR629" s="1373" t="str">
        <f t="shared" si="2191"/>
        <v/>
      </c>
      <c r="CS629" s="1372" t="str">
        <f t="shared" si="2191"/>
        <v/>
      </c>
      <c r="CT629" s="1372" t="str">
        <f t="shared" si="2191"/>
        <v/>
      </c>
      <c r="CU629" s="1372" t="str">
        <f t="shared" si="2191"/>
        <v/>
      </c>
      <c r="CV629" s="1372" t="str">
        <f t="shared" si="2191"/>
        <v/>
      </c>
      <c r="CW629" s="1372" t="str">
        <f t="shared" si="2191"/>
        <v/>
      </c>
      <c r="CX629" s="1371" t="str">
        <f t="shared" si="2191"/>
        <v/>
      </c>
      <c r="CY629" s="1374" t="str">
        <f t="shared" si="2191"/>
        <v/>
      </c>
      <c r="CZ629" s="532" t="str">
        <f t="shared" si="2192"/>
        <v/>
      </c>
      <c r="DA629" s="533" t="str">
        <f t="shared" si="2192"/>
        <v/>
      </c>
      <c r="DB629" s="534" t="str">
        <f t="shared" si="2192"/>
        <v/>
      </c>
      <c r="DC629" s="534" t="str">
        <f t="shared" si="2192"/>
        <v/>
      </c>
      <c r="DD629" s="534" t="str">
        <f t="shared" si="2192"/>
        <v/>
      </c>
      <c r="DE629" s="534" t="str">
        <f t="shared" si="2192"/>
        <v/>
      </c>
      <c r="DF629" s="534" t="str">
        <f t="shared" si="2192"/>
        <v/>
      </c>
      <c r="DG629" s="535" t="str">
        <f t="shared" si="2192"/>
        <v/>
      </c>
      <c r="DH629" s="535" t="str">
        <f t="shared" si="2192"/>
        <v/>
      </c>
      <c r="DI629" s="535" t="str">
        <f t="shared" si="2192"/>
        <v/>
      </c>
      <c r="DJ629" s="535" t="str">
        <f t="shared" si="2193"/>
        <v/>
      </c>
      <c r="DK629" s="534" t="str">
        <f t="shared" si="2193"/>
        <v/>
      </c>
      <c r="DL629" s="534" t="str">
        <f t="shared" si="2193"/>
        <v/>
      </c>
      <c r="DM629" s="534" t="str">
        <f t="shared" si="2193"/>
        <v/>
      </c>
      <c r="DN629" s="534" t="str">
        <f t="shared" si="2193"/>
        <v/>
      </c>
      <c r="DO629" s="534" t="str">
        <f t="shared" si="2193"/>
        <v/>
      </c>
      <c r="DP629" s="533" t="str">
        <f t="shared" si="2193"/>
        <v/>
      </c>
      <c r="DQ629" s="532" t="str">
        <f t="shared" si="2193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447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386"/>
      <c r="CI630" s="1386"/>
      <c r="CJ630" s="1386"/>
      <c r="CK630" s="1386"/>
      <c r="CL630" s="1386"/>
      <c r="CM630" s="1386"/>
      <c r="CN630" s="1386"/>
      <c r="CO630" s="1386"/>
      <c r="CP630" s="1386"/>
      <c r="CQ630" s="1386"/>
      <c r="CR630" s="1386"/>
      <c r="CS630" s="1386"/>
      <c r="CT630" s="1386"/>
      <c r="CU630" s="1386"/>
      <c r="CV630" s="1386"/>
      <c r="CW630" s="1386"/>
      <c r="CX630" s="1386"/>
      <c r="CY630" s="1387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370" t="str">
        <f t="shared" ref="CH631:CQ635" si="2206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371" t="str">
        <f t="shared" si="2206"/>
        <v/>
      </c>
      <c r="CJ631" s="1372" t="str">
        <f t="shared" si="2206"/>
        <v/>
      </c>
      <c r="CK631" s="1372" t="str">
        <f t="shared" si="2206"/>
        <v/>
      </c>
      <c r="CL631" s="1372" t="str">
        <f t="shared" si="2206"/>
        <v/>
      </c>
      <c r="CM631" s="1372" t="str">
        <f t="shared" si="2206"/>
        <v/>
      </c>
      <c r="CN631" s="1372" t="str">
        <f t="shared" si="2206"/>
        <v/>
      </c>
      <c r="CO631" s="1373" t="str">
        <f t="shared" si="2206"/>
        <v/>
      </c>
      <c r="CP631" s="1373" t="str">
        <f t="shared" si="2206"/>
        <v/>
      </c>
      <c r="CQ631" s="1373" t="str">
        <f t="shared" si="2206"/>
        <v/>
      </c>
      <c r="CR631" s="1373" t="str">
        <f t="shared" ref="CR631:CY635" si="2207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372" t="str">
        <f t="shared" si="2207"/>
        <v/>
      </c>
      <c r="CT631" s="1372" t="str">
        <f t="shared" si="2207"/>
        <v/>
      </c>
      <c r="CU631" s="1372" t="str">
        <f t="shared" si="2207"/>
        <v/>
      </c>
      <c r="CV631" s="1372" t="str">
        <f t="shared" si="2207"/>
        <v/>
      </c>
      <c r="CW631" s="1372" t="str">
        <f t="shared" si="2207"/>
        <v/>
      </c>
      <c r="CX631" s="1371" t="str">
        <f t="shared" si="2207"/>
        <v/>
      </c>
      <c r="CY631" s="1374" t="str">
        <f t="shared" si="2207"/>
        <v/>
      </c>
      <c r="CZ631" s="532" t="str">
        <f t="shared" ref="CZ631:DI635" si="2208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208"/>
        <v/>
      </c>
      <c r="DB631" s="534" t="str">
        <f t="shared" si="2208"/>
        <v/>
      </c>
      <c r="DC631" s="534" t="str">
        <f t="shared" si="2208"/>
        <v/>
      </c>
      <c r="DD631" s="534" t="str">
        <f t="shared" si="2208"/>
        <v/>
      </c>
      <c r="DE631" s="534" t="str">
        <f t="shared" si="2208"/>
        <v/>
      </c>
      <c r="DF631" s="534" t="str">
        <f t="shared" si="2208"/>
        <v/>
      </c>
      <c r="DG631" s="535" t="str">
        <f t="shared" si="2208"/>
        <v/>
      </c>
      <c r="DH631" s="535" t="str">
        <f t="shared" si="2208"/>
        <v/>
      </c>
      <c r="DI631" s="535" t="str">
        <f t="shared" si="2208"/>
        <v/>
      </c>
      <c r="DJ631" s="535" t="str">
        <f t="shared" ref="DJ631:DQ635" si="2209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209"/>
        <v/>
      </c>
      <c r="DL631" s="534" t="str">
        <f t="shared" si="2209"/>
        <v/>
      </c>
      <c r="DM631" s="534" t="str">
        <f t="shared" si="2209"/>
        <v/>
      </c>
      <c r="DN631" s="534" t="str">
        <f t="shared" si="2209"/>
        <v/>
      </c>
      <c r="DO631" s="534" t="str">
        <f t="shared" si="2209"/>
        <v/>
      </c>
      <c r="DP631" s="533" t="str">
        <f t="shared" si="2209"/>
        <v/>
      </c>
      <c r="DQ631" s="532" t="str">
        <f t="shared" si="2209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210">450*4.1868</f>
        <v>1884.06</v>
      </c>
      <c r="C632" s="711">
        <f t="shared" si="2210"/>
        <v>1884.06</v>
      </c>
      <c r="D632" s="711">
        <f t="shared" si="2210"/>
        <v>1884.06</v>
      </c>
      <c r="E632" s="711">
        <f t="shared" si="2210"/>
        <v>1884.06</v>
      </c>
      <c r="F632" s="711">
        <f t="shared" si="2210"/>
        <v>1884.06</v>
      </c>
      <c r="G632" s="711">
        <f t="shared" si="2210"/>
        <v>1884.06</v>
      </c>
      <c r="H632" s="711">
        <f t="shared" si="2210"/>
        <v>1884.06</v>
      </c>
      <c r="I632" s="711">
        <f t="shared" si="2210"/>
        <v>1884.06</v>
      </c>
      <c r="J632" s="711">
        <f t="shared" si="2210"/>
        <v>1884.06</v>
      </c>
      <c r="K632" s="711">
        <f t="shared" si="2210"/>
        <v>1884.06</v>
      </c>
      <c r="L632" s="711">
        <f t="shared" si="2210"/>
        <v>1884.06</v>
      </c>
      <c r="M632" s="711">
        <f t="shared" si="2210"/>
        <v>1884.06</v>
      </c>
      <c r="N632" s="711">
        <f t="shared" si="2210"/>
        <v>1884.06</v>
      </c>
      <c r="O632" s="711">
        <f t="shared" si="2210"/>
        <v>1884.06</v>
      </c>
      <c r="P632" s="711">
        <f t="shared" si="2210"/>
        <v>1884.06</v>
      </c>
      <c r="Q632" s="711">
        <f t="shared" si="2210"/>
        <v>1884.06</v>
      </c>
      <c r="R632" s="711">
        <f t="shared" si="2210"/>
        <v>1884.06</v>
      </c>
      <c r="S632" s="711">
        <f t="shared" si="2210"/>
        <v>1884.06</v>
      </c>
      <c r="T632" s="813"/>
      <c r="U632" s="711">
        <f t="shared" ref="U632:AL632" si="2211">450*4.1868</f>
        <v>1884.06</v>
      </c>
      <c r="V632" s="711">
        <f t="shared" si="2211"/>
        <v>1884.06</v>
      </c>
      <c r="W632" s="711">
        <f t="shared" si="2211"/>
        <v>1884.06</v>
      </c>
      <c r="X632" s="711">
        <f t="shared" si="2211"/>
        <v>1884.06</v>
      </c>
      <c r="Y632" s="711">
        <f t="shared" si="2211"/>
        <v>1884.06</v>
      </c>
      <c r="Z632" s="711">
        <f t="shared" si="2211"/>
        <v>1884.06</v>
      </c>
      <c r="AA632" s="711">
        <f t="shared" si="2211"/>
        <v>1884.06</v>
      </c>
      <c r="AB632" s="711">
        <f t="shared" si="2211"/>
        <v>1884.06</v>
      </c>
      <c r="AC632" s="711">
        <f t="shared" si="2211"/>
        <v>1884.06</v>
      </c>
      <c r="AD632" s="711">
        <f t="shared" si="2211"/>
        <v>1884.06</v>
      </c>
      <c r="AE632" s="711">
        <f t="shared" si="2211"/>
        <v>1884.06</v>
      </c>
      <c r="AF632" s="711">
        <f t="shared" si="2211"/>
        <v>1884.06</v>
      </c>
      <c r="AG632" s="711">
        <f t="shared" si="2211"/>
        <v>1884.06</v>
      </c>
      <c r="AH632" s="711">
        <f t="shared" si="2211"/>
        <v>1884.06</v>
      </c>
      <c r="AI632" s="711">
        <f t="shared" si="2211"/>
        <v>1884.06</v>
      </c>
      <c r="AJ632" s="711">
        <f t="shared" si="2211"/>
        <v>1884.06</v>
      </c>
      <c r="AK632" s="711">
        <f t="shared" si="2211"/>
        <v>1884.06</v>
      </c>
      <c r="AL632" s="711">
        <f t="shared" si="2211"/>
        <v>1884.06</v>
      </c>
      <c r="AM632" s="813"/>
      <c r="AN632" s="711">
        <f t="shared" ref="AN632:BE632" si="2212">450*4.1868</f>
        <v>1884.06</v>
      </c>
      <c r="AO632" s="711">
        <f t="shared" si="2212"/>
        <v>1884.06</v>
      </c>
      <c r="AP632" s="711">
        <f t="shared" si="2212"/>
        <v>1884.06</v>
      </c>
      <c r="AQ632" s="711">
        <f t="shared" si="2212"/>
        <v>1884.06</v>
      </c>
      <c r="AR632" s="711">
        <f t="shared" si="2212"/>
        <v>1884.06</v>
      </c>
      <c r="AS632" s="711">
        <f t="shared" si="2212"/>
        <v>1884.06</v>
      </c>
      <c r="AT632" s="711">
        <f t="shared" si="2212"/>
        <v>1884.06</v>
      </c>
      <c r="AU632" s="711">
        <f t="shared" si="2212"/>
        <v>1884.06</v>
      </c>
      <c r="AV632" s="711">
        <f t="shared" si="2212"/>
        <v>1884.06</v>
      </c>
      <c r="AW632" s="711">
        <f t="shared" si="2212"/>
        <v>1884.06</v>
      </c>
      <c r="AX632" s="711">
        <f t="shared" si="2212"/>
        <v>1884.06</v>
      </c>
      <c r="AY632" s="711">
        <f t="shared" si="2212"/>
        <v>1884.06</v>
      </c>
      <c r="AZ632" s="711">
        <f t="shared" si="2212"/>
        <v>1884.06</v>
      </c>
      <c r="BA632" s="711">
        <f t="shared" si="2212"/>
        <v>1884.06</v>
      </c>
      <c r="BB632" s="711">
        <f t="shared" si="2212"/>
        <v>1884.06</v>
      </c>
      <c r="BC632" s="711">
        <f t="shared" si="2212"/>
        <v>1884.06</v>
      </c>
      <c r="BD632" s="711">
        <f t="shared" si="2212"/>
        <v>1884.06</v>
      </c>
      <c r="BE632" s="711">
        <f t="shared" si="2212"/>
        <v>1884.06</v>
      </c>
      <c r="BF632" s="813"/>
      <c r="BG632" s="711">
        <f t="shared" ref="BG632:BX632" si="2213">450*4.1868</f>
        <v>1884.06</v>
      </c>
      <c r="BH632" s="711">
        <f t="shared" si="2213"/>
        <v>1884.06</v>
      </c>
      <c r="BI632" s="711">
        <f t="shared" si="2213"/>
        <v>1884.06</v>
      </c>
      <c r="BJ632" s="711">
        <f t="shared" si="2213"/>
        <v>1884.06</v>
      </c>
      <c r="BK632" s="711">
        <f t="shared" si="2213"/>
        <v>1884.06</v>
      </c>
      <c r="BL632" s="711">
        <f t="shared" si="2213"/>
        <v>1884.06</v>
      </c>
      <c r="BM632" s="711">
        <f t="shared" si="2213"/>
        <v>1884.06</v>
      </c>
      <c r="BN632" s="711">
        <f t="shared" si="2213"/>
        <v>1884.06</v>
      </c>
      <c r="BO632" s="711">
        <f t="shared" si="2213"/>
        <v>1884.06</v>
      </c>
      <c r="BP632" s="711">
        <f t="shared" si="2213"/>
        <v>1884.06</v>
      </c>
      <c r="BQ632" s="711">
        <f t="shared" si="2213"/>
        <v>1884.06</v>
      </c>
      <c r="BR632" s="711">
        <f t="shared" si="2213"/>
        <v>1884.06</v>
      </c>
      <c r="BS632" s="711">
        <f t="shared" si="2213"/>
        <v>1884.06</v>
      </c>
      <c r="BT632" s="711">
        <f t="shared" si="2213"/>
        <v>1884.06</v>
      </c>
      <c r="BU632" s="711">
        <f t="shared" si="2213"/>
        <v>1884.06</v>
      </c>
      <c r="BV632" s="711">
        <f t="shared" si="2213"/>
        <v>1884.06</v>
      </c>
      <c r="BW632" s="711">
        <f t="shared" si="2213"/>
        <v>1884.06</v>
      </c>
      <c r="BX632" s="711">
        <f t="shared" si="2213"/>
        <v>1884.06</v>
      </c>
      <c r="BY632" s="813"/>
      <c r="BZ632" s="711">
        <f>450*4.1868</f>
        <v>1884.06</v>
      </c>
      <c r="CA632" s="711">
        <f>450*4.1868</f>
        <v>1884.06</v>
      </c>
      <c r="CB632" s="711">
        <f>450*4.1868</f>
        <v>1884.06</v>
      </c>
      <c r="CC632" s="711">
        <f>450*4.1868</f>
        <v>1884.06</v>
      </c>
      <c r="CD632" s="698"/>
      <c r="CE632" s="698"/>
      <c r="CF632" s="698"/>
      <c r="CG632" s="787"/>
      <c r="CH632" s="1370">
        <f t="shared" si="2206"/>
        <v>1884.06</v>
      </c>
      <c r="CI632" s="1371">
        <f t="shared" si="2206"/>
        <v>1884.06</v>
      </c>
      <c r="CJ632" s="1372">
        <f t="shared" si="2206"/>
        <v>1884.06</v>
      </c>
      <c r="CK632" s="1372">
        <f t="shared" si="2206"/>
        <v>1884.06</v>
      </c>
      <c r="CL632" s="1372">
        <f t="shared" si="2206"/>
        <v>1884.06</v>
      </c>
      <c r="CM632" s="1372">
        <f t="shared" si="2206"/>
        <v>1884.06</v>
      </c>
      <c r="CN632" s="1372">
        <f t="shared" si="2206"/>
        <v>1884.06</v>
      </c>
      <c r="CO632" s="1373">
        <f t="shared" si="2206"/>
        <v>1884.06</v>
      </c>
      <c r="CP632" s="1373">
        <f t="shared" si="2206"/>
        <v>1884.06</v>
      </c>
      <c r="CQ632" s="1373">
        <f t="shared" si="2206"/>
        <v>1884.06</v>
      </c>
      <c r="CR632" s="1373">
        <f t="shared" si="2207"/>
        <v>1884.06</v>
      </c>
      <c r="CS632" s="1372">
        <f t="shared" si="2207"/>
        <v>1884.06</v>
      </c>
      <c r="CT632" s="1372">
        <f t="shared" si="2207"/>
        <v>1884.06</v>
      </c>
      <c r="CU632" s="1372">
        <f t="shared" si="2207"/>
        <v>1884.06</v>
      </c>
      <c r="CV632" s="1372">
        <f t="shared" si="2207"/>
        <v>1884.06</v>
      </c>
      <c r="CW632" s="1372">
        <f t="shared" si="2207"/>
        <v>1884.06</v>
      </c>
      <c r="CX632" s="1371">
        <f t="shared" si="2207"/>
        <v>1884.06</v>
      </c>
      <c r="CY632" s="1374">
        <f t="shared" si="2207"/>
        <v>1884.06</v>
      </c>
      <c r="CZ632" s="532">
        <f t="shared" si="2208"/>
        <v>1884.06</v>
      </c>
      <c r="DA632" s="533">
        <f t="shared" si="2208"/>
        <v>1884.06</v>
      </c>
      <c r="DB632" s="534">
        <f t="shared" si="2208"/>
        <v>1884.06</v>
      </c>
      <c r="DC632" s="534">
        <f t="shared" si="2208"/>
        <v>1884.06</v>
      </c>
      <c r="DD632" s="534">
        <f t="shared" si="2208"/>
        <v>1884.06</v>
      </c>
      <c r="DE632" s="534">
        <f t="shared" si="2208"/>
        <v>1884.06</v>
      </c>
      <c r="DF632" s="534">
        <f t="shared" si="2208"/>
        <v>1884.06</v>
      </c>
      <c r="DG632" s="535">
        <f t="shared" si="2208"/>
        <v>1884.06</v>
      </c>
      <c r="DH632" s="535">
        <f t="shared" si="2208"/>
        <v>1884.06</v>
      </c>
      <c r="DI632" s="535">
        <f t="shared" si="2208"/>
        <v>1884.06</v>
      </c>
      <c r="DJ632" s="535">
        <f t="shared" si="2209"/>
        <v>1884.06</v>
      </c>
      <c r="DK632" s="534">
        <f t="shared" si="2209"/>
        <v>1884.06</v>
      </c>
      <c r="DL632" s="534">
        <f t="shared" si="2209"/>
        <v>1884.06</v>
      </c>
      <c r="DM632" s="534">
        <f t="shared" si="2209"/>
        <v>1884.06</v>
      </c>
      <c r="DN632" s="534">
        <f t="shared" si="2209"/>
        <v>1884.06</v>
      </c>
      <c r="DO632" s="534">
        <f t="shared" si="2209"/>
        <v>1884.06</v>
      </c>
      <c r="DP632" s="533">
        <f t="shared" si="2209"/>
        <v>1884.06</v>
      </c>
      <c r="DQ632" s="532">
        <f t="shared" si="2209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214">IF(B631="","",B631*B632/B$46/365/$G$1)</f>
        <v/>
      </c>
      <c r="C633" s="733" t="str">
        <f t="shared" si="2214"/>
        <v/>
      </c>
      <c r="D633" s="733" t="str">
        <f t="shared" si="2214"/>
        <v/>
      </c>
      <c r="E633" s="733" t="str">
        <f t="shared" si="2214"/>
        <v/>
      </c>
      <c r="F633" s="733" t="str">
        <f t="shared" si="2214"/>
        <v/>
      </c>
      <c r="G633" s="733" t="str">
        <f t="shared" si="2214"/>
        <v/>
      </c>
      <c r="H633" s="733" t="str">
        <f t="shared" si="2214"/>
        <v/>
      </c>
      <c r="I633" s="733" t="str">
        <f t="shared" si="2214"/>
        <v/>
      </c>
      <c r="J633" s="733" t="str">
        <f t="shared" si="2214"/>
        <v/>
      </c>
      <c r="K633" s="733" t="str">
        <f t="shared" si="2214"/>
        <v/>
      </c>
      <c r="L633" s="733" t="str">
        <f t="shared" si="2214"/>
        <v/>
      </c>
      <c r="M633" s="733" t="str">
        <f t="shared" si="2214"/>
        <v/>
      </c>
      <c r="N633" s="733" t="str">
        <f t="shared" si="2214"/>
        <v/>
      </c>
      <c r="O633" s="733" t="str">
        <f t="shared" si="2214"/>
        <v/>
      </c>
      <c r="P633" s="733" t="str">
        <f t="shared" si="2214"/>
        <v/>
      </c>
      <c r="Q633" s="733" t="str">
        <f t="shared" si="2214"/>
        <v/>
      </c>
      <c r="R633" s="733" t="str">
        <f t="shared" si="2214"/>
        <v/>
      </c>
      <c r="S633" s="733" t="str">
        <f t="shared" si="2214"/>
        <v/>
      </c>
      <c r="T633" s="813"/>
      <c r="U633" s="733" t="str">
        <f t="shared" ref="U633:AL633" si="2215">IF(U631="","",U631*U632/U$46/365/$G$1)</f>
        <v/>
      </c>
      <c r="V633" s="733" t="str">
        <f t="shared" si="2215"/>
        <v/>
      </c>
      <c r="W633" s="733" t="str">
        <f t="shared" si="2215"/>
        <v/>
      </c>
      <c r="X633" s="733" t="str">
        <f t="shared" si="2215"/>
        <v/>
      </c>
      <c r="Y633" s="733" t="str">
        <f t="shared" si="2215"/>
        <v/>
      </c>
      <c r="Z633" s="733" t="str">
        <f t="shared" si="2215"/>
        <v/>
      </c>
      <c r="AA633" s="733" t="str">
        <f t="shared" si="2215"/>
        <v/>
      </c>
      <c r="AB633" s="733" t="str">
        <f t="shared" si="2215"/>
        <v/>
      </c>
      <c r="AC633" s="733" t="str">
        <f t="shared" si="2215"/>
        <v/>
      </c>
      <c r="AD633" s="733" t="str">
        <f t="shared" si="2215"/>
        <v/>
      </c>
      <c r="AE633" s="733" t="str">
        <f t="shared" si="2215"/>
        <v/>
      </c>
      <c r="AF633" s="733" t="str">
        <f t="shared" si="2215"/>
        <v/>
      </c>
      <c r="AG633" s="733" t="str">
        <f t="shared" si="2215"/>
        <v/>
      </c>
      <c r="AH633" s="733" t="str">
        <f t="shared" si="2215"/>
        <v/>
      </c>
      <c r="AI633" s="733" t="str">
        <f t="shared" si="2215"/>
        <v/>
      </c>
      <c r="AJ633" s="733" t="str">
        <f t="shared" si="2215"/>
        <v/>
      </c>
      <c r="AK633" s="733" t="str">
        <f t="shared" si="2215"/>
        <v/>
      </c>
      <c r="AL633" s="733" t="str">
        <f t="shared" si="2215"/>
        <v/>
      </c>
      <c r="AM633" s="813"/>
      <c r="AN633" s="733" t="str">
        <f t="shared" ref="AN633:BE633" si="2216">IF(AN631="","",AN631*AN632/AN$46/365/$G$1)</f>
        <v/>
      </c>
      <c r="AO633" s="733" t="str">
        <f t="shared" si="2216"/>
        <v/>
      </c>
      <c r="AP633" s="733" t="str">
        <f t="shared" si="2216"/>
        <v/>
      </c>
      <c r="AQ633" s="733" t="str">
        <f t="shared" si="2216"/>
        <v/>
      </c>
      <c r="AR633" s="733" t="str">
        <f t="shared" si="2216"/>
        <v/>
      </c>
      <c r="AS633" s="733" t="str">
        <f t="shared" si="2216"/>
        <v/>
      </c>
      <c r="AT633" s="733" t="str">
        <f t="shared" si="2216"/>
        <v/>
      </c>
      <c r="AU633" s="733" t="str">
        <f t="shared" si="2216"/>
        <v/>
      </c>
      <c r="AV633" s="733" t="str">
        <f t="shared" si="2216"/>
        <v/>
      </c>
      <c r="AW633" s="733" t="str">
        <f t="shared" si="2216"/>
        <v/>
      </c>
      <c r="AX633" s="733" t="str">
        <f t="shared" si="2216"/>
        <v/>
      </c>
      <c r="AY633" s="733" t="str">
        <f t="shared" si="2216"/>
        <v/>
      </c>
      <c r="AZ633" s="733" t="str">
        <f t="shared" si="2216"/>
        <v/>
      </c>
      <c r="BA633" s="733" t="str">
        <f t="shared" si="2216"/>
        <v/>
      </c>
      <c r="BB633" s="733" t="str">
        <f t="shared" si="2216"/>
        <v/>
      </c>
      <c r="BC633" s="733" t="str">
        <f t="shared" si="2216"/>
        <v/>
      </c>
      <c r="BD633" s="733" t="str">
        <f t="shared" si="2216"/>
        <v/>
      </c>
      <c r="BE633" s="733" t="str">
        <f t="shared" si="2216"/>
        <v/>
      </c>
      <c r="BF633" s="813"/>
      <c r="BG633" s="733" t="str">
        <f t="shared" ref="BG633:BX633" si="2217">IF(BG631="","",BG631*BG632/BG$46/365/$G$1)</f>
        <v/>
      </c>
      <c r="BH633" s="733" t="str">
        <f t="shared" si="2217"/>
        <v/>
      </c>
      <c r="BI633" s="733" t="str">
        <f t="shared" si="2217"/>
        <v/>
      </c>
      <c r="BJ633" s="733" t="str">
        <f t="shared" si="2217"/>
        <v/>
      </c>
      <c r="BK633" s="733" t="str">
        <f t="shared" si="2217"/>
        <v/>
      </c>
      <c r="BL633" s="733" t="str">
        <f t="shared" si="2217"/>
        <v/>
      </c>
      <c r="BM633" s="733" t="str">
        <f t="shared" si="2217"/>
        <v/>
      </c>
      <c r="BN633" s="733" t="str">
        <f t="shared" si="2217"/>
        <v/>
      </c>
      <c r="BO633" s="733" t="str">
        <f t="shared" si="2217"/>
        <v/>
      </c>
      <c r="BP633" s="733" t="str">
        <f t="shared" si="2217"/>
        <v/>
      </c>
      <c r="BQ633" s="733" t="str">
        <f t="shared" si="2217"/>
        <v/>
      </c>
      <c r="BR633" s="733" t="str">
        <f t="shared" si="2217"/>
        <v/>
      </c>
      <c r="BS633" s="733" t="str">
        <f t="shared" si="2217"/>
        <v/>
      </c>
      <c r="BT633" s="733" t="str">
        <f t="shared" si="2217"/>
        <v/>
      </c>
      <c r="BU633" s="733" t="str">
        <f t="shared" si="2217"/>
        <v/>
      </c>
      <c r="BV633" s="733" t="str">
        <f t="shared" si="2217"/>
        <v/>
      </c>
      <c r="BW633" s="733" t="str">
        <f t="shared" si="2217"/>
        <v/>
      </c>
      <c r="BX633" s="733" t="str">
        <f t="shared" si="2217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375" t="str">
        <f t="shared" si="2206"/>
        <v/>
      </c>
      <c r="CI633" s="1376" t="str">
        <f t="shared" si="2206"/>
        <v/>
      </c>
      <c r="CJ633" s="1377" t="str">
        <f t="shared" si="2206"/>
        <v/>
      </c>
      <c r="CK633" s="1377" t="str">
        <f t="shared" si="2206"/>
        <v/>
      </c>
      <c r="CL633" s="1377" t="str">
        <f t="shared" si="2206"/>
        <v/>
      </c>
      <c r="CM633" s="1377" t="str">
        <f t="shared" si="2206"/>
        <v/>
      </c>
      <c r="CN633" s="1377" t="str">
        <f t="shared" si="2206"/>
        <v/>
      </c>
      <c r="CO633" s="1378" t="str">
        <f t="shared" si="2206"/>
        <v/>
      </c>
      <c r="CP633" s="1378" t="str">
        <f t="shared" si="2206"/>
        <v/>
      </c>
      <c r="CQ633" s="1378" t="str">
        <f t="shared" si="2206"/>
        <v/>
      </c>
      <c r="CR633" s="1378" t="str">
        <f t="shared" si="2207"/>
        <v/>
      </c>
      <c r="CS633" s="1377" t="str">
        <f t="shared" si="2207"/>
        <v/>
      </c>
      <c r="CT633" s="1377" t="str">
        <f t="shared" si="2207"/>
        <v/>
      </c>
      <c r="CU633" s="1377" t="str">
        <f t="shared" si="2207"/>
        <v/>
      </c>
      <c r="CV633" s="1377" t="str">
        <f t="shared" si="2207"/>
        <v/>
      </c>
      <c r="CW633" s="1377" t="str">
        <f t="shared" si="2207"/>
        <v/>
      </c>
      <c r="CX633" s="1376" t="str">
        <f t="shared" si="2207"/>
        <v/>
      </c>
      <c r="CY633" s="1379" t="str">
        <f t="shared" si="2207"/>
        <v/>
      </c>
      <c r="CZ633" s="638" t="str">
        <f t="shared" si="2208"/>
        <v/>
      </c>
      <c r="DA633" s="639" t="str">
        <f t="shared" si="2208"/>
        <v/>
      </c>
      <c r="DB633" s="640" t="str">
        <f t="shared" si="2208"/>
        <v/>
      </c>
      <c r="DC633" s="640" t="str">
        <f t="shared" si="2208"/>
        <v/>
      </c>
      <c r="DD633" s="640" t="str">
        <f t="shared" si="2208"/>
        <v/>
      </c>
      <c r="DE633" s="640" t="str">
        <f t="shared" si="2208"/>
        <v/>
      </c>
      <c r="DF633" s="640" t="str">
        <f t="shared" si="2208"/>
        <v/>
      </c>
      <c r="DG633" s="641" t="str">
        <f t="shared" si="2208"/>
        <v/>
      </c>
      <c r="DH633" s="641" t="str">
        <f t="shared" si="2208"/>
        <v/>
      </c>
      <c r="DI633" s="641" t="str">
        <f t="shared" si="2208"/>
        <v/>
      </c>
      <c r="DJ633" s="641" t="str">
        <f t="shared" si="2209"/>
        <v/>
      </c>
      <c r="DK633" s="640" t="str">
        <f t="shared" si="2209"/>
        <v/>
      </c>
      <c r="DL633" s="640" t="str">
        <f t="shared" si="2209"/>
        <v/>
      </c>
      <c r="DM633" s="640" t="str">
        <f t="shared" si="2209"/>
        <v/>
      </c>
      <c r="DN633" s="640" t="str">
        <f t="shared" si="2209"/>
        <v/>
      </c>
      <c r="DO633" s="640" t="str">
        <f t="shared" si="2209"/>
        <v/>
      </c>
      <c r="DP633" s="639" t="str">
        <f t="shared" si="2209"/>
        <v/>
      </c>
      <c r="DQ633" s="638" t="str">
        <f t="shared" si="2209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370" t="str">
        <f t="shared" si="2206"/>
        <v/>
      </c>
      <c r="CI634" s="1371" t="str">
        <f t="shared" si="2206"/>
        <v/>
      </c>
      <c r="CJ634" s="1372" t="str">
        <f t="shared" si="2206"/>
        <v/>
      </c>
      <c r="CK634" s="1372" t="str">
        <f t="shared" si="2206"/>
        <v/>
      </c>
      <c r="CL634" s="1372" t="str">
        <f t="shared" si="2206"/>
        <v/>
      </c>
      <c r="CM634" s="1372" t="str">
        <f t="shared" si="2206"/>
        <v/>
      </c>
      <c r="CN634" s="1372" t="str">
        <f t="shared" si="2206"/>
        <v/>
      </c>
      <c r="CO634" s="1373" t="str">
        <f t="shared" si="2206"/>
        <v/>
      </c>
      <c r="CP634" s="1373" t="str">
        <f t="shared" si="2206"/>
        <v/>
      </c>
      <c r="CQ634" s="1373" t="str">
        <f t="shared" si="2206"/>
        <v/>
      </c>
      <c r="CR634" s="1373" t="str">
        <f t="shared" si="2207"/>
        <v/>
      </c>
      <c r="CS634" s="1372" t="str">
        <f t="shared" si="2207"/>
        <v/>
      </c>
      <c r="CT634" s="1372" t="str">
        <f t="shared" si="2207"/>
        <v/>
      </c>
      <c r="CU634" s="1372" t="str">
        <f t="shared" si="2207"/>
        <v/>
      </c>
      <c r="CV634" s="1372" t="str">
        <f t="shared" si="2207"/>
        <v/>
      </c>
      <c r="CW634" s="1372" t="str">
        <f t="shared" si="2207"/>
        <v/>
      </c>
      <c r="CX634" s="1371" t="str">
        <f t="shared" si="2207"/>
        <v/>
      </c>
      <c r="CY634" s="1374" t="str">
        <f t="shared" si="2207"/>
        <v/>
      </c>
      <c r="CZ634" s="532" t="str">
        <f t="shared" si="2208"/>
        <v/>
      </c>
      <c r="DA634" s="533" t="str">
        <f t="shared" si="2208"/>
        <v/>
      </c>
      <c r="DB634" s="534" t="str">
        <f t="shared" si="2208"/>
        <v/>
      </c>
      <c r="DC634" s="534" t="str">
        <f t="shared" si="2208"/>
        <v/>
      </c>
      <c r="DD634" s="534" t="str">
        <f t="shared" si="2208"/>
        <v/>
      </c>
      <c r="DE634" s="534" t="str">
        <f t="shared" si="2208"/>
        <v/>
      </c>
      <c r="DF634" s="534" t="str">
        <f t="shared" si="2208"/>
        <v/>
      </c>
      <c r="DG634" s="535" t="str">
        <f t="shared" si="2208"/>
        <v/>
      </c>
      <c r="DH634" s="535" t="str">
        <f t="shared" si="2208"/>
        <v/>
      </c>
      <c r="DI634" s="535" t="str">
        <f t="shared" si="2208"/>
        <v/>
      </c>
      <c r="DJ634" s="535" t="str">
        <f t="shared" si="2209"/>
        <v/>
      </c>
      <c r="DK634" s="534" t="str">
        <f t="shared" si="2209"/>
        <v/>
      </c>
      <c r="DL634" s="534" t="str">
        <f t="shared" si="2209"/>
        <v/>
      </c>
      <c r="DM634" s="534" t="str">
        <f t="shared" si="2209"/>
        <v/>
      </c>
      <c r="DN634" s="534" t="str">
        <f t="shared" si="2209"/>
        <v/>
      </c>
      <c r="DO634" s="534" t="str">
        <f t="shared" si="2209"/>
        <v/>
      </c>
      <c r="DP634" s="533" t="str">
        <f t="shared" si="2209"/>
        <v/>
      </c>
      <c r="DQ634" s="532" t="str">
        <f t="shared" si="2209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218">IF(B634="","",B631*B634)</f>
        <v/>
      </c>
      <c r="C635" s="730" t="str">
        <f t="shared" si="2218"/>
        <v/>
      </c>
      <c r="D635" s="730" t="str">
        <f t="shared" si="2218"/>
        <v/>
      </c>
      <c r="E635" s="730" t="str">
        <f t="shared" si="2218"/>
        <v/>
      </c>
      <c r="F635" s="730" t="str">
        <f t="shared" si="2218"/>
        <v/>
      </c>
      <c r="G635" s="730" t="str">
        <f t="shared" si="2218"/>
        <v/>
      </c>
      <c r="H635" s="730" t="str">
        <f t="shared" si="2218"/>
        <v/>
      </c>
      <c r="I635" s="730" t="str">
        <f t="shared" si="2218"/>
        <v/>
      </c>
      <c r="J635" s="730" t="str">
        <f t="shared" si="2218"/>
        <v/>
      </c>
      <c r="K635" s="730" t="str">
        <f t="shared" si="2218"/>
        <v/>
      </c>
      <c r="L635" s="730" t="str">
        <f t="shared" si="2218"/>
        <v/>
      </c>
      <c r="M635" s="730" t="str">
        <f t="shared" si="2218"/>
        <v/>
      </c>
      <c r="N635" s="730" t="str">
        <f t="shared" si="2218"/>
        <v/>
      </c>
      <c r="O635" s="730" t="str">
        <f t="shared" si="2218"/>
        <v/>
      </c>
      <c r="P635" s="730" t="str">
        <f t="shared" si="2218"/>
        <v/>
      </c>
      <c r="Q635" s="730" t="str">
        <f t="shared" si="2218"/>
        <v/>
      </c>
      <c r="R635" s="730" t="str">
        <f t="shared" si="2218"/>
        <v/>
      </c>
      <c r="S635" s="730" t="str">
        <f t="shared" si="2218"/>
        <v/>
      </c>
      <c r="T635" s="813"/>
      <c r="U635" s="730" t="str">
        <f t="shared" ref="U635:AL635" si="2219">IF(U634="","",U631*U634)</f>
        <v/>
      </c>
      <c r="V635" s="730" t="str">
        <f t="shared" si="2219"/>
        <v/>
      </c>
      <c r="W635" s="730" t="str">
        <f t="shared" si="2219"/>
        <v/>
      </c>
      <c r="X635" s="730" t="str">
        <f t="shared" si="2219"/>
        <v/>
      </c>
      <c r="Y635" s="730" t="str">
        <f t="shared" si="2219"/>
        <v/>
      </c>
      <c r="Z635" s="730" t="str">
        <f t="shared" si="2219"/>
        <v/>
      </c>
      <c r="AA635" s="730" t="str">
        <f t="shared" si="2219"/>
        <v/>
      </c>
      <c r="AB635" s="730" t="str">
        <f t="shared" si="2219"/>
        <v/>
      </c>
      <c r="AC635" s="730" t="str">
        <f t="shared" si="2219"/>
        <v/>
      </c>
      <c r="AD635" s="730" t="str">
        <f t="shared" si="2219"/>
        <v/>
      </c>
      <c r="AE635" s="730" t="str">
        <f t="shared" si="2219"/>
        <v/>
      </c>
      <c r="AF635" s="730" t="str">
        <f t="shared" si="2219"/>
        <v/>
      </c>
      <c r="AG635" s="730" t="str">
        <f t="shared" si="2219"/>
        <v/>
      </c>
      <c r="AH635" s="730" t="str">
        <f t="shared" si="2219"/>
        <v/>
      </c>
      <c r="AI635" s="730" t="str">
        <f t="shared" si="2219"/>
        <v/>
      </c>
      <c r="AJ635" s="730" t="str">
        <f t="shared" si="2219"/>
        <v/>
      </c>
      <c r="AK635" s="730" t="str">
        <f t="shared" si="2219"/>
        <v/>
      </c>
      <c r="AL635" s="730" t="str">
        <f t="shared" si="2219"/>
        <v/>
      </c>
      <c r="AM635" s="813"/>
      <c r="AN635" s="730" t="str">
        <f t="shared" ref="AN635:BE635" si="2220">IF(AN634="","",AN631*AN634)</f>
        <v/>
      </c>
      <c r="AO635" s="730" t="str">
        <f t="shared" si="2220"/>
        <v/>
      </c>
      <c r="AP635" s="730" t="str">
        <f t="shared" si="2220"/>
        <v/>
      </c>
      <c r="AQ635" s="730" t="str">
        <f t="shared" si="2220"/>
        <v/>
      </c>
      <c r="AR635" s="730" t="str">
        <f t="shared" si="2220"/>
        <v/>
      </c>
      <c r="AS635" s="730" t="str">
        <f t="shared" si="2220"/>
        <v/>
      </c>
      <c r="AT635" s="730" t="str">
        <f t="shared" si="2220"/>
        <v/>
      </c>
      <c r="AU635" s="730" t="str">
        <f t="shared" si="2220"/>
        <v/>
      </c>
      <c r="AV635" s="730" t="str">
        <f t="shared" si="2220"/>
        <v/>
      </c>
      <c r="AW635" s="730" t="str">
        <f t="shared" si="2220"/>
        <v/>
      </c>
      <c r="AX635" s="730" t="str">
        <f t="shared" si="2220"/>
        <v/>
      </c>
      <c r="AY635" s="730" t="str">
        <f t="shared" si="2220"/>
        <v/>
      </c>
      <c r="AZ635" s="730" t="str">
        <f t="shared" si="2220"/>
        <v/>
      </c>
      <c r="BA635" s="730" t="str">
        <f t="shared" si="2220"/>
        <v/>
      </c>
      <c r="BB635" s="730" t="str">
        <f t="shared" si="2220"/>
        <v/>
      </c>
      <c r="BC635" s="730" t="str">
        <f t="shared" si="2220"/>
        <v/>
      </c>
      <c r="BD635" s="730" t="str">
        <f t="shared" si="2220"/>
        <v/>
      </c>
      <c r="BE635" s="730" t="str">
        <f t="shared" si="2220"/>
        <v/>
      </c>
      <c r="BF635" s="813"/>
      <c r="BG635" s="730" t="str">
        <f t="shared" ref="BG635:BX635" si="2221">IF(BG634="","",BG631*BG634)</f>
        <v/>
      </c>
      <c r="BH635" s="730" t="str">
        <f t="shared" si="2221"/>
        <v/>
      </c>
      <c r="BI635" s="730" t="str">
        <f t="shared" si="2221"/>
        <v/>
      </c>
      <c r="BJ635" s="730" t="str">
        <f t="shared" si="2221"/>
        <v/>
      </c>
      <c r="BK635" s="730" t="str">
        <f t="shared" si="2221"/>
        <v/>
      </c>
      <c r="BL635" s="730" t="str">
        <f t="shared" si="2221"/>
        <v/>
      </c>
      <c r="BM635" s="730" t="str">
        <f t="shared" si="2221"/>
        <v/>
      </c>
      <c r="BN635" s="730" t="str">
        <f t="shared" si="2221"/>
        <v/>
      </c>
      <c r="BO635" s="730" t="str">
        <f t="shared" si="2221"/>
        <v/>
      </c>
      <c r="BP635" s="730" t="str">
        <f t="shared" si="2221"/>
        <v/>
      </c>
      <c r="BQ635" s="730" t="str">
        <f t="shared" si="2221"/>
        <v/>
      </c>
      <c r="BR635" s="730" t="str">
        <f t="shared" si="2221"/>
        <v/>
      </c>
      <c r="BS635" s="730" t="str">
        <f t="shared" si="2221"/>
        <v/>
      </c>
      <c r="BT635" s="730" t="str">
        <f t="shared" si="2221"/>
        <v/>
      </c>
      <c r="BU635" s="730" t="str">
        <f t="shared" si="2221"/>
        <v/>
      </c>
      <c r="BV635" s="730" t="str">
        <f t="shared" si="2221"/>
        <v/>
      </c>
      <c r="BW635" s="730" t="str">
        <f t="shared" si="2221"/>
        <v/>
      </c>
      <c r="BX635" s="730" t="str">
        <f t="shared" si="2221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370" t="str">
        <f t="shared" si="2206"/>
        <v/>
      </c>
      <c r="CI635" s="1371" t="str">
        <f t="shared" si="2206"/>
        <v/>
      </c>
      <c r="CJ635" s="1372" t="str">
        <f t="shared" si="2206"/>
        <v/>
      </c>
      <c r="CK635" s="1372" t="str">
        <f t="shared" si="2206"/>
        <v/>
      </c>
      <c r="CL635" s="1372" t="str">
        <f t="shared" si="2206"/>
        <v/>
      </c>
      <c r="CM635" s="1372" t="str">
        <f t="shared" si="2206"/>
        <v/>
      </c>
      <c r="CN635" s="1372" t="str">
        <f t="shared" si="2206"/>
        <v/>
      </c>
      <c r="CO635" s="1373" t="str">
        <f t="shared" si="2206"/>
        <v/>
      </c>
      <c r="CP635" s="1373" t="str">
        <f t="shared" si="2206"/>
        <v/>
      </c>
      <c r="CQ635" s="1373" t="str">
        <f t="shared" si="2206"/>
        <v/>
      </c>
      <c r="CR635" s="1373" t="str">
        <f t="shared" si="2207"/>
        <v/>
      </c>
      <c r="CS635" s="1372" t="str">
        <f t="shared" si="2207"/>
        <v/>
      </c>
      <c r="CT635" s="1372" t="str">
        <f t="shared" si="2207"/>
        <v/>
      </c>
      <c r="CU635" s="1372" t="str">
        <f t="shared" si="2207"/>
        <v/>
      </c>
      <c r="CV635" s="1372" t="str">
        <f t="shared" si="2207"/>
        <v/>
      </c>
      <c r="CW635" s="1372" t="str">
        <f t="shared" si="2207"/>
        <v/>
      </c>
      <c r="CX635" s="1371" t="str">
        <f t="shared" si="2207"/>
        <v/>
      </c>
      <c r="CY635" s="1374" t="str">
        <f t="shared" si="2207"/>
        <v/>
      </c>
      <c r="CZ635" s="532" t="str">
        <f t="shared" si="2208"/>
        <v/>
      </c>
      <c r="DA635" s="533" t="str">
        <f t="shared" si="2208"/>
        <v/>
      </c>
      <c r="DB635" s="534" t="str">
        <f t="shared" si="2208"/>
        <v/>
      </c>
      <c r="DC635" s="534" t="str">
        <f t="shared" si="2208"/>
        <v/>
      </c>
      <c r="DD635" s="534" t="str">
        <f t="shared" si="2208"/>
        <v/>
      </c>
      <c r="DE635" s="534" t="str">
        <f t="shared" si="2208"/>
        <v/>
      </c>
      <c r="DF635" s="534" t="str">
        <f t="shared" si="2208"/>
        <v/>
      </c>
      <c r="DG635" s="535" t="str">
        <f t="shared" si="2208"/>
        <v/>
      </c>
      <c r="DH635" s="535" t="str">
        <f t="shared" si="2208"/>
        <v/>
      </c>
      <c r="DI635" s="535" t="str">
        <f t="shared" si="2208"/>
        <v/>
      </c>
      <c r="DJ635" s="535" t="str">
        <f t="shared" si="2209"/>
        <v/>
      </c>
      <c r="DK635" s="534" t="str">
        <f t="shared" si="2209"/>
        <v/>
      </c>
      <c r="DL635" s="534" t="str">
        <f t="shared" si="2209"/>
        <v/>
      </c>
      <c r="DM635" s="534" t="str">
        <f t="shared" si="2209"/>
        <v/>
      </c>
      <c r="DN635" s="534" t="str">
        <f t="shared" si="2209"/>
        <v/>
      </c>
      <c r="DO635" s="534" t="str">
        <f t="shared" si="2209"/>
        <v/>
      </c>
      <c r="DP635" s="533" t="str">
        <f t="shared" si="2209"/>
        <v/>
      </c>
      <c r="DQ635" s="532" t="str">
        <f t="shared" si="2209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448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6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7"/>
      <c r="AO636" s="867"/>
      <c r="AP636" s="867"/>
      <c r="AQ636" s="867"/>
      <c r="AR636" s="867"/>
      <c r="AS636" s="867"/>
      <c r="AT636" s="867"/>
      <c r="AU636" s="867"/>
      <c r="AV636" s="867"/>
      <c r="AW636" s="867"/>
      <c r="AX636" s="867"/>
      <c r="AY636" s="867"/>
      <c r="AZ636" s="867"/>
      <c r="BA636" s="867"/>
      <c r="BB636" s="867"/>
      <c r="BC636" s="867"/>
      <c r="BD636" s="867"/>
      <c r="BE636" s="867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222">IF(DR636&lt;3,"",(SUM(B636:S636)-MIN(B636:S636)-MAX(B636:S636))/(DR636-2))</f>
        <v/>
      </c>
      <c r="CE636" s="690" t="str">
        <f t="shared" ref="CE636:CE643" si="2223">IF(DS636&lt;3,"",(SUM(U636:AL636)-MIN(U636:AL636)-MAX(U636:AL636))/(DS636-2))</f>
        <v/>
      </c>
      <c r="CF636" s="690" t="str">
        <f t="shared" ref="CF636:CF643" si="2224">IF(DT636&lt;3,"",(SUM(AN636:BE636)-MIN(AN636:BE636)-MAX(AN636:BE636))/(DT636-2))</f>
        <v/>
      </c>
      <c r="CG636" s="786" t="str">
        <f t="shared" ref="CG636:CG643" si="2225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222"/>
        <v/>
      </c>
      <c r="CE637" s="698" t="str">
        <f t="shared" si="2223"/>
        <v/>
      </c>
      <c r="CF637" s="698" t="str">
        <f t="shared" si="2224"/>
        <v/>
      </c>
      <c r="CG637" s="787" t="str">
        <f t="shared" si="2225"/>
        <v/>
      </c>
      <c r="CH637" s="1370" t="str">
        <f t="shared" ref="CH637:CH642" si="2226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371" t="str">
        <f t="shared" ref="CI637:CI642" si="2227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372" t="str">
        <f t="shared" ref="CJ637:CJ642" si="2228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372" t="str">
        <f t="shared" ref="CK637:CK642" si="2229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372" t="str">
        <f t="shared" ref="CL637:CL642" si="2230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372" t="str">
        <f t="shared" ref="CM637:CM642" si="2231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372" t="str">
        <f t="shared" ref="CN637:CN642" si="2232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373" t="str">
        <f t="shared" ref="CO637:CO642" si="2233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373" t="str">
        <f t="shared" ref="CP637:CP642" si="2234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373" t="str">
        <f t="shared" ref="CQ637:CQ642" si="2235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373" t="str">
        <f t="shared" ref="CR637:CR642" si="2236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372" t="str">
        <f t="shared" ref="CS637:CS642" si="2237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372" t="str">
        <f t="shared" ref="CT637:CT642" si="2238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372" t="str">
        <f t="shared" ref="CU637:CU642" si="2239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372" t="str">
        <f t="shared" ref="CV637:CV642" si="2240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372" t="str">
        <f t="shared" ref="CW637:CW642" si="2241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371" t="str">
        <f t="shared" ref="CX637:CX642" si="2242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374" t="str">
        <f t="shared" ref="CY637:CY642" si="2243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244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245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246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247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248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249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250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251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252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253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254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255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256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257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258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259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260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261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262">COUNT(B637:S637)</f>
        <v>0</v>
      </c>
      <c r="DS637" s="111">
        <f t="shared" ref="DS637:DS642" si="2263">COUNT(U637:AL637)</f>
        <v>0</v>
      </c>
      <c r="DT637" s="111">
        <f t="shared" ref="DT637:DT642" si="2264">COUNT(AN637:BE637)</f>
        <v>0</v>
      </c>
      <c r="DU637" s="111">
        <f t="shared" ref="DU637:DU642" si="2265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222"/>
        <v/>
      </c>
      <c r="CE638" s="698" t="str">
        <f t="shared" si="2223"/>
        <v/>
      </c>
      <c r="CF638" s="698" t="str">
        <f t="shared" si="2224"/>
        <v/>
      </c>
      <c r="CG638" s="787" t="str">
        <f t="shared" si="2225"/>
        <v/>
      </c>
      <c r="CH638" s="1370" t="str">
        <f t="shared" si="2226"/>
        <v/>
      </c>
      <c r="CI638" s="1371" t="str">
        <f t="shared" si="2227"/>
        <v/>
      </c>
      <c r="CJ638" s="1372" t="str">
        <f t="shared" si="2228"/>
        <v/>
      </c>
      <c r="CK638" s="1372" t="str">
        <f t="shared" si="2229"/>
        <v/>
      </c>
      <c r="CL638" s="1372" t="str">
        <f t="shared" si="2230"/>
        <v/>
      </c>
      <c r="CM638" s="1372" t="str">
        <f t="shared" si="2231"/>
        <v/>
      </c>
      <c r="CN638" s="1372" t="str">
        <f t="shared" si="2232"/>
        <v/>
      </c>
      <c r="CO638" s="1373" t="str">
        <f t="shared" si="2233"/>
        <v/>
      </c>
      <c r="CP638" s="1373" t="str">
        <f t="shared" si="2234"/>
        <v/>
      </c>
      <c r="CQ638" s="1373" t="str">
        <f t="shared" si="2235"/>
        <v/>
      </c>
      <c r="CR638" s="1373" t="str">
        <f t="shared" si="2236"/>
        <v/>
      </c>
      <c r="CS638" s="1372" t="str">
        <f t="shared" si="2237"/>
        <v/>
      </c>
      <c r="CT638" s="1372" t="str">
        <f t="shared" si="2238"/>
        <v/>
      </c>
      <c r="CU638" s="1372" t="str">
        <f t="shared" si="2239"/>
        <v/>
      </c>
      <c r="CV638" s="1372" t="str">
        <f t="shared" si="2240"/>
        <v/>
      </c>
      <c r="CW638" s="1372" t="str">
        <f t="shared" si="2241"/>
        <v/>
      </c>
      <c r="CX638" s="1371" t="str">
        <f t="shared" si="2242"/>
        <v/>
      </c>
      <c r="CY638" s="1374" t="str">
        <f t="shared" si="2243"/>
        <v/>
      </c>
      <c r="CZ638" s="532" t="str">
        <f t="shared" si="2244"/>
        <v/>
      </c>
      <c r="DA638" s="533" t="str">
        <f t="shared" si="2245"/>
        <v/>
      </c>
      <c r="DB638" s="534" t="str">
        <f t="shared" si="2246"/>
        <v/>
      </c>
      <c r="DC638" s="534" t="str">
        <f t="shared" si="2247"/>
        <v/>
      </c>
      <c r="DD638" s="534" t="str">
        <f t="shared" si="2248"/>
        <v/>
      </c>
      <c r="DE638" s="534" t="str">
        <f t="shared" si="2249"/>
        <v/>
      </c>
      <c r="DF638" s="534" t="str">
        <f t="shared" si="2250"/>
        <v/>
      </c>
      <c r="DG638" s="535" t="str">
        <f t="shared" si="2251"/>
        <v/>
      </c>
      <c r="DH638" s="535" t="str">
        <f t="shared" si="2252"/>
        <v/>
      </c>
      <c r="DI638" s="535" t="str">
        <f t="shared" si="2253"/>
        <v/>
      </c>
      <c r="DJ638" s="535" t="str">
        <f t="shared" si="2254"/>
        <v/>
      </c>
      <c r="DK638" s="534" t="str">
        <f t="shared" si="2255"/>
        <v/>
      </c>
      <c r="DL638" s="534" t="str">
        <f t="shared" si="2256"/>
        <v/>
      </c>
      <c r="DM638" s="534" t="str">
        <f t="shared" si="2257"/>
        <v/>
      </c>
      <c r="DN638" s="534" t="str">
        <f t="shared" si="2258"/>
        <v/>
      </c>
      <c r="DO638" s="534" t="str">
        <f t="shared" si="2259"/>
        <v/>
      </c>
      <c r="DP638" s="533" t="str">
        <f t="shared" si="2260"/>
        <v/>
      </c>
      <c r="DQ638" s="532" t="str">
        <f t="shared" si="2261"/>
        <v/>
      </c>
      <c r="DR638" s="753">
        <f t="shared" si="2262"/>
        <v>0</v>
      </c>
      <c r="DS638" s="111">
        <f t="shared" si="2263"/>
        <v>0</v>
      </c>
      <c r="DT638" s="111">
        <f t="shared" si="2264"/>
        <v>0</v>
      </c>
      <c r="DU638" s="111">
        <f t="shared" si="2265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8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222"/>
        <v/>
      </c>
      <c r="CE639" s="698" t="str">
        <f t="shared" si="2223"/>
        <v/>
      </c>
      <c r="CF639" s="698" t="str">
        <f t="shared" si="2224"/>
        <v/>
      </c>
      <c r="CG639" s="787" t="str">
        <f t="shared" si="2225"/>
        <v/>
      </c>
      <c r="CH639" s="1370" t="str">
        <f t="shared" si="2226"/>
        <v/>
      </c>
      <c r="CI639" s="1371" t="str">
        <f t="shared" si="2227"/>
        <v/>
      </c>
      <c r="CJ639" s="1372" t="str">
        <f t="shared" si="2228"/>
        <v/>
      </c>
      <c r="CK639" s="1372" t="str">
        <f t="shared" si="2229"/>
        <v/>
      </c>
      <c r="CL639" s="1372" t="str">
        <f t="shared" si="2230"/>
        <v/>
      </c>
      <c r="CM639" s="1372" t="str">
        <f t="shared" si="2231"/>
        <v/>
      </c>
      <c r="CN639" s="1372" t="str">
        <f t="shared" si="2232"/>
        <v/>
      </c>
      <c r="CO639" s="1373" t="str">
        <f t="shared" si="2233"/>
        <v/>
      </c>
      <c r="CP639" s="1373" t="str">
        <f t="shared" si="2234"/>
        <v/>
      </c>
      <c r="CQ639" s="1373" t="str">
        <f t="shared" si="2235"/>
        <v/>
      </c>
      <c r="CR639" s="1373" t="str">
        <f t="shared" si="2236"/>
        <v/>
      </c>
      <c r="CS639" s="1372" t="str">
        <f t="shared" si="2237"/>
        <v/>
      </c>
      <c r="CT639" s="1372" t="str">
        <f t="shared" si="2238"/>
        <v/>
      </c>
      <c r="CU639" s="1372" t="str">
        <f t="shared" si="2239"/>
        <v/>
      </c>
      <c r="CV639" s="1372" t="str">
        <f t="shared" si="2240"/>
        <v/>
      </c>
      <c r="CW639" s="1372" t="str">
        <f t="shared" si="2241"/>
        <v/>
      </c>
      <c r="CX639" s="1371" t="str">
        <f t="shared" si="2242"/>
        <v/>
      </c>
      <c r="CY639" s="1374" t="str">
        <f t="shared" si="2243"/>
        <v/>
      </c>
      <c r="CZ639" s="532" t="str">
        <f t="shared" si="2244"/>
        <v/>
      </c>
      <c r="DA639" s="533" t="str">
        <f t="shared" si="2245"/>
        <v/>
      </c>
      <c r="DB639" s="534" t="str">
        <f t="shared" si="2246"/>
        <v/>
      </c>
      <c r="DC639" s="534" t="str">
        <f t="shared" si="2247"/>
        <v/>
      </c>
      <c r="DD639" s="534" t="str">
        <f t="shared" si="2248"/>
        <v/>
      </c>
      <c r="DE639" s="534" t="str">
        <f t="shared" si="2249"/>
        <v/>
      </c>
      <c r="DF639" s="534" t="str">
        <f t="shared" si="2250"/>
        <v/>
      </c>
      <c r="DG639" s="535" t="str">
        <f t="shared" si="2251"/>
        <v/>
      </c>
      <c r="DH639" s="535" t="str">
        <f t="shared" si="2252"/>
        <v/>
      </c>
      <c r="DI639" s="535" t="str">
        <f t="shared" si="2253"/>
        <v/>
      </c>
      <c r="DJ639" s="535" t="str">
        <f t="shared" si="2254"/>
        <v/>
      </c>
      <c r="DK639" s="534" t="str">
        <f t="shared" si="2255"/>
        <v/>
      </c>
      <c r="DL639" s="534" t="str">
        <f t="shared" si="2256"/>
        <v/>
      </c>
      <c r="DM639" s="534" t="str">
        <f t="shared" si="2257"/>
        <v/>
      </c>
      <c r="DN639" s="534" t="str">
        <f t="shared" si="2258"/>
        <v/>
      </c>
      <c r="DO639" s="534" t="str">
        <f t="shared" si="2259"/>
        <v/>
      </c>
      <c r="DP639" s="533" t="str">
        <f t="shared" si="2260"/>
        <v/>
      </c>
      <c r="DQ639" s="532" t="str">
        <f t="shared" si="2261"/>
        <v/>
      </c>
      <c r="DR639" s="753">
        <f t="shared" si="2262"/>
        <v>0</v>
      </c>
      <c r="DS639" s="111">
        <f t="shared" si="2263"/>
        <v>0</v>
      </c>
      <c r="DT639" s="111">
        <f t="shared" si="2264"/>
        <v>0</v>
      </c>
      <c r="DU639" s="111">
        <f t="shared" si="2265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222"/>
        <v>7.3647011207970091E-4</v>
      </c>
      <c r="CE640" s="723">
        <f t="shared" si="2223"/>
        <v>1.7476093594333747E-2</v>
      </c>
      <c r="CF640" s="723">
        <f t="shared" si="2224"/>
        <v>2.3838913716420565E-2</v>
      </c>
      <c r="CG640" s="790">
        <f t="shared" si="2225"/>
        <v>2.2751665962462191E-2</v>
      </c>
      <c r="CH640" s="1375">
        <f t="shared" si="2226"/>
        <v>0</v>
      </c>
      <c r="CI640" s="1376">
        <f t="shared" si="2227"/>
        <v>0</v>
      </c>
      <c r="CJ640" s="1377">
        <f t="shared" si="2228"/>
        <v>0</v>
      </c>
      <c r="CK640" s="1377">
        <f t="shared" si="2229"/>
        <v>0</v>
      </c>
      <c r="CL640" s="1377">
        <f t="shared" si="2230"/>
        <v>0</v>
      </c>
      <c r="CM640" s="1377">
        <f t="shared" si="2231"/>
        <v>0</v>
      </c>
      <c r="CN640" s="1377">
        <f t="shared" si="2232"/>
        <v>0</v>
      </c>
      <c r="CO640" s="1378">
        <f t="shared" si="2233"/>
        <v>0</v>
      </c>
      <c r="CP640" s="1378">
        <f t="shared" si="2234"/>
        <v>0</v>
      </c>
      <c r="CQ640" s="1378">
        <f t="shared" si="2235"/>
        <v>0</v>
      </c>
      <c r="CR640" s="1378">
        <f t="shared" si="2236"/>
        <v>0</v>
      </c>
      <c r="CS640" s="1377">
        <f t="shared" si="2237"/>
        <v>0</v>
      </c>
      <c r="CT640" s="1377">
        <f t="shared" si="2238"/>
        <v>0</v>
      </c>
      <c r="CU640" s="1377">
        <f t="shared" si="2239"/>
        <v>0</v>
      </c>
      <c r="CV640" s="1377">
        <f t="shared" si="2240"/>
        <v>0</v>
      </c>
      <c r="CW640" s="1377">
        <f t="shared" si="2241"/>
        <v>0</v>
      </c>
      <c r="CX640" s="1376">
        <f t="shared" si="2242"/>
        <v>1.1783521793275216E-2</v>
      </c>
      <c r="CY640" s="1379">
        <f t="shared" si="2243"/>
        <v>5.2039208736469E-2</v>
      </c>
      <c r="CZ640" s="638">
        <f t="shared" si="2244"/>
        <v>0</v>
      </c>
      <c r="DA640" s="639">
        <f t="shared" si="2245"/>
        <v>0</v>
      </c>
      <c r="DB640" s="640">
        <f t="shared" si="2246"/>
        <v>0</v>
      </c>
      <c r="DC640" s="640">
        <f t="shared" si="2247"/>
        <v>0</v>
      </c>
      <c r="DD640" s="640">
        <f t="shared" si="2248"/>
        <v>0</v>
      </c>
      <c r="DE640" s="640">
        <f t="shared" si="2249"/>
        <v>0</v>
      </c>
      <c r="DF640" s="640">
        <f t="shared" si="2250"/>
        <v>0</v>
      </c>
      <c r="DG640" s="641">
        <f t="shared" si="2251"/>
        <v>0</v>
      </c>
      <c r="DH640" s="641">
        <f t="shared" si="2252"/>
        <v>0</v>
      </c>
      <c r="DI640" s="641">
        <f t="shared" si="2253"/>
        <v>0</v>
      </c>
      <c r="DJ640" s="641">
        <f t="shared" si="2254"/>
        <v>0</v>
      </c>
      <c r="DK640" s="640">
        <f t="shared" si="2255"/>
        <v>0</v>
      </c>
      <c r="DL640" s="640">
        <f t="shared" si="2256"/>
        <v>1.325646201743462E-2</v>
      </c>
      <c r="DM640" s="640">
        <f t="shared" si="2257"/>
        <v>2.651292403486924E-2</v>
      </c>
      <c r="DN640" s="640">
        <f t="shared" si="2258"/>
        <v>6.7650971357409703E-2</v>
      </c>
      <c r="DO640" s="640">
        <f t="shared" si="2259"/>
        <v>8.4563714196762133E-2</v>
      </c>
      <c r="DP640" s="639">
        <f t="shared" si="2260"/>
        <v>8.7633425902864256E-2</v>
      </c>
      <c r="DQ640" s="638">
        <f t="shared" si="2261"/>
        <v>0.10119713840953565</v>
      </c>
      <c r="DR640" s="753">
        <f t="shared" si="2262"/>
        <v>18</v>
      </c>
      <c r="DS640" s="111">
        <f t="shared" si="2263"/>
        <v>18</v>
      </c>
      <c r="DT640" s="111">
        <f t="shared" si="2264"/>
        <v>18</v>
      </c>
      <c r="DU640" s="111">
        <f t="shared" si="2265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222"/>
        <v/>
      </c>
      <c r="CE641" s="698" t="str">
        <f t="shared" si="2223"/>
        <v/>
      </c>
      <c r="CF641" s="698" t="str">
        <f t="shared" si="2224"/>
        <v/>
      </c>
      <c r="CG641" s="787" t="str">
        <f t="shared" si="2225"/>
        <v/>
      </c>
      <c r="CH641" s="1370" t="str">
        <f t="shared" si="2226"/>
        <v/>
      </c>
      <c r="CI641" s="1371" t="str">
        <f t="shared" si="2227"/>
        <v/>
      </c>
      <c r="CJ641" s="1372" t="str">
        <f t="shared" si="2228"/>
        <v/>
      </c>
      <c r="CK641" s="1372" t="str">
        <f t="shared" si="2229"/>
        <v/>
      </c>
      <c r="CL641" s="1372" t="str">
        <f t="shared" si="2230"/>
        <v/>
      </c>
      <c r="CM641" s="1372" t="str">
        <f t="shared" si="2231"/>
        <v/>
      </c>
      <c r="CN641" s="1372" t="str">
        <f t="shared" si="2232"/>
        <v/>
      </c>
      <c r="CO641" s="1373" t="str">
        <f t="shared" si="2233"/>
        <v/>
      </c>
      <c r="CP641" s="1373" t="str">
        <f t="shared" si="2234"/>
        <v/>
      </c>
      <c r="CQ641" s="1373" t="str">
        <f t="shared" si="2235"/>
        <v/>
      </c>
      <c r="CR641" s="1373" t="str">
        <f t="shared" si="2236"/>
        <v/>
      </c>
      <c r="CS641" s="1372" t="str">
        <f t="shared" si="2237"/>
        <v/>
      </c>
      <c r="CT641" s="1372" t="str">
        <f t="shared" si="2238"/>
        <v/>
      </c>
      <c r="CU641" s="1372" t="str">
        <f t="shared" si="2239"/>
        <v/>
      </c>
      <c r="CV641" s="1372" t="str">
        <f t="shared" si="2240"/>
        <v/>
      </c>
      <c r="CW641" s="1372" t="str">
        <f t="shared" si="2241"/>
        <v/>
      </c>
      <c r="CX641" s="1371" t="str">
        <f t="shared" si="2242"/>
        <v/>
      </c>
      <c r="CY641" s="1374" t="str">
        <f t="shared" si="2243"/>
        <v/>
      </c>
      <c r="CZ641" s="532" t="str">
        <f t="shared" si="2244"/>
        <v/>
      </c>
      <c r="DA641" s="533" t="str">
        <f t="shared" si="2245"/>
        <v/>
      </c>
      <c r="DB641" s="534" t="str">
        <f t="shared" si="2246"/>
        <v/>
      </c>
      <c r="DC641" s="534" t="str">
        <f t="shared" si="2247"/>
        <v/>
      </c>
      <c r="DD641" s="534" t="str">
        <f t="shared" si="2248"/>
        <v/>
      </c>
      <c r="DE641" s="534" t="str">
        <f t="shared" si="2249"/>
        <v/>
      </c>
      <c r="DF641" s="534" t="str">
        <f t="shared" si="2250"/>
        <v/>
      </c>
      <c r="DG641" s="535" t="str">
        <f t="shared" si="2251"/>
        <v/>
      </c>
      <c r="DH641" s="535" t="str">
        <f t="shared" si="2252"/>
        <v/>
      </c>
      <c r="DI641" s="535" t="str">
        <f t="shared" si="2253"/>
        <v/>
      </c>
      <c r="DJ641" s="535" t="str">
        <f t="shared" si="2254"/>
        <v/>
      </c>
      <c r="DK641" s="534" t="str">
        <f t="shared" si="2255"/>
        <v/>
      </c>
      <c r="DL641" s="534" t="str">
        <f t="shared" si="2256"/>
        <v/>
      </c>
      <c r="DM641" s="534" t="str">
        <f t="shared" si="2257"/>
        <v/>
      </c>
      <c r="DN641" s="534" t="str">
        <f t="shared" si="2258"/>
        <v/>
      </c>
      <c r="DO641" s="534" t="str">
        <f t="shared" si="2259"/>
        <v/>
      </c>
      <c r="DP641" s="533" t="str">
        <f t="shared" si="2260"/>
        <v/>
      </c>
      <c r="DQ641" s="532" t="str">
        <f t="shared" si="2261"/>
        <v/>
      </c>
      <c r="DR641" s="753">
        <f t="shared" si="2262"/>
        <v>0</v>
      </c>
      <c r="DS641" s="111">
        <f t="shared" si="2263"/>
        <v>0</v>
      </c>
      <c r="DT641" s="111">
        <f t="shared" si="2264"/>
        <v>0</v>
      </c>
      <c r="DU641" s="111">
        <f t="shared" si="2265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222"/>
        <v>31.200000000000045</v>
      </c>
      <c r="CE642" s="698">
        <f t="shared" si="2223"/>
        <v>365.96249999999998</v>
      </c>
      <c r="CF642" s="698">
        <f t="shared" si="2224"/>
        <v>3093.75</v>
      </c>
      <c r="CG642" s="787">
        <f t="shared" si="2225"/>
        <v>3646.875</v>
      </c>
      <c r="CH642" s="1370">
        <f t="shared" si="2226"/>
        <v>0</v>
      </c>
      <c r="CI642" s="1371">
        <f t="shared" si="2227"/>
        <v>0</v>
      </c>
      <c r="CJ642" s="1372">
        <f t="shared" si="2228"/>
        <v>0</v>
      </c>
      <c r="CK642" s="1372">
        <f t="shared" si="2229"/>
        <v>0</v>
      </c>
      <c r="CL642" s="1372">
        <f t="shared" si="2230"/>
        <v>0</v>
      </c>
      <c r="CM642" s="1372">
        <f t="shared" si="2231"/>
        <v>0</v>
      </c>
      <c r="CN642" s="1372">
        <f t="shared" si="2232"/>
        <v>0</v>
      </c>
      <c r="CO642" s="1373">
        <f t="shared" si="2233"/>
        <v>0</v>
      </c>
      <c r="CP642" s="1373">
        <f t="shared" si="2234"/>
        <v>0</v>
      </c>
      <c r="CQ642" s="1373">
        <f t="shared" si="2235"/>
        <v>0</v>
      </c>
      <c r="CR642" s="1373">
        <f t="shared" si="2236"/>
        <v>0</v>
      </c>
      <c r="CS642" s="1372">
        <f t="shared" si="2237"/>
        <v>0</v>
      </c>
      <c r="CT642" s="1372">
        <f t="shared" si="2238"/>
        <v>0</v>
      </c>
      <c r="CU642" s="1372">
        <f t="shared" si="2239"/>
        <v>0</v>
      </c>
      <c r="CV642" s="1372">
        <f t="shared" si="2240"/>
        <v>0</v>
      </c>
      <c r="CW642" s="1372">
        <f t="shared" si="2241"/>
        <v>115.20000000000002</v>
      </c>
      <c r="CX642" s="1371">
        <f t="shared" si="2242"/>
        <v>384</v>
      </c>
      <c r="CY642" s="1374">
        <f t="shared" si="2243"/>
        <v>15750</v>
      </c>
      <c r="CZ642" s="532">
        <f t="shared" si="2244"/>
        <v>0</v>
      </c>
      <c r="DA642" s="533">
        <f t="shared" si="2245"/>
        <v>0</v>
      </c>
      <c r="DB642" s="534">
        <f t="shared" si="2246"/>
        <v>0</v>
      </c>
      <c r="DC642" s="534">
        <f t="shared" si="2247"/>
        <v>0</v>
      </c>
      <c r="DD642" s="534">
        <f t="shared" si="2248"/>
        <v>0</v>
      </c>
      <c r="DE642" s="534">
        <f t="shared" si="2249"/>
        <v>0</v>
      </c>
      <c r="DF642" s="534">
        <f t="shared" si="2250"/>
        <v>0</v>
      </c>
      <c r="DG642" s="535">
        <f t="shared" si="2251"/>
        <v>0</v>
      </c>
      <c r="DH642" s="535">
        <f t="shared" si="2252"/>
        <v>0</v>
      </c>
      <c r="DI642" s="535">
        <f t="shared" si="2253"/>
        <v>0</v>
      </c>
      <c r="DJ642" s="535">
        <f t="shared" si="2254"/>
        <v>0</v>
      </c>
      <c r="DK642" s="534">
        <f t="shared" si="2255"/>
        <v>302.39999999999998</v>
      </c>
      <c r="DL642" s="534">
        <f t="shared" si="2256"/>
        <v>360</v>
      </c>
      <c r="DM642" s="534">
        <f t="shared" si="2257"/>
        <v>828</v>
      </c>
      <c r="DN642" s="534">
        <f t="shared" si="2258"/>
        <v>1245</v>
      </c>
      <c r="DO642" s="534">
        <f t="shared" si="2259"/>
        <v>1500</v>
      </c>
      <c r="DP642" s="533">
        <f t="shared" si="2260"/>
        <v>1620</v>
      </c>
      <c r="DQ642" s="532">
        <f t="shared" si="2261"/>
        <v>1740</v>
      </c>
      <c r="DR642" s="753">
        <f t="shared" si="2262"/>
        <v>18</v>
      </c>
      <c r="DS642" s="111">
        <f t="shared" si="2263"/>
        <v>18</v>
      </c>
      <c r="DT642" s="111">
        <f t="shared" si="2264"/>
        <v>18</v>
      </c>
      <c r="DU642" s="111">
        <f t="shared" si="2265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9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222"/>
        <v/>
      </c>
      <c r="CE643" s="690" t="str">
        <f t="shared" si="2223"/>
        <v/>
      </c>
      <c r="CF643" s="690" t="str">
        <f t="shared" si="2224"/>
        <v/>
      </c>
      <c r="CG643" s="786" t="str">
        <f t="shared" si="2225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370" t="str">
        <f t="shared" ref="CH645:CQ649" si="2266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371" t="str">
        <f t="shared" si="2266"/>
        <v/>
      </c>
      <c r="CJ645" s="1372" t="str">
        <f t="shared" si="2266"/>
        <v/>
      </c>
      <c r="CK645" s="1372" t="str">
        <f t="shared" si="2266"/>
        <v/>
      </c>
      <c r="CL645" s="1372" t="str">
        <f t="shared" si="2266"/>
        <v/>
      </c>
      <c r="CM645" s="1372" t="str">
        <f t="shared" si="2266"/>
        <v/>
      </c>
      <c r="CN645" s="1372" t="str">
        <f t="shared" si="2266"/>
        <v/>
      </c>
      <c r="CO645" s="1373" t="str">
        <f t="shared" si="2266"/>
        <v/>
      </c>
      <c r="CP645" s="1373" t="str">
        <f t="shared" si="2266"/>
        <v/>
      </c>
      <c r="CQ645" s="1373" t="str">
        <f t="shared" si="2266"/>
        <v/>
      </c>
      <c r="CR645" s="1373" t="str">
        <f t="shared" ref="CR645:CY649" si="2267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372" t="str">
        <f t="shared" si="2267"/>
        <v/>
      </c>
      <c r="CT645" s="1372" t="str">
        <f t="shared" si="2267"/>
        <v/>
      </c>
      <c r="CU645" s="1372" t="str">
        <f t="shared" si="2267"/>
        <v/>
      </c>
      <c r="CV645" s="1372" t="str">
        <f t="shared" si="2267"/>
        <v/>
      </c>
      <c r="CW645" s="1372" t="str">
        <f t="shared" si="2267"/>
        <v/>
      </c>
      <c r="CX645" s="1371" t="str">
        <f t="shared" si="2267"/>
        <v/>
      </c>
      <c r="CY645" s="1374" t="str">
        <f t="shared" si="2267"/>
        <v/>
      </c>
      <c r="CZ645" s="532" t="str">
        <f t="shared" ref="CZ645:DI649" si="2268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268"/>
        <v/>
      </c>
      <c r="DB645" s="534" t="str">
        <f t="shared" si="2268"/>
        <v/>
      </c>
      <c r="DC645" s="534" t="str">
        <f t="shared" si="2268"/>
        <v/>
      </c>
      <c r="DD645" s="534" t="str">
        <f t="shared" si="2268"/>
        <v/>
      </c>
      <c r="DE645" s="534" t="str">
        <f t="shared" si="2268"/>
        <v/>
      </c>
      <c r="DF645" s="534" t="str">
        <f t="shared" si="2268"/>
        <v/>
      </c>
      <c r="DG645" s="535" t="str">
        <f t="shared" si="2268"/>
        <v/>
      </c>
      <c r="DH645" s="535" t="str">
        <f t="shared" si="2268"/>
        <v/>
      </c>
      <c r="DI645" s="535" t="str">
        <f t="shared" si="2268"/>
        <v/>
      </c>
      <c r="DJ645" s="535" t="str">
        <f t="shared" ref="DJ645:DQ649" si="2269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269"/>
        <v/>
      </c>
      <c r="DL645" s="534" t="str">
        <f t="shared" si="2269"/>
        <v/>
      </c>
      <c r="DM645" s="534" t="str">
        <f t="shared" si="2269"/>
        <v/>
      </c>
      <c r="DN645" s="534" t="str">
        <f t="shared" si="2269"/>
        <v/>
      </c>
      <c r="DO645" s="534" t="str">
        <f t="shared" si="2269"/>
        <v/>
      </c>
      <c r="DP645" s="533" t="str">
        <f t="shared" si="2269"/>
        <v/>
      </c>
      <c r="DQ645" s="532" t="str">
        <f t="shared" si="2269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370" t="str">
        <f t="shared" si="2266"/>
        <v/>
      </c>
      <c r="CI646" s="1371" t="str">
        <f t="shared" si="2266"/>
        <v/>
      </c>
      <c r="CJ646" s="1372" t="str">
        <f t="shared" si="2266"/>
        <v/>
      </c>
      <c r="CK646" s="1372" t="str">
        <f t="shared" si="2266"/>
        <v/>
      </c>
      <c r="CL646" s="1372" t="str">
        <f t="shared" si="2266"/>
        <v/>
      </c>
      <c r="CM646" s="1372" t="str">
        <f t="shared" si="2266"/>
        <v/>
      </c>
      <c r="CN646" s="1372" t="str">
        <f t="shared" si="2266"/>
        <v/>
      </c>
      <c r="CO646" s="1373" t="str">
        <f t="shared" si="2266"/>
        <v/>
      </c>
      <c r="CP646" s="1373" t="str">
        <f t="shared" si="2266"/>
        <v/>
      </c>
      <c r="CQ646" s="1373" t="str">
        <f t="shared" si="2266"/>
        <v/>
      </c>
      <c r="CR646" s="1373" t="str">
        <f t="shared" si="2267"/>
        <v/>
      </c>
      <c r="CS646" s="1372" t="str">
        <f t="shared" si="2267"/>
        <v/>
      </c>
      <c r="CT646" s="1372" t="str">
        <f t="shared" si="2267"/>
        <v/>
      </c>
      <c r="CU646" s="1372" t="str">
        <f t="shared" si="2267"/>
        <v/>
      </c>
      <c r="CV646" s="1372" t="str">
        <f t="shared" si="2267"/>
        <v/>
      </c>
      <c r="CW646" s="1372" t="str">
        <f t="shared" si="2267"/>
        <v/>
      </c>
      <c r="CX646" s="1371" t="str">
        <f t="shared" si="2267"/>
        <v/>
      </c>
      <c r="CY646" s="1374" t="str">
        <f t="shared" si="2267"/>
        <v/>
      </c>
      <c r="CZ646" s="532" t="str">
        <f t="shared" si="2268"/>
        <v/>
      </c>
      <c r="DA646" s="533" t="str">
        <f t="shared" si="2268"/>
        <v/>
      </c>
      <c r="DB646" s="534" t="str">
        <f t="shared" si="2268"/>
        <v/>
      </c>
      <c r="DC646" s="534" t="str">
        <f t="shared" si="2268"/>
        <v/>
      </c>
      <c r="DD646" s="534" t="str">
        <f t="shared" si="2268"/>
        <v/>
      </c>
      <c r="DE646" s="534" t="str">
        <f t="shared" si="2268"/>
        <v/>
      </c>
      <c r="DF646" s="534" t="str">
        <f t="shared" si="2268"/>
        <v/>
      </c>
      <c r="DG646" s="535" t="str">
        <f t="shared" si="2268"/>
        <v/>
      </c>
      <c r="DH646" s="535" t="str">
        <f t="shared" si="2268"/>
        <v/>
      </c>
      <c r="DI646" s="535" t="str">
        <f t="shared" si="2268"/>
        <v/>
      </c>
      <c r="DJ646" s="535" t="str">
        <f t="shared" si="2269"/>
        <v/>
      </c>
      <c r="DK646" s="534" t="str">
        <f t="shared" si="2269"/>
        <v/>
      </c>
      <c r="DL646" s="534" t="str">
        <f t="shared" si="2269"/>
        <v/>
      </c>
      <c r="DM646" s="534" t="str">
        <f t="shared" si="2269"/>
        <v/>
      </c>
      <c r="DN646" s="534" t="str">
        <f t="shared" si="2269"/>
        <v/>
      </c>
      <c r="DO646" s="534" t="str">
        <f t="shared" si="2269"/>
        <v/>
      </c>
      <c r="DP646" s="533" t="str">
        <f t="shared" si="2269"/>
        <v/>
      </c>
      <c r="DQ646" s="532" t="str">
        <f t="shared" si="2269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370" t="str">
        <f t="shared" si="2266"/>
        <v/>
      </c>
      <c r="CI647" s="1371" t="str">
        <f t="shared" si="2266"/>
        <v/>
      </c>
      <c r="CJ647" s="1372" t="str">
        <f t="shared" si="2266"/>
        <v/>
      </c>
      <c r="CK647" s="1372" t="str">
        <f t="shared" si="2266"/>
        <v/>
      </c>
      <c r="CL647" s="1372" t="str">
        <f t="shared" si="2266"/>
        <v/>
      </c>
      <c r="CM647" s="1372" t="str">
        <f t="shared" si="2266"/>
        <v/>
      </c>
      <c r="CN647" s="1372" t="str">
        <f t="shared" si="2266"/>
        <v/>
      </c>
      <c r="CO647" s="1373" t="str">
        <f t="shared" si="2266"/>
        <v/>
      </c>
      <c r="CP647" s="1373" t="str">
        <f t="shared" si="2266"/>
        <v/>
      </c>
      <c r="CQ647" s="1373" t="str">
        <f t="shared" si="2266"/>
        <v/>
      </c>
      <c r="CR647" s="1373" t="str">
        <f t="shared" si="2267"/>
        <v/>
      </c>
      <c r="CS647" s="1372" t="str">
        <f t="shared" si="2267"/>
        <v/>
      </c>
      <c r="CT647" s="1372" t="str">
        <f t="shared" si="2267"/>
        <v/>
      </c>
      <c r="CU647" s="1372" t="str">
        <f t="shared" si="2267"/>
        <v/>
      </c>
      <c r="CV647" s="1372" t="str">
        <f t="shared" si="2267"/>
        <v/>
      </c>
      <c r="CW647" s="1372" t="str">
        <f t="shared" si="2267"/>
        <v/>
      </c>
      <c r="CX647" s="1371" t="str">
        <f t="shared" si="2267"/>
        <v/>
      </c>
      <c r="CY647" s="1374" t="str">
        <f t="shared" si="2267"/>
        <v/>
      </c>
      <c r="CZ647" s="532" t="str">
        <f t="shared" si="2268"/>
        <v/>
      </c>
      <c r="DA647" s="533" t="str">
        <f t="shared" si="2268"/>
        <v/>
      </c>
      <c r="DB647" s="534" t="str">
        <f t="shared" si="2268"/>
        <v/>
      </c>
      <c r="DC647" s="534" t="str">
        <f t="shared" si="2268"/>
        <v/>
      </c>
      <c r="DD647" s="534" t="str">
        <f t="shared" si="2268"/>
        <v/>
      </c>
      <c r="DE647" s="534" t="str">
        <f t="shared" si="2268"/>
        <v/>
      </c>
      <c r="DF647" s="534" t="str">
        <f t="shared" si="2268"/>
        <v/>
      </c>
      <c r="DG647" s="535" t="str">
        <f t="shared" si="2268"/>
        <v/>
      </c>
      <c r="DH647" s="535" t="str">
        <f t="shared" si="2268"/>
        <v/>
      </c>
      <c r="DI647" s="535" t="str">
        <f t="shared" si="2268"/>
        <v/>
      </c>
      <c r="DJ647" s="535" t="str">
        <f t="shared" si="2269"/>
        <v/>
      </c>
      <c r="DK647" s="534" t="str">
        <f t="shared" si="2269"/>
        <v/>
      </c>
      <c r="DL647" s="534" t="str">
        <f t="shared" si="2269"/>
        <v/>
      </c>
      <c r="DM647" s="534" t="str">
        <f t="shared" si="2269"/>
        <v/>
      </c>
      <c r="DN647" s="534" t="str">
        <f t="shared" si="2269"/>
        <v/>
      </c>
      <c r="DO647" s="534" t="str">
        <f t="shared" si="2269"/>
        <v/>
      </c>
      <c r="DP647" s="533" t="str">
        <f t="shared" si="2269"/>
        <v/>
      </c>
      <c r="DQ647" s="532" t="str">
        <f t="shared" si="2269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370" t="str">
        <f t="shared" si="2266"/>
        <v/>
      </c>
      <c r="CI648" s="1371" t="str">
        <f t="shared" si="2266"/>
        <v/>
      </c>
      <c r="CJ648" s="1372" t="str">
        <f t="shared" si="2266"/>
        <v/>
      </c>
      <c r="CK648" s="1372" t="str">
        <f t="shared" si="2266"/>
        <v/>
      </c>
      <c r="CL648" s="1372" t="str">
        <f t="shared" si="2266"/>
        <v/>
      </c>
      <c r="CM648" s="1372" t="str">
        <f t="shared" si="2266"/>
        <v/>
      </c>
      <c r="CN648" s="1372" t="str">
        <f t="shared" si="2266"/>
        <v/>
      </c>
      <c r="CO648" s="1373" t="str">
        <f t="shared" si="2266"/>
        <v/>
      </c>
      <c r="CP648" s="1373" t="str">
        <f t="shared" si="2266"/>
        <v/>
      </c>
      <c r="CQ648" s="1373" t="str">
        <f t="shared" si="2266"/>
        <v/>
      </c>
      <c r="CR648" s="1373" t="str">
        <f t="shared" si="2267"/>
        <v/>
      </c>
      <c r="CS648" s="1372" t="str">
        <f t="shared" si="2267"/>
        <v/>
      </c>
      <c r="CT648" s="1372" t="str">
        <f t="shared" si="2267"/>
        <v/>
      </c>
      <c r="CU648" s="1372" t="str">
        <f t="shared" si="2267"/>
        <v/>
      </c>
      <c r="CV648" s="1372" t="str">
        <f t="shared" si="2267"/>
        <v/>
      </c>
      <c r="CW648" s="1372" t="str">
        <f t="shared" si="2267"/>
        <v/>
      </c>
      <c r="CX648" s="1371" t="str">
        <f t="shared" si="2267"/>
        <v/>
      </c>
      <c r="CY648" s="1374" t="str">
        <f t="shared" si="2267"/>
        <v/>
      </c>
      <c r="CZ648" s="532" t="str">
        <f t="shared" si="2268"/>
        <v/>
      </c>
      <c r="DA648" s="533" t="str">
        <f t="shared" si="2268"/>
        <v/>
      </c>
      <c r="DB648" s="534" t="str">
        <f t="shared" si="2268"/>
        <v/>
      </c>
      <c r="DC648" s="534" t="str">
        <f t="shared" si="2268"/>
        <v/>
      </c>
      <c r="DD648" s="534" t="str">
        <f t="shared" si="2268"/>
        <v/>
      </c>
      <c r="DE648" s="534" t="str">
        <f t="shared" si="2268"/>
        <v/>
      </c>
      <c r="DF648" s="534" t="str">
        <f t="shared" si="2268"/>
        <v/>
      </c>
      <c r="DG648" s="535" t="str">
        <f t="shared" si="2268"/>
        <v/>
      </c>
      <c r="DH648" s="535" t="str">
        <f t="shared" si="2268"/>
        <v/>
      </c>
      <c r="DI648" s="535" t="str">
        <f t="shared" si="2268"/>
        <v/>
      </c>
      <c r="DJ648" s="535" t="str">
        <f t="shared" si="2269"/>
        <v/>
      </c>
      <c r="DK648" s="534" t="str">
        <f t="shared" si="2269"/>
        <v/>
      </c>
      <c r="DL648" s="534" t="str">
        <f t="shared" si="2269"/>
        <v/>
      </c>
      <c r="DM648" s="534" t="str">
        <f t="shared" si="2269"/>
        <v/>
      </c>
      <c r="DN648" s="534" t="str">
        <f t="shared" si="2269"/>
        <v/>
      </c>
      <c r="DO648" s="534" t="str">
        <f t="shared" si="2269"/>
        <v/>
      </c>
      <c r="DP648" s="533" t="str">
        <f t="shared" si="2269"/>
        <v/>
      </c>
      <c r="DQ648" s="532" t="str">
        <f t="shared" si="2269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270">IF(B646="","",((B645*B646*B647*B648)*3630*4.1868)/B$46/365/$G$1)</f>
        <v/>
      </c>
      <c r="C649" s="733" t="str">
        <f t="shared" si="2270"/>
        <v/>
      </c>
      <c r="D649" s="733" t="str">
        <f t="shared" si="2270"/>
        <v/>
      </c>
      <c r="E649" s="733" t="str">
        <f t="shared" si="2270"/>
        <v/>
      </c>
      <c r="F649" s="733" t="str">
        <f t="shared" si="2270"/>
        <v/>
      </c>
      <c r="G649" s="733" t="str">
        <f t="shared" si="2270"/>
        <v/>
      </c>
      <c r="H649" s="733" t="str">
        <f t="shared" si="2270"/>
        <v/>
      </c>
      <c r="I649" s="733" t="str">
        <f t="shared" si="2270"/>
        <v/>
      </c>
      <c r="J649" s="733" t="str">
        <f t="shared" si="2270"/>
        <v/>
      </c>
      <c r="K649" s="733" t="str">
        <f t="shared" si="2270"/>
        <v/>
      </c>
      <c r="L649" s="733" t="str">
        <f t="shared" si="2270"/>
        <v/>
      </c>
      <c r="M649" s="733" t="str">
        <f t="shared" si="2270"/>
        <v/>
      </c>
      <c r="N649" s="733" t="str">
        <f t="shared" si="2270"/>
        <v/>
      </c>
      <c r="O649" s="733" t="str">
        <f t="shared" si="2270"/>
        <v/>
      </c>
      <c r="P649" s="733" t="str">
        <f t="shared" si="2270"/>
        <v/>
      </c>
      <c r="Q649" s="733" t="str">
        <f t="shared" si="2270"/>
        <v/>
      </c>
      <c r="R649" s="733" t="str">
        <f t="shared" si="2270"/>
        <v/>
      </c>
      <c r="S649" s="733" t="str">
        <f t="shared" si="2270"/>
        <v/>
      </c>
      <c r="T649" s="752"/>
      <c r="U649" s="733" t="str">
        <f t="shared" ref="U649:AL649" si="2271">IF(U646="","",((U645*U646*U647*U648)*3630*4.1868)/U$46/365/$G$1)</f>
        <v/>
      </c>
      <c r="V649" s="733" t="str">
        <f t="shared" si="2271"/>
        <v/>
      </c>
      <c r="W649" s="733" t="str">
        <f t="shared" si="2271"/>
        <v/>
      </c>
      <c r="X649" s="733" t="str">
        <f t="shared" si="2271"/>
        <v/>
      </c>
      <c r="Y649" s="733" t="str">
        <f t="shared" si="2271"/>
        <v/>
      </c>
      <c r="Z649" s="733" t="str">
        <f t="shared" si="2271"/>
        <v/>
      </c>
      <c r="AA649" s="733" t="str">
        <f t="shared" si="2271"/>
        <v/>
      </c>
      <c r="AB649" s="733" t="str">
        <f t="shared" si="2271"/>
        <v/>
      </c>
      <c r="AC649" s="733" t="str">
        <f t="shared" si="2271"/>
        <v/>
      </c>
      <c r="AD649" s="733" t="str">
        <f t="shared" si="2271"/>
        <v/>
      </c>
      <c r="AE649" s="733" t="str">
        <f t="shared" si="2271"/>
        <v/>
      </c>
      <c r="AF649" s="733" t="str">
        <f t="shared" si="2271"/>
        <v/>
      </c>
      <c r="AG649" s="733" t="str">
        <f t="shared" si="2271"/>
        <v/>
      </c>
      <c r="AH649" s="733" t="str">
        <f t="shared" si="2271"/>
        <v/>
      </c>
      <c r="AI649" s="733" t="str">
        <f t="shared" si="2271"/>
        <v/>
      </c>
      <c r="AJ649" s="733" t="str">
        <f t="shared" si="2271"/>
        <v/>
      </c>
      <c r="AK649" s="733" t="str">
        <f t="shared" si="2271"/>
        <v/>
      </c>
      <c r="AL649" s="733" t="str">
        <f t="shared" si="2271"/>
        <v/>
      </c>
      <c r="AM649" s="752"/>
      <c r="AN649" s="733" t="str">
        <f t="shared" ref="AN649:BE649" si="2272">IF(AN646="","",((AN645*AN646*AN647*AN648)*3630*4.1868)/AN$46/365/$G$1)</f>
        <v/>
      </c>
      <c r="AO649" s="733" t="str">
        <f t="shared" si="2272"/>
        <v/>
      </c>
      <c r="AP649" s="733" t="str">
        <f t="shared" si="2272"/>
        <v/>
      </c>
      <c r="AQ649" s="733" t="str">
        <f t="shared" si="2272"/>
        <v/>
      </c>
      <c r="AR649" s="733" t="str">
        <f t="shared" si="2272"/>
        <v/>
      </c>
      <c r="AS649" s="733" t="str">
        <f t="shared" si="2272"/>
        <v/>
      </c>
      <c r="AT649" s="733" t="str">
        <f t="shared" si="2272"/>
        <v/>
      </c>
      <c r="AU649" s="733" t="str">
        <f t="shared" si="2272"/>
        <v/>
      </c>
      <c r="AV649" s="733" t="str">
        <f t="shared" si="2272"/>
        <v/>
      </c>
      <c r="AW649" s="733" t="str">
        <f t="shared" si="2272"/>
        <v/>
      </c>
      <c r="AX649" s="733" t="str">
        <f t="shared" si="2272"/>
        <v/>
      </c>
      <c r="AY649" s="733" t="str">
        <f t="shared" si="2272"/>
        <v/>
      </c>
      <c r="AZ649" s="733" t="str">
        <f t="shared" si="2272"/>
        <v/>
      </c>
      <c r="BA649" s="733" t="str">
        <f t="shared" si="2272"/>
        <v/>
      </c>
      <c r="BB649" s="733" t="str">
        <f t="shared" si="2272"/>
        <v/>
      </c>
      <c r="BC649" s="733" t="str">
        <f t="shared" si="2272"/>
        <v/>
      </c>
      <c r="BD649" s="733" t="str">
        <f t="shared" si="2272"/>
        <v/>
      </c>
      <c r="BE649" s="733" t="str">
        <f t="shared" si="2272"/>
        <v/>
      </c>
      <c r="BF649" s="752"/>
      <c r="BG649" s="733" t="str">
        <f t="shared" ref="BG649:BX649" si="2273">IF(BG646="","",((BG645*BG646*BG647*BG648)*3630*4.1868)/BG$46/365/$G$1)</f>
        <v/>
      </c>
      <c r="BH649" s="733" t="str">
        <f t="shared" si="2273"/>
        <v/>
      </c>
      <c r="BI649" s="733" t="str">
        <f t="shared" si="2273"/>
        <v/>
      </c>
      <c r="BJ649" s="733" t="str">
        <f t="shared" si="2273"/>
        <v/>
      </c>
      <c r="BK649" s="733" t="str">
        <f t="shared" si="2273"/>
        <v/>
      </c>
      <c r="BL649" s="733" t="str">
        <f t="shared" si="2273"/>
        <v/>
      </c>
      <c r="BM649" s="733" t="str">
        <f t="shared" si="2273"/>
        <v/>
      </c>
      <c r="BN649" s="733" t="str">
        <f t="shared" si="2273"/>
        <v/>
      </c>
      <c r="BO649" s="733" t="str">
        <f t="shared" si="2273"/>
        <v/>
      </c>
      <c r="BP649" s="733" t="str">
        <f t="shared" si="2273"/>
        <v/>
      </c>
      <c r="BQ649" s="733" t="str">
        <f t="shared" si="2273"/>
        <v/>
      </c>
      <c r="BR649" s="733" t="str">
        <f t="shared" si="2273"/>
        <v/>
      </c>
      <c r="BS649" s="733" t="str">
        <f t="shared" si="2273"/>
        <v/>
      </c>
      <c r="BT649" s="733" t="str">
        <f t="shared" si="2273"/>
        <v/>
      </c>
      <c r="BU649" s="733" t="str">
        <f t="shared" si="2273"/>
        <v/>
      </c>
      <c r="BV649" s="733" t="str">
        <f t="shared" si="2273"/>
        <v/>
      </c>
      <c r="BW649" s="733" t="str">
        <f t="shared" si="2273"/>
        <v/>
      </c>
      <c r="BX649" s="733" t="str">
        <f t="shared" si="2273"/>
        <v/>
      </c>
      <c r="BY649" s="752"/>
      <c r="BZ649" s="733" t="str">
        <f>IF(BZ646="","",((BZ645*BZ646*BZ647*BZ648)*3630*4.1868)/BZ$46/365/$G$1)</f>
        <v/>
      </c>
      <c r="CA649" s="733" t="str">
        <f>IF(CA646="","",((CA645*CA646*CA647*CA648)*3630*4.1868)/CA$46/365/$G$1)</f>
        <v/>
      </c>
      <c r="CB649" s="733" t="str">
        <f>IF(CB646="","",((CB645*CB646*CB647*CB648)*3630*4.1868)/CB$46/365/$G$1)</f>
        <v/>
      </c>
      <c r="CC649" s="733" t="str">
        <f>IF(CC646="","",((CC645*CC646*CC647*CC648)*3630*4.1868)/CC$46/365/$G$1)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375" t="str">
        <f t="shared" si="2266"/>
        <v/>
      </c>
      <c r="CI649" s="1376" t="str">
        <f t="shared" si="2266"/>
        <v/>
      </c>
      <c r="CJ649" s="1377" t="str">
        <f t="shared" si="2266"/>
        <v/>
      </c>
      <c r="CK649" s="1377" t="str">
        <f t="shared" si="2266"/>
        <v/>
      </c>
      <c r="CL649" s="1377" t="str">
        <f t="shared" si="2266"/>
        <v/>
      </c>
      <c r="CM649" s="1377" t="str">
        <f t="shared" si="2266"/>
        <v/>
      </c>
      <c r="CN649" s="1377" t="str">
        <f t="shared" si="2266"/>
        <v/>
      </c>
      <c r="CO649" s="1378" t="str">
        <f t="shared" si="2266"/>
        <v/>
      </c>
      <c r="CP649" s="1378" t="str">
        <f t="shared" si="2266"/>
        <v/>
      </c>
      <c r="CQ649" s="1378" t="str">
        <f t="shared" si="2266"/>
        <v/>
      </c>
      <c r="CR649" s="1378" t="str">
        <f t="shared" si="2267"/>
        <v/>
      </c>
      <c r="CS649" s="1377" t="str">
        <f t="shared" si="2267"/>
        <v/>
      </c>
      <c r="CT649" s="1377" t="str">
        <f t="shared" si="2267"/>
        <v/>
      </c>
      <c r="CU649" s="1377" t="str">
        <f t="shared" si="2267"/>
        <v/>
      </c>
      <c r="CV649" s="1377" t="str">
        <f t="shared" si="2267"/>
        <v/>
      </c>
      <c r="CW649" s="1377" t="str">
        <f t="shared" si="2267"/>
        <v/>
      </c>
      <c r="CX649" s="1376" t="str">
        <f t="shared" si="2267"/>
        <v/>
      </c>
      <c r="CY649" s="1379" t="str">
        <f t="shared" si="2267"/>
        <v/>
      </c>
      <c r="CZ649" s="638" t="str">
        <f t="shared" si="2268"/>
        <v/>
      </c>
      <c r="DA649" s="639" t="str">
        <f t="shared" si="2268"/>
        <v/>
      </c>
      <c r="DB649" s="640" t="str">
        <f t="shared" si="2268"/>
        <v/>
      </c>
      <c r="DC649" s="640" t="str">
        <f t="shared" si="2268"/>
        <v/>
      </c>
      <c r="DD649" s="640" t="str">
        <f t="shared" si="2268"/>
        <v/>
      </c>
      <c r="DE649" s="640" t="str">
        <f t="shared" si="2268"/>
        <v/>
      </c>
      <c r="DF649" s="640" t="str">
        <f t="shared" si="2268"/>
        <v/>
      </c>
      <c r="DG649" s="641" t="str">
        <f t="shared" si="2268"/>
        <v/>
      </c>
      <c r="DH649" s="641" t="str">
        <f t="shared" si="2268"/>
        <v/>
      </c>
      <c r="DI649" s="641" t="str">
        <f t="shared" si="2268"/>
        <v/>
      </c>
      <c r="DJ649" s="641" t="str">
        <f t="shared" si="2269"/>
        <v/>
      </c>
      <c r="DK649" s="640" t="str">
        <f t="shared" si="2269"/>
        <v/>
      </c>
      <c r="DL649" s="640" t="str">
        <f t="shared" si="2269"/>
        <v/>
      </c>
      <c r="DM649" s="640" t="str">
        <f t="shared" si="2269"/>
        <v/>
      </c>
      <c r="DN649" s="640" t="str">
        <f t="shared" si="2269"/>
        <v/>
      </c>
      <c r="DO649" s="640" t="str">
        <f t="shared" si="2269"/>
        <v/>
      </c>
      <c r="DP649" s="639" t="str">
        <f t="shared" si="2269"/>
        <v/>
      </c>
      <c r="DQ649" s="638" t="str">
        <f t="shared" si="2269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370" t="str">
        <f t="shared" ref="CH651:CQ655" si="2274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371" t="str">
        <f t="shared" si="2274"/>
        <v/>
      </c>
      <c r="CJ651" s="1372" t="str">
        <f t="shared" si="2274"/>
        <v/>
      </c>
      <c r="CK651" s="1372" t="str">
        <f t="shared" si="2274"/>
        <v/>
      </c>
      <c r="CL651" s="1372" t="str">
        <f t="shared" si="2274"/>
        <v/>
      </c>
      <c r="CM651" s="1372" t="str">
        <f t="shared" si="2274"/>
        <v/>
      </c>
      <c r="CN651" s="1372" t="str">
        <f t="shared" si="2274"/>
        <v/>
      </c>
      <c r="CO651" s="1373" t="str">
        <f t="shared" si="2274"/>
        <v/>
      </c>
      <c r="CP651" s="1373" t="str">
        <f t="shared" si="2274"/>
        <v/>
      </c>
      <c r="CQ651" s="1373" t="str">
        <f t="shared" si="2274"/>
        <v/>
      </c>
      <c r="CR651" s="1373" t="str">
        <f t="shared" ref="CR651:CY655" si="2275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372" t="str">
        <f t="shared" si="2275"/>
        <v/>
      </c>
      <c r="CT651" s="1372" t="str">
        <f t="shared" si="2275"/>
        <v/>
      </c>
      <c r="CU651" s="1372" t="str">
        <f t="shared" si="2275"/>
        <v/>
      </c>
      <c r="CV651" s="1372" t="str">
        <f t="shared" si="2275"/>
        <v/>
      </c>
      <c r="CW651" s="1372" t="str">
        <f t="shared" si="2275"/>
        <v/>
      </c>
      <c r="CX651" s="1371" t="str">
        <f t="shared" si="2275"/>
        <v/>
      </c>
      <c r="CY651" s="1374" t="str">
        <f t="shared" si="2275"/>
        <v/>
      </c>
      <c r="CZ651" s="532" t="str">
        <f t="shared" ref="CZ651:DI655" si="2276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276"/>
        <v/>
      </c>
      <c r="DB651" s="534" t="str">
        <f t="shared" si="2276"/>
        <v/>
      </c>
      <c r="DC651" s="534" t="str">
        <f t="shared" si="2276"/>
        <v/>
      </c>
      <c r="DD651" s="534" t="str">
        <f t="shared" si="2276"/>
        <v/>
      </c>
      <c r="DE651" s="534" t="str">
        <f t="shared" si="2276"/>
        <v/>
      </c>
      <c r="DF651" s="534" t="str">
        <f t="shared" si="2276"/>
        <v/>
      </c>
      <c r="DG651" s="535" t="str">
        <f t="shared" si="2276"/>
        <v/>
      </c>
      <c r="DH651" s="535" t="str">
        <f t="shared" si="2276"/>
        <v/>
      </c>
      <c r="DI651" s="535" t="str">
        <f t="shared" si="2276"/>
        <v/>
      </c>
      <c r="DJ651" s="535" t="str">
        <f t="shared" ref="DJ651:DQ655" si="2277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277"/>
        <v/>
      </c>
      <c r="DL651" s="534" t="str">
        <f t="shared" si="2277"/>
        <v/>
      </c>
      <c r="DM651" s="534" t="str">
        <f t="shared" si="2277"/>
        <v/>
      </c>
      <c r="DN651" s="534" t="str">
        <f t="shared" si="2277"/>
        <v/>
      </c>
      <c r="DO651" s="534" t="str">
        <f t="shared" si="2277"/>
        <v/>
      </c>
      <c r="DP651" s="533" t="str">
        <f t="shared" si="2277"/>
        <v/>
      </c>
      <c r="DQ651" s="532" t="str">
        <f t="shared" si="2277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370" t="str">
        <f t="shared" si="2274"/>
        <v/>
      </c>
      <c r="CI652" s="1371" t="str">
        <f t="shared" si="2274"/>
        <v/>
      </c>
      <c r="CJ652" s="1372" t="str">
        <f t="shared" si="2274"/>
        <v/>
      </c>
      <c r="CK652" s="1372" t="str">
        <f t="shared" si="2274"/>
        <v/>
      </c>
      <c r="CL652" s="1372" t="str">
        <f t="shared" si="2274"/>
        <v/>
      </c>
      <c r="CM652" s="1372" t="str">
        <f t="shared" si="2274"/>
        <v/>
      </c>
      <c r="CN652" s="1372" t="str">
        <f t="shared" si="2274"/>
        <v/>
      </c>
      <c r="CO652" s="1373" t="str">
        <f t="shared" si="2274"/>
        <v/>
      </c>
      <c r="CP652" s="1373" t="str">
        <f t="shared" si="2274"/>
        <v/>
      </c>
      <c r="CQ652" s="1373" t="str">
        <f t="shared" si="2274"/>
        <v/>
      </c>
      <c r="CR652" s="1373" t="str">
        <f t="shared" si="2275"/>
        <v/>
      </c>
      <c r="CS652" s="1372" t="str">
        <f t="shared" si="2275"/>
        <v/>
      </c>
      <c r="CT652" s="1372" t="str">
        <f t="shared" si="2275"/>
        <v/>
      </c>
      <c r="CU652" s="1372" t="str">
        <f t="shared" si="2275"/>
        <v/>
      </c>
      <c r="CV652" s="1372" t="str">
        <f t="shared" si="2275"/>
        <v/>
      </c>
      <c r="CW652" s="1372" t="str">
        <f t="shared" si="2275"/>
        <v/>
      </c>
      <c r="CX652" s="1371" t="str">
        <f t="shared" si="2275"/>
        <v/>
      </c>
      <c r="CY652" s="1374" t="str">
        <f t="shared" si="2275"/>
        <v/>
      </c>
      <c r="CZ652" s="532" t="str">
        <f t="shared" si="2276"/>
        <v/>
      </c>
      <c r="DA652" s="533" t="str">
        <f t="shared" si="2276"/>
        <v/>
      </c>
      <c r="DB652" s="534" t="str">
        <f t="shared" si="2276"/>
        <v/>
      </c>
      <c r="DC652" s="534" t="str">
        <f t="shared" si="2276"/>
        <v/>
      </c>
      <c r="DD652" s="534" t="str">
        <f t="shared" si="2276"/>
        <v/>
      </c>
      <c r="DE652" s="534" t="str">
        <f t="shared" si="2276"/>
        <v/>
      </c>
      <c r="DF652" s="534" t="str">
        <f t="shared" si="2276"/>
        <v/>
      </c>
      <c r="DG652" s="535" t="str">
        <f t="shared" si="2276"/>
        <v/>
      </c>
      <c r="DH652" s="535" t="str">
        <f t="shared" si="2276"/>
        <v/>
      </c>
      <c r="DI652" s="535" t="str">
        <f t="shared" si="2276"/>
        <v/>
      </c>
      <c r="DJ652" s="535" t="str">
        <f t="shared" si="2277"/>
        <v/>
      </c>
      <c r="DK652" s="534" t="str">
        <f t="shared" si="2277"/>
        <v/>
      </c>
      <c r="DL652" s="534" t="str">
        <f t="shared" si="2277"/>
        <v/>
      </c>
      <c r="DM652" s="534" t="str">
        <f t="shared" si="2277"/>
        <v/>
      </c>
      <c r="DN652" s="534" t="str">
        <f t="shared" si="2277"/>
        <v/>
      </c>
      <c r="DO652" s="534" t="str">
        <f t="shared" si="2277"/>
        <v/>
      </c>
      <c r="DP652" s="533" t="str">
        <f t="shared" si="2277"/>
        <v/>
      </c>
      <c r="DQ652" s="532" t="str">
        <f t="shared" si="2277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370" t="str">
        <f t="shared" si="2274"/>
        <v/>
      </c>
      <c r="CI653" s="1371" t="str">
        <f t="shared" si="2274"/>
        <v/>
      </c>
      <c r="CJ653" s="1372" t="str">
        <f t="shared" si="2274"/>
        <v/>
      </c>
      <c r="CK653" s="1372" t="str">
        <f t="shared" si="2274"/>
        <v/>
      </c>
      <c r="CL653" s="1372" t="str">
        <f t="shared" si="2274"/>
        <v/>
      </c>
      <c r="CM653" s="1372" t="str">
        <f t="shared" si="2274"/>
        <v/>
      </c>
      <c r="CN653" s="1372" t="str">
        <f t="shared" si="2274"/>
        <v/>
      </c>
      <c r="CO653" s="1373" t="str">
        <f t="shared" si="2274"/>
        <v/>
      </c>
      <c r="CP653" s="1373" t="str">
        <f t="shared" si="2274"/>
        <v/>
      </c>
      <c r="CQ653" s="1373" t="str">
        <f t="shared" si="2274"/>
        <v/>
      </c>
      <c r="CR653" s="1373" t="str">
        <f t="shared" si="2275"/>
        <v/>
      </c>
      <c r="CS653" s="1372" t="str">
        <f t="shared" si="2275"/>
        <v/>
      </c>
      <c r="CT653" s="1372" t="str">
        <f t="shared" si="2275"/>
        <v/>
      </c>
      <c r="CU653" s="1372" t="str">
        <f t="shared" si="2275"/>
        <v/>
      </c>
      <c r="CV653" s="1372" t="str">
        <f t="shared" si="2275"/>
        <v/>
      </c>
      <c r="CW653" s="1372" t="str">
        <f t="shared" si="2275"/>
        <v/>
      </c>
      <c r="CX653" s="1371" t="str">
        <f t="shared" si="2275"/>
        <v/>
      </c>
      <c r="CY653" s="1374" t="str">
        <f t="shared" si="2275"/>
        <v/>
      </c>
      <c r="CZ653" s="532" t="str">
        <f t="shared" si="2276"/>
        <v/>
      </c>
      <c r="DA653" s="533" t="str">
        <f t="shared" si="2276"/>
        <v/>
      </c>
      <c r="DB653" s="534" t="str">
        <f t="shared" si="2276"/>
        <v/>
      </c>
      <c r="DC653" s="534" t="str">
        <f t="shared" si="2276"/>
        <v/>
      </c>
      <c r="DD653" s="534" t="str">
        <f t="shared" si="2276"/>
        <v/>
      </c>
      <c r="DE653" s="534" t="str">
        <f t="shared" si="2276"/>
        <v/>
      </c>
      <c r="DF653" s="534" t="str">
        <f t="shared" si="2276"/>
        <v/>
      </c>
      <c r="DG653" s="535" t="str">
        <f t="shared" si="2276"/>
        <v/>
      </c>
      <c r="DH653" s="535" t="str">
        <f t="shared" si="2276"/>
        <v/>
      </c>
      <c r="DI653" s="535" t="str">
        <f t="shared" si="2276"/>
        <v/>
      </c>
      <c r="DJ653" s="535" t="str">
        <f t="shared" si="2277"/>
        <v/>
      </c>
      <c r="DK653" s="534" t="str">
        <f t="shared" si="2277"/>
        <v/>
      </c>
      <c r="DL653" s="534" t="str">
        <f t="shared" si="2277"/>
        <v/>
      </c>
      <c r="DM653" s="534" t="str">
        <f t="shared" si="2277"/>
        <v/>
      </c>
      <c r="DN653" s="534" t="str">
        <f t="shared" si="2277"/>
        <v/>
      </c>
      <c r="DO653" s="534" t="str">
        <f t="shared" si="2277"/>
        <v/>
      </c>
      <c r="DP653" s="533" t="str">
        <f t="shared" si="2277"/>
        <v/>
      </c>
      <c r="DQ653" s="532" t="str">
        <f t="shared" si="2277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370" t="str">
        <f t="shared" si="2274"/>
        <v/>
      </c>
      <c r="CI654" s="1371" t="str">
        <f t="shared" si="2274"/>
        <v/>
      </c>
      <c r="CJ654" s="1372" t="str">
        <f t="shared" si="2274"/>
        <v/>
      </c>
      <c r="CK654" s="1372" t="str">
        <f t="shared" si="2274"/>
        <v/>
      </c>
      <c r="CL654" s="1372" t="str">
        <f t="shared" si="2274"/>
        <v/>
      </c>
      <c r="CM654" s="1372" t="str">
        <f t="shared" si="2274"/>
        <v/>
      </c>
      <c r="CN654" s="1372" t="str">
        <f t="shared" si="2274"/>
        <v/>
      </c>
      <c r="CO654" s="1373" t="str">
        <f t="shared" si="2274"/>
        <v/>
      </c>
      <c r="CP654" s="1373" t="str">
        <f t="shared" si="2274"/>
        <v/>
      </c>
      <c r="CQ654" s="1373" t="str">
        <f t="shared" si="2274"/>
        <v/>
      </c>
      <c r="CR654" s="1373" t="str">
        <f t="shared" si="2275"/>
        <v/>
      </c>
      <c r="CS654" s="1372" t="str">
        <f t="shared" si="2275"/>
        <v/>
      </c>
      <c r="CT654" s="1372" t="str">
        <f t="shared" si="2275"/>
        <v/>
      </c>
      <c r="CU654" s="1372" t="str">
        <f t="shared" si="2275"/>
        <v/>
      </c>
      <c r="CV654" s="1372" t="str">
        <f t="shared" si="2275"/>
        <v/>
      </c>
      <c r="CW654" s="1372" t="str">
        <f t="shared" si="2275"/>
        <v/>
      </c>
      <c r="CX654" s="1371" t="str">
        <f t="shared" si="2275"/>
        <v/>
      </c>
      <c r="CY654" s="1374" t="str">
        <f t="shared" si="2275"/>
        <v/>
      </c>
      <c r="CZ654" s="532" t="str">
        <f t="shared" si="2276"/>
        <v/>
      </c>
      <c r="DA654" s="533" t="str">
        <f t="shared" si="2276"/>
        <v/>
      </c>
      <c r="DB654" s="534" t="str">
        <f t="shared" si="2276"/>
        <v/>
      </c>
      <c r="DC654" s="534" t="str">
        <f t="shared" si="2276"/>
        <v/>
      </c>
      <c r="DD654" s="534" t="str">
        <f t="shared" si="2276"/>
        <v/>
      </c>
      <c r="DE654" s="534" t="str">
        <f t="shared" si="2276"/>
        <v/>
      </c>
      <c r="DF654" s="534" t="str">
        <f t="shared" si="2276"/>
        <v/>
      </c>
      <c r="DG654" s="535" t="str">
        <f t="shared" si="2276"/>
        <v/>
      </c>
      <c r="DH654" s="535" t="str">
        <f t="shared" si="2276"/>
        <v/>
      </c>
      <c r="DI654" s="535" t="str">
        <f t="shared" si="2276"/>
        <v/>
      </c>
      <c r="DJ654" s="535" t="str">
        <f t="shared" si="2277"/>
        <v/>
      </c>
      <c r="DK654" s="534" t="str">
        <f t="shared" si="2277"/>
        <v/>
      </c>
      <c r="DL654" s="534" t="str">
        <f t="shared" si="2277"/>
        <v/>
      </c>
      <c r="DM654" s="534" t="str">
        <f t="shared" si="2277"/>
        <v/>
      </c>
      <c r="DN654" s="534" t="str">
        <f t="shared" si="2277"/>
        <v/>
      </c>
      <c r="DO654" s="534" t="str">
        <f t="shared" si="2277"/>
        <v/>
      </c>
      <c r="DP654" s="533" t="str">
        <f t="shared" si="2277"/>
        <v/>
      </c>
      <c r="DQ654" s="532" t="str">
        <f t="shared" si="2277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278">IF(B652="","",((B651*B652*B653*B654)*3630*4.1868)/B$46/365/$G$1)</f>
        <v/>
      </c>
      <c r="C655" s="733" t="str">
        <f t="shared" si="2278"/>
        <v/>
      </c>
      <c r="D655" s="733" t="str">
        <f t="shared" si="2278"/>
        <v/>
      </c>
      <c r="E655" s="733" t="str">
        <f t="shared" si="2278"/>
        <v/>
      </c>
      <c r="F655" s="733" t="str">
        <f t="shared" si="2278"/>
        <v/>
      </c>
      <c r="G655" s="733" t="str">
        <f t="shared" si="2278"/>
        <v/>
      </c>
      <c r="H655" s="733" t="str">
        <f t="shared" si="2278"/>
        <v/>
      </c>
      <c r="I655" s="733" t="str">
        <f t="shared" si="2278"/>
        <v/>
      </c>
      <c r="J655" s="733" t="str">
        <f t="shared" si="2278"/>
        <v/>
      </c>
      <c r="K655" s="733" t="str">
        <f t="shared" si="2278"/>
        <v/>
      </c>
      <c r="L655" s="733" t="str">
        <f t="shared" si="2278"/>
        <v/>
      </c>
      <c r="M655" s="733" t="str">
        <f t="shared" si="2278"/>
        <v/>
      </c>
      <c r="N655" s="733" t="str">
        <f t="shared" si="2278"/>
        <v/>
      </c>
      <c r="O655" s="733" t="str">
        <f t="shared" si="2278"/>
        <v/>
      </c>
      <c r="P655" s="733" t="str">
        <f t="shared" si="2278"/>
        <v/>
      </c>
      <c r="Q655" s="733" t="str">
        <f t="shared" si="2278"/>
        <v/>
      </c>
      <c r="R655" s="733" t="str">
        <f t="shared" si="2278"/>
        <v/>
      </c>
      <c r="S655" s="733" t="str">
        <f t="shared" si="2278"/>
        <v/>
      </c>
      <c r="T655" s="752"/>
      <c r="U655" s="733" t="str">
        <f t="shared" ref="U655:AL655" si="2279">IF(U652="","",((U651*U652*U653*U654)*3630*4.1868)/U$46/365/$G$1)</f>
        <v/>
      </c>
      <c r="V655" s="733" t="str">
        <f t="shared" si="2279"/>
        <v/>
      </c>
      <c r="W655" s="733" t="str">
        <f t="shared" si="2279"/>
        <v/>
      </c>
      <c r="X655" s="733" t="str">
        <f t="shared" si="2279"/>
        <v/>
      </c>
      <c r="Y655" s="733" t="str">
        <f t="shared" si="2279"/>
        <v/>
      </c>
      <c r="Z655" s="733" t="str">
        <f t="shared" si="2279"/>
        <v/>
      </c>
      <c r="AA655" s="733" t="str">
        <f t="shared" si="2279"/>
        <v/>
      </c>
      <c r="AB655" s="733" t="str">
        <f t="shared" si="2279"/>
        <v/>
      </c>
      <c r="AC655" s="733" t="str">
        <f t="shared" si="2279"/>
        <v/>
      </c>
      <c r="AD655" s="733" t="str">
        <f t="shared" si="2279"/>
        <v/>
      </c>
      <c r="AE655" s="733" t="str">
        <f t="shared" si="2279"/>
        <v/>
      </c>
      <c r="AF655" s="733" t="str">
        <f t="shared" si="2279"/>
        <v/>
      </c>
      <c r="AG655" s="733" t="str">
        <f t="shared" si="2279"/>
        <v/>
      </c>
      <c r="AH655" s="733" t="str">
        <f t="shared" si="2279"/>
        <v/>
      </c>
      <c r="AI655" s="733" t="str">
        <f t="shared" si="2279"/>
        <v/>
      </c>
      <c r="AJ655" s="733" t="str">
        <f t="shared" si="2279"/>
        <v/>
      </c>
      <c r="AK655" s="733" t="str">
        <f t="shared" si="2279"/>
        <v/>
      </c>
      <c r="AL655" s="733" t="str">
        <f t="shared" si="2279"/>
        <v/>
      </c>
      <c r="AM655" s="752"/>
      <c r="AN655" s="733" t="str">
        <f t="shared" ref="AN655:BE655" si="2280">IF(AN652="","",((AN651*AN652*AN653*AN654)*3630*4.1868)/AN$46/365/$G$1)</f>
        <v/>
      </c>
      <c r="AO655" s="733" t="str">
        <f t="shared" si="2280"/>
        <v/>
      </c>
      <c r="AP655" s="733" t="str">
        <f t="shared" si="2280"/>
        <v/>
      </c>
      <c r="AQ655" s="733" t="str">
        <f t="shared" si="2280"/>
        <v/>
      </c>
      <c r="AR655" s="733" t="str">
        <f t="shared" si="2280"/>
        <v/>
      </c>
      <c r="AS655" s="733" t="str">
        <f t="shared" si="2280"/>
        <v/>
      </c>
      <c r="AT655" s="733" t="str">
        <f t="shared" si="2280"/>
        <v/>
      </c>
      <c r="AU655" s="733" t="str">
        <f t="shared" si="2280"/>
        <v/>
      </c>
      <c r="AV655" s="733" t="str">
        <f t="shared" si="2280"/>
        <v/>
      </c>
      <c r="AW655" s="733" t="str">
        <f t="shared" si="2280"/>
        <v/>
      </c>
      <c r="AX655" s="733" t="str">
        <f t="shared" si="2280"/>
        <v/>
      </c>
      <c r="AY655" s="733" t="str">
        <f t="shared" si="2280"/>
        <v/>
      </c>
      <c r="AZ655" s="733" t="str">
        <f t="shared" si="2280"/>
        <v/>
      </c>
      <c r="BA655" s="733" t="str">
        <f t="shared" si="2280"/>
        <v/>
      </c>
      <c r="BB655" s="733" t="str">
        <f t="shared" si="2280"/>
        <v/>
      </c>
      <c r="BC655" s="733" t="str">
        <f t="shared" si="2280"/>
        <v/>
      </c>
      <c r="BD655" s="733" t="str">
        <f t="shared" si="2280"/>
        <v/>
      </c>
      <c r="BE655" s="733" t="str">
        <f t="shared" si="2280"/>
        <v/>
      </c>
      <c r="BF655" s="752"/>
      <c r="BG655" s="733" t="str">
        <f t="shared" ref="BG655:BX655" si="2281">IF(BG652="","",((BG651*BG652*BG653*BG654)*3630*4.1868)/BG$46/365/$G$1)</f>
        <v/>
      </c>
      <c r="BH655" s="733" t="str">
        <f t="shared" si="2281"/>
        <v/>
      </c>
      <c r="BI655" s="733" t="str">
        <f t="shared" si="2281"/>
        <v/>
      </c>
      <c r="BJ655" s="733" t="str">
        <f t="shared" si="2281"/>
        <v/>
      </c>
      <c r="BK655" s="733" t="str">
        <f t="shared" si="2281"/>
        <v/>
      </c>
      <c r="BL655" s="733" t="str">
        <f t="shared" si="2281"/>
        <v/>
      </c>
      <c r="BM655" s="733" t="str">
        <f t="shared" si="2281"/>
        <v/>
      </c>
      <c r="BN655" s="733" t="str">
        <f t="shared" si="2281"/>
        <v/>
      </c>
      <c r="BO655" s="733" t="str">
        <f t="shared" si="2281"/>
        <v/>
      </c>
      <c r="BP655" s="733" t="str">
        <f t="shared" si="2281"/>
        <v/>
      </c>
      <c r="BQ655" s="733" t="str">
        <f t="shared" si="2281"/>
        <v/>
      </c>
      <c r="BR655" s="733" t="str">
        <f t="shared" si="2281"/>
        <v/>
      </c>
      <c r="BS655" s="733" t="str">
        <f t="shared" si="2281"/>
        <v/>
      </c>
      <c r="BT655" s="733" t="str">
        <f t="shared" si="2281"/>
        <v/>
      </c>
      <c r="BU655" s="733" t="str">
        <f t="shared" si="2281"/>
        <v/>
      </c>
      <c r="BV655" s="733" t="str">
        <f t="shared" si="2281"/>
        <v/>
      </c>
      <c r="BW655" s="733" t="str">
        <f t="shared" si="2281"/>
        <v/>
      </c>
      <c r="BX655" s="733" t="str">
        <f t="shared" si="2281"/>
        <v/>
      </c>
      <c r="BY655" s="752"/>
      <c r="BZ655" s="733" t="str">
        <f>IF(BZ652="","",((BZ651*BZ652*BZ653*BZ654)*3630*4.1868)/BZ$46/365/$G$1)</f>
        <v/>
      </c>
      <c r="CA655" s="733" t="str">
        <f>IF(CA652="","",((CA651*CA652*CA653*CA654)*3630*4.1868)/CA$46/365/$G$1)</f>
        <v/>
      </c>
      <c r="CB655" s="733" t="str">
        <f>IF(CB652="","",((CB651*CB652*CB653*CB654)*3630*4.1868)/CB$46/365/$G$1)</f>
        <v/>
      </c>
      <c r="CC655" s="733" t="str">
        <f>IF(CC652="","",((CC651*CC652*CC653*CC654)*3630*4.1868)/CC$46/365/$G$1)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375" t="str">
        <f t="shared" si="2274"/>
        <v/>
      </c>
      <c r="CI655" s="1376" t="str">
        <f t="shared" si="2274"/>
        <v/>
      </c>
      <c r="CJ655" s="1377" t="str">
        <f t="shared" si="2274"/>
        <v/>
      </c>
      <c r="CK655" s="1377" t="str">
        <f t="shared" si="2274"/>
        <v/>
      </c>
      <c r="CL655" s="1377" t="str">
        <f t="shared" si="2274"/>
        <v/>
      </c>
      <c r="CM655" s="1377" t="str">
        <f t="shared" si="2274"/>
        <v/>
      </c>
      <c r="CN655" s="1377" t="str">
        <f t="shared" si="2274"/>
        <v/>
      </c>
      <c r="CO655" s="1378" t="str">
        <f t="shared" si="2274"/>
        <v/>
      </c>
      <c r="CP655" s="1378" t="str">
        <f t="shared" si="2274"/>
        <v/>
      </c>
      <c r="CQ655" s="1378" t="str">
        <f t="shared" si="2274"/>
        <v/>
      </c>
      <c r="CR655" s="1378" t="str">
        <f t="shared" si="2275"/>
        <v/>
      </c>
      <c r="CS655" s="1377" t="str">
        <f t="shared" si="2275"/>
        <v/>
      </c>
      <c r="CT655" s="1377" t="str">
        <f t="shared" si="2275"/>
        <v/>
      </c>
      <c r="CU655" s="1377" t="str">
        <f t="shared" si="2275"/>
        <v/>
      </c>
      <c r="CV655" s="1377" t="str">
        <f t="shared" si="2275"/>
        <v/>
      </c>
      <c r="CW655" s="1377" t="str">
        <f t="shared" si="2275"/>
        <v/>
      </c>
      <c r="CX655" s="1376" t="str">
        <f t="shared" si="2275"/>
        <v/>
      </c>
      <c r="CY655" s="1379" t="str">
        <f t="shared" si="2275"/>
        <v/>
      </c>
      <c r="CZ655" s="638" t="str">
        <f t="shared" si="2276"/>
        <v/>
      </c>
      <c r="DA655" s="639" t="str">
        <f t="shared" si="2276"/>
        <v/>
      </c>
      <c r="DB655" s="640" t="str">
        <f t="shared" si="2276"/>
        <v/>
      </c>
      <c r="DC655" s="640" t="str">
        <f t="shared" si="2276"/>
        <v/>
      </c>
      <c r="DD655" s="640" t="str">
        <f t="shared" si="2276"/>
        <v/>
      </c>
      <c r="DE655" s="640" t="str">
        <f t="shared" si="2276"/>
        <v/>
      </c>
      <c r="DF655" s="640" t="str">
        <f t="shared" si="2276"/>
        <v/>
      </c>
      <c r="DG655" s="641" t="str">
        <f t="shared" si="2276"/>
        <v/>
      </c>
      <c r="DH655" s="641" t="str">
        <f t="shared" si="2276"/>
        <v/>
      </c>
      <c r="DI655" s="641" t="str">
        <f t="shared" si="2276"/>
        <v/>
      </c>
      <c r="DJ655" s="641" t="str">
        <f t="shared" si="2277"/>
        <v/>
      </c>
      <c r="DK655" s="640" t="str">
        <f t="shared" si="2277"/>
        <v/>
      </c>
      <c r="DL655" s="640" t="str">
        <f t="shared" si="2277"/>
        <v/>
      </c>
      <c r="DM655" s="640" t="str">
        <f t="shared" si="2277"/>
        <v/>
      </c>
      <c r="DN655" s="640" t="str">
        <f t="shared" si="2277"/>
        <v/>
      </c>
      <c r="DO655" s="640" t="str">
        <f t="shared" si="2277"/>
        <v/>
      </c>
      <c r="DP655" s="639" t="str">
        <f t="shared" si="2277"/>
        <v/>
      </c>
      <c r="DQ655" s="638" t="str">
        <f t="shared" si="2277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282">IF(DR657&lt;3,"",(SUM(B657:S657)-MIN(B657:S657)-MAX(B657:S657))/(DR657-2))</f>
        <v/>
      </c>
      <c r="CE657" s="698" t="str">
        <f t="shared" ref="CE657:CE664" si="2283">IF(DS657&lt;3,"",(SUM(U657:AL657)-MIN(U657:AL657)-MAX(U657:AL657))/(DS657-2))</f>
        <v/>
      </c>
      <c r="CF657" s="698" t="str">
        <f t="shared" ref="CF657:CF664" si="2284">IF(DT657&lt;3,"",(SUM(AN657:BE657)-MIN(AN657:BE657)-MAX(AN657:BE657))/(DT657-2))</f>
        <v/>
      </c>
      <c r="CG657" s="787" t="str">
        <f t="shared" ref="CG657:CG664" si="2285">IF(DU657&lt;3,"",(SUM(BG657:BX657)-MIN(BG657:BX657)-MAX(BG657:BX657))/(DU657-2))</f>
        <v/>
      </c>
      <c r="CH657" s="1370" t="str">
        <f t="shared" ref="CH657:CH664" si="2286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371" t="str">
        <f t="shared" ref="CI657:CI664" si="2287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372" t="str">
        <f t="shared" ref="CJ657:CJ664" si="2288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372" t="str">
        <f t="shared" ref="CK657:CK664" si="2289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372" t="str">
        <f t="shared" ref="CL657:CL664" si="2290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372" t="str">
        <f t="shared" ref="CM657:CM664" si="2291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372" t="str">
        <f t="shared" ref="CN657:CN664" si="2292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373" t="str">
        <f t="shared" ref="CO657:CO664" si="2293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373" t="str">
        <f t="shared" ref="CP657:CP664" si="2294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373" t="str">
        <f t="shared" ref="CQ657:CQ664" si="2295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373" t="str">
        <f t="shared" ref="CR657:CR664" si="2296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372" t="str">
        <f t="shared" ref="CS657:CS664" si="2297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372" t="str">
        <f t="shared" ref="CT657:CT664" si="2298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372" t="str">
        <f t="shared" ref="CU657:CU664" si="2299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372" t="str">
        <f t="shared" ref="CV657:CV664" si="2300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372" t="str">
        <f t="shared" ref="CW657:CW664" si="2301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371" t="str">
        <f t="shared" ref="CX657:CX664" si="2302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374" t="str">
        <f t="shared" ref="CY657:CY664" si="2303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304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305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306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307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308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309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310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311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312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313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314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315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316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317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318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319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320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321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322">COUNT(B657:S657)</f>
        <v>0</v>
      </c>
      <c r="DS657" s="111">
        <f t="shared" ref="DS657:DS664" si="2323">COUNT(U657:AL657)</f>
        <v>0</v>
      </c>
      <c r="DT657" s="111">
        <f t="shared" ref="DT657:DT664" si="2324">COUNT(AN657:BE657)</f>
        <v>1</v>
      </c>
      <c r="DU657" s="111">
        <f t="shared" ref="DU657:DU664" si="2325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282"/>
        <v/>
      </c>
      <c r="CE658" s="698" t="str">
        <f t="shared" si="2283"/>
        <v/>
      </c>
      <c r="CF658" s="698" t="str">
        <f t="shared" si="2284"/>
        <v/>
      </c>
      <c r="CG658" s="787" t="str">
        <f t="shared" si="2285"/>
        <v/>
      </c>
      <c r="CH658" s="1370" t="str">
        <f t="shared" si="2286"/>
        <v/>
      </c>
      <c r="CI658" s="1371" t="str">
        <f t="shared" si="2287"/>
        <v/>
      </c>
      <c r="CJ658" s="1372" t="str">
        <f t="shared" si="2288"/>
        <v/>
      </c>
      <c r="CK658" s="1372" t="str">
        <f t="shared" si="2289"/>
        <v/>
      </c>
      <c r="CL658" s="1372" t="str">
        <f t="shared" si="2290"/>
        <v/>
      </c>
      <c r="CM658" s="1372" t="str">
        <f t="shared" si="2291"/>
        <v/>
      </c>
      <c r="CN658" s="1372" t="str">
        <f t="shared" si="2292"/>
        <v/>
      </c>
      <c r="CO658" s="1373" t="str">
        <f t="shared" si="2293"/>
        <v/>
      </c>
      <c r="CP658" s="1373" t="str">
        <f t="shared" si="2294"/>
        <v/>
      </c>
      <c r="CQ658" s="1373" t="str">
        <f t="shared" si="2295"/>
        <v/>
      </c>
      <c r="CR658" s="1373" t="str">
        <f t="shared" si="2296"/>
        <v/>
      </c>
      <c r="CS658" s="1372" t="str">
        <f t="shared" si="2297"/>
        <v/>
      </c>
      <c r="CT658" s="1372" t="str">
        <f t="shared" si="2298"/>
        <v/>
      </c>
      <c r="CU658" s="1372" t="str">
        <f t="shared" si="2299"/>
        <v/>
      </c>
      <c r="CV658" s="1372" t="str">
        <f t="shared" si="2300"/>
        <v/>
      </c>
      <c r="CW658" s="1372" t="str">
        <f t="shared" si="2301"/>
        <v/>
      </c>
      <c r="CX658" s="1371" t="str">
        <f t="shared" si="2302"/>
        <v/>
      </c>
      <c r="CY658" s="1374" t="str">
        <f t="shared" si="2303"/>
        <v/>
      </c>
      <c r="CZ658" s="532" t="str">
        <f t="shared" si="2304"/>
        <v/>
      </c>
      <c r="DA658" s="533" t="str">
        <f t="shared" si="2305"/>
        <v/>
      </c>
      <c r="DB658" s="534" t="str">
        <f t="shared" si="2306"/>
        <v/>
      </c>
      <c r="DC658" s="534" t="str">
        <f t="shared" si="2307"/>
        <v/>
      </c>
      <c r="DD658" s="534" t="str">
        <f t="shared" si="2308"/>
        <v/>
      </c>
      <c r="DE658" s="534" t="str">
        <f t="shared" si="2309"/>
        <v/>
      </c>
      <c r="DF658" s="534" t="str">
        <f t="shared" si="2310"/>
        <v/>
      </c>
      <c r="DG658" s="535" t="str">
        <f t="shared" si="2311"/>
        <v/>
      </c>
      <c r="DH658" s="535" t="str">
        <f t="shared" si="2312"/>
        <v/>
      </c>
      <c r="DI658" s="535" t="str">
        <f t="shared" si="2313"/>
        <v/>
      </c>
      <c r="DJ658" s="535" t="str">
        <f t="shared" si="2314"/>
        <v/>
      </c>
      <c r="DK658" s="534" t="str">
        <f t="shared" si="2315"/>
        <v/>
      </c>
      <c r="DL658" s="534" t="str">
        <f t="shared" si="2316"/>
        <v/>
      </c>
      <c r="DM658" s="534" t="str">
        <f t="shared" si="2317"/>
        <v/>
      </c>
      <c r="DN658" s="534" t="str">
        <f t="shared" si="2318"/>
        <v/>
      </c>
      <c r="DO658" s="534" t="str">
        <f t="shared" si="2319"/>
        <v/>
      </c>
      <c r="DP658" s="533" t="str">
        <f t="shared" si="2320"/>
        <v/>
      </c>
      <c r="DQ658" s="532" t="str">
        <f t="shared" si="2321"/>
        <v/>
      </c>
      <c r="DR658" s="753">
        <f t="shared" si="2322"/>
        <v>0</v>
      </c>
      <c r="DS658" s="111">
        <f t="shared" si="2323"/>
        <v>0</v>
      </c>
      <c r="DT658" s="111">
        <f t="shared" si="2324"/>
        <v>1</v>
      </c>
      <c r="DU658" s="111">
        <f t="shared" si="2325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282"/>
        <v/>
      </c>
      <c r="CE659" s="698" t="str">
        <f t="shared" si="2283"/>
        <v/>
      </c>
      <c r="CF659" s="698" t="str">
        <f t="shared" si="2284"/>
        <v/>
      </c>
      <c r="CG659" s="787" t="str">
        <f t="shared" si="2285"/>
        <v/>
      </c>
      <c r="CH659" s="1370" t="str">
        <f t="shared" si="2286"/>
        <v/>
      </c>
      <c r="CI659" s="1371" t="str">
        <f t="shared" si="2287"/>
        <v/>
      </c>
      <c r="CJ659" s="1372" t="str">
        <f t="shared" si="2288"/>
        <v/>
      </c>
      <c r="CK659" s="1372" t="str">
        <f t="shared" si="2289"/>
        <v/>
      </c>
      <c r="CL659" s="1372" t="str">
        <f t="shared" si="2290"/>
        <v/>
      </c>
      <c r="CM659" s="1372" t="str">
        <f t="shared" si="2291"/>
        <v/>
      </c>
      <c r="CN659" s="1372" t="str">
        <f t="shared" si="2292"/>
        <v/>
      </c>
      <c r="CO659" s="1373" t="str">
        <f t="shared" si="2293"/>
        <v/>
      </c>
      <c r="CP659" s="1373" t="str">
        <f t="shared" si="2294"/>
        <v/>
      </c>
      <c r="CQ659" s="1373" t="str">
        <f t="shared" si="2295"/>
        <v/>
      </c>
      <c r="CR659" s="1373" t="str">
        <f t="shared" si="2296"/>
        <v/>
      </c>
      <c r="CS659" s="1372" t="str">
        <f t="shared" si="2297"/>
        <v/>
      </c>
      <c r="CT659" s="1372" t="str">
        <f t="shared" si="2298"/>
        <v/>
      </c>
      <c r="CU659" s="1372" t="str">
        <f t="shared" si="2299"/>
        <v/>
      </c>
      <c r="CV659" s="1372" t="str">
        <f t="shared" si="2300"/>
        <v/>
      </c>
      <c r="CW659" s="1372" t="str">
        <f t="shared" si="2301"/>
        <v/>
      </c>
      <c r="CX659" s="1371" t="str">
        <f t="shared" si="2302"/>
        <v/>
      </c>
      <c r="CY659" s="1374" t="str">
        <f t="shared" si="2303"/>
        <v/>
      </c>
      <c r="CZ659" s="532" t="str">
        <f t="shared" si="2304"/>
        <v/>
      </c>
      <c r="DA659" s="533" t="str">
        <f t="shared" si="2305"/>
        <v/>
      </c>
      <c r="DB659" s="534" t="str">
        <f t="shared" si="2306"/>
        <v/>
      </c>
      <c r="DC659" s="534" t="str">
        <f t="shared" si="2307"/>
        <v/>
      </c>
      <c r="DD659" s="534" t="str">
        <f t="shared" si="2308"/>
        <v/>
      </c>
      <c r="DE659" s="534" t="str">
        <f t="shared" si="2309"/>
        <v/>
      </c>
      <c r="DF659" s="534" t="str">
        <f t="shared" si="2310"/>
        <v/>
      </c>
      <c r="DG659" s="535" t="str">
        <f t="shared" si="2311"/>
        <v/>
      </c>
      <c r="DH659" s="535" t="str">
        <f t="shared" si="2312"/>
        <v/>
      </c>
      <c r="DI659" s="535" t="str">
        <f t="shared" si="2313"/>
        <v/>
      </c>
      <c r="DJ659" s="535" t="str">
        <f t="shared" si="2314"/>
        <v/>
      </c>
      <c r="DK659" s="534" t="str">
        <f t="shared" si="2315"/>
        <v/>
      </c>
      <c r="DL659" s="534" t="str">
        <f t="shared" si="2316"/>
        <v/>
      </c>
      <c r="DM659" s="534" t="str">
        <f t="shared" si="2317"/>
        <v/>
      </c>
      <c r="DN659" s="534" t="str">
        <f t="shared" si="2318"/>
        <v/>
      </c>
      <c r="DO659" s="534" t="str">
        <f t="shared" si="2319"/>
        <v/>
      </c>
      <c r="DP659" s="533" t="str">
        <f t="shared" si="2320"/>
        <v/>
      </c>
      <c r="DQ659" s="532" t="str">
        <f t="shared" si="2321"/>
        <v/>
      </c>
      <c r="DR659" s="753">
        <f t="shared" si="2322"/>
        <v>0</v>
      </c>
      <c r="DS659" s="111">
        <f t="shared" si="2323"/>
        <v>0</v>
      </c>
      <c r="DT659" s="111">
        <f t="shared" si="2324"/>
        <v>1</v>
      </c>
      <c r="DU659" s="111">
        <f t="shared" si="2325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282"/>
        <v/>
      </c>
      <c r="CE660" s="698" t="str">
        <f t="shared" si="2283"/>
        <v/>
      </c>
      <c r="CF660" s="698" t="str">
        <f t="shared" si="2284"/>
        <v/>
      </c>
      <c r="CG660" s="787" t="str">
        <f t="shared" si="2285"/>
        <v/>
      </c>
      <c r="CH660" s="1370" t="str">
        <f t="shared" si="2286"/>
        <v/>
      </c>
      <c r="CI660" s="1371" t="str">
        <f t="shared" si="2287"/>
        <v/>
      </c>
      <c r="CJ660" s="1372" t="str">
        <f t="shared" si="2288"/>
        <v/>
      </c>
      <c r="CK660" s="1372" t="str">
        <f t="shared" si="2289"/>
        <v/>
      </c>
      <c r="CL660" s="1372" t="str">
        <f t="shared" si="2290"/>
        <v/>
      </c>
      <c r="CM660" s="1372" t="str">
        <f t="shared" si="2291"/>
        <v/>
      </c>
      <c r="CN660" s="1372" t="str">
        <f t="shared" si="2292"/>
        <v/>
      </c>
      <c r="CO660" s="1373" t="str">
        <f t="shared" si="2293"/>
        <v/>
      </c>
      <c r="CP660" s="1373" t="str">
        <f t="shared" si="2294"/>
        <v/>
      </c>
      <c r="CQ660" s="1373" t="str">
        <f t="shared" si="2295"/>
        <v/>
      </c>
      <c r="CR660" s="1373" t="str">
        <f t="shared" si="2296"/>
        <v/>
      </c>
      <c r="CS660" s="1372" t="str">
        <f t="shared" si="2297"/>
        <v/>
      </c>
      <c r="CT660" s="1372" t="str">
        <f t="shared" si="2298"/>
        <v/>
      </c>
      <c r="CU660" s="1372" t="str">
        <f t="shared" si="2299"/>
        <v/>
      </c>
      <c r="CV660" s="1372" t="str">
        <f t="shared" si="2300"/>
        <v/>
      </c>
      <c r="CW660" s="1372" t="str">
        <f t="shared" si="2301"/>
        <v/>
      </c>
      <c r="CX660" s="1371" t="str">
        <f t="shared" si="2302"/>
        <v/>
      </c>
      <c r="CY660" s="1374" t="str">
        <f t="shared" si="2303"/>
        <v/>
      </c>
      <c r="CZ660" s="532" t="str">
        <f t="shared" si="2304"/>
        <v/>
      </c>
      <c r="DA660" s="533" t="str">
        <f t="shared" si="2305"/>
        <v/>
      </c>
      <c r="DB660" s="534" t="str">
        <f t="shared" si="2306"/>
        <v/>
      </c>
      <c r="DC660" s="534" t="str">
        <f t="shared" si="2307"/>
        <v/>
      </c>
      <c r="DD660" s="534" t="str">
        <f t="shared" si="2308"/>
        <v/>
      </c>
      <c r="DE660" s="534" t="str">
        <f t="shared" si="2309"/>
        <v/>
      </c>
      <c r="DF660" s="534" t="str">
        <f t="shared" si="2310"/>
        <v/>
      </c>
      <c r="DG660" s="535" t="str">
        <f t="shared" si="2311"/>
        <v/>
      </c>
      <c r="DH660" s="535" t="str">
        <f t="shared" si="2312"/>
        <v/>
      </c>
      <c r="DI660" s="535" t="str">
        <f t="shared" si="2313"/>
        <v/>
      </c>
      <c r="DJ660" s="535" t="str">
        <f t="shared" si="2314"/>
        <v/>
      </c>
      <c r="DK660" s="534" t="str">
        <f t="shared" si="2315"/>
        <v/>
      </c>
      <c r="DL660" s="534" t="str">
        <f t="shared" si="2316"/>
        <v/>
      </c>
      <c r="DM660" s="534" t="str">
        <f t="shared" si="2317"/>
        <v/>
      </c>
      <c r="DN660" s="534" t="str">
        <f t="shared" si="2318"/>
        <v/>
      </c>
      <c r="DO660" s="534" t="str">
        <f t="shared" si="2319"/>
        <v/>
      </c>
      <c r="DP660" s="533" t="str">
        <f t="shared" si="2320"/>
        <v/>
      </c>
      <c r="DQ660" s="532" t="str">
        <f t="shared" si="2321"/>
        <v/>
      </c>
      <c r="DR660" s="753">
        <f t="shared" si="2322"/>
        <v>0</v>
      </c>
      <c r="DS660" s="111">
        <f t="shared" si="2323"/>
        <v>0</v>
      </c>
      <c r="DT660" s="111">
        <f t="shared" si="2324"/>
        <v>1</v>
      </c>
      <c r="DU660" s="111">
        <f t="shared" si="2325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326">IF(B658="","",((B657*B658*B659*B660)*3630*4.1868)/B$46/365/$G$1)</f>
        <v/>
      </c>
      <c r="C661" s="733" t="str">
        <f t="shared" si="2326"/>
        <v/>
      </c>
      <c r="D661" s="733" t="str">
        <f t="shared" si="2326"/>
        <v/>
      </c>
      <c r="E661" s="733" t="str">
        <f t="shared" si="2326"/>
        <v/>
      </c>
      <c r="F661" s="733" t="str">
        <f t="shared" si="2326"/>
        <v/>
      </c>
      <c r="G661" s="733" t="str">
        <f t="shared" si="2326"/>
        <v/>
      </c>
      <c r="H661" s="733" t="str">
        <f t="shared" si="2326"/>
        <v/>
      </c>
      <c r="I661" s="733" t="str">
        <f t="shared" si="2326"/>
        <v/>
      </c>
      <c r="J661" s="733" t="str">
        <f t="shared" si="2326"/>
        <v/>
      </c>
      <c r="K661" s="733" t="str">
        <f t="shared" si="2326"/>
        <v/>
      </c>
      <c r="L661" s="733" t="str">
        <f t="shared" si="2326"/>
        <v/>
      </c>
      <c r="M661" s="733" t="str">
        <f t="shared" si="2326"/>
        <v/>
      </c>
      <c r="N661" s="733" t="str">
        <f t="shared" si="2326"/>
        <v/>
      </c>
      <c r="O661" s="733" t="str">
        <f t="shared" si="2326"/>
        <v/>
      </c>
      <c r="P661" s="733" t="str">
        <f t="shared" si="2326"/>
        <v/>
      </c>
      <c r="Q661" s="733" t="str">
        <f t="shared" si="2326"/>
        <v/>
      </c>
      <c r="R661" s="733" t="str">
        <f t="shared" si="2326"/>
        <v/>
      </c>
      <c r="S661" s="733" t="str">
        <f t="shared" si="2326"/>
        <v/>
      </c>
      <c r="T661" s="752"/>
      <c r="U661" s="733" t="str">
        <f t="shared" ref="U661:AL661" si="2327">IF(U658="","",((U657*U658*U659*U660)*3630*4.1868)/U$46/365/$G$1)</f>
        <v/>
      </c>
      <c r="V661" s="733" t="str">
        <f t="shared" si="2327"/>
        <v/>
      </c>
      <c r="W661" s="733" t="str">
        <f t="shared" si="2327"/>
        <v/>
      </c>
      <c r="X661" s="733" t="str">
        <f t="shared" si="2327"/>
        <v/>
      </c>
      <c r="Y661" s="733" t="str">
        <f t="shared" si="2327"/>
        <v/>
      </c>
      <c r="Z661" s="733" t="str">
        <f t="shared" si="2327"/>
        <v/>
      </c>
      <c r="AA661" s="733" t="str">
        <f t="shared" si="2327"/>
        <v/>
      </c>
      <c r="AB661" s="733" t="str">
        <f t="shared" si="2327"/>
        <v/>
      </c>
      <c r="AC661" s="733" t="str">
        <f t="shared" si="2327"/>
        <v/>
      </c>
      <c r="AD661" s="733" t="str">
        <f t="shared" si="2327"/>
        <v/>
      </c>
      <c r="AE661" s="733" t="str">
        <f t="shared" si="2327"/>
        <v/>
      </c>
      <c r="AF661" s="733" t="str">
        <f t="shared" si="2327"/>
        <v/>
      </c>
      <c r="AG661" s="733" t="str">
        <f t="shared" si="2327"/>
        <v/>
      </c>
      <c r="AH661" s="733" t="str">
        <f t="shared" si="2327"/>
        <v/>
      </c>
      <c r="AI661" s="733" t="str">
        <f t="shared" si="2327"/>
        <v/>
      </c>
      <c r="AJ661" s="733" t="str">
        <f t="shared" si="2327"/>
        <v/>
      </c>
      <c r="AK661" s="733" t="str">
        <f t="shared" si="2327"/>
        <v/>
      </c>
      <c r="AL661" s="733" t="str">
        <f t="shared" si="2327"/>
        <v/>
      </c>
      <c r="AM661" s="752"/>
      <c r="AN661" s="733" t="str">
        <f t="shared" ref="AN661:BE661" si="2328">IF(AN658="","",((AN657*AN658*AN659*AN660)*3630*4.1868)/AN$46/365/$G$1)</f>
        <v/>
      </c>
      <c r="AO661" s="733" t="str">
        <f t="shared" si="2328"/>
        <v/>
      </c>
      <c r="AP661" s="733" t="str">
        <f t="shared" si="2328"/>
        <v/>
      </c>
      <c r="AQ661" s="733" t="str">
        <f t="shared" si="2328"/>
        <v/>
      </c>
      <c r="AR661" s="733" t="str">
        <f t="shared" si="2328"/>
        <v/>
      </c>
      <c r="AS661" s="733" t="str">
        <f t="shared" si="2328"/>
        <v/>
      </c>
      <c r="AT661" s="733" t="str">
        <f t="shared" si="2328"/>
        <v/>
      </c>
      <c r="AU661" s="733" t="str">
        <f t="shared" si="2328"/>
        <v/>
      </c>
      <c r="AV661" s="733" t="str">
        <f t="shared" si="2328"/>
        <v/>
      </c>
      <c r="AW661" s="733" t="str">
        <f t="shared" si="2328"/>
        <v/>
      </c>
      <c r="AX661" s="733" t="str">
        <f t="shared" si="2328"/>
        <v/>
      </c>
      <c r="AY661" s="733" t="str">
        <f t="shared" si="2328"/>
        <v/>
      </c>
      <c r="AZ661" s="733" t="str">
        <f t="shared" si="2328"/>
        <v/>
      </c>
      <c r="BA661" s="733" t="str">
        <f t="shared" si="2328"/>
        <v/>
      </c>
      <c r="BB661" s="733" t="str">
        <f t="shared" si="2328"/>
        <v/>
      </c>
      <c r="BC661" s="733" t="str">
        <f t="shared" si="2328"/>
        <v/>
      </c>
      <c r="BD661" s="733" t="str">
        <f t="shared" si="2328"/>
        <v/>
      </c>
      <c r="BE661" s="733">
        <f t="shared" si="2328"/>
        <v>0.10139266144814089</v>
      </c>
      <c r="BF661" s="752"/>
      <c r="BG661" s="733" t="str">
        <f t="shared" ref="BG661:BX661" si="2329">IF(BG658="","",((BG657*BG658*BG659*BG660)*3630*4.1868)/BG$46/365/$G$1)</f>
        <v/>
      </c>
      <c r="BH661" s="733" t="str">
        <f t="shared" si="2329"/>
        <v/>
      </c>
      <c r="BI661" s="733" t="str">
        <f t="shared" si="2329"/>
        <v/>
      </c>
      <c r="BJ661" s="733" t="str">
        <f t="shared" si="2329"/>
        <v/>
      </c>
      <c r="BK661" s="733" t="str">
        <f t="shared" si="2329"/>
        <v/>
      </c>
      <c r="BL661" s="733" t="str">
        <f t="shared" si="2329"/>
        <v/>
      </c>
      <c r="BM661" s="733" t="str">
        <f t="shared" si="2329"/>
        <v/>
      </c>
      <c r="BN661" s="733" t="str">
        <f t="shared" si="2329"/>
        <v/>
      </c>
      <c r="BO661" s="733" t="str">
        <f t="shared" si="2329"/>
        <v/>
      </c>
      <c r="BP661" s="733" t="str">
        <f t="shared" si="2329"/>
        <v/>
      </c>
      <c r="BQ661" s="733" t="str">
        <f t="shared" si="2329"/>
        <v/>
      </c>
      <c r="BR661" s="733" t="str">
        <f t="shared" si="2329"/>
        <v/>
      </c>
      <c r="BS661" s="733" t="str">
        <f t="shared" si="2329"/>
        <v/>
      </c>
      <c r="BT661" s="733" t="str">
        <f t="shared" si="2329"/>
        <v/>
      </c>
      <c r="BU661" s="733" t="str">
        <f t="shared" si="2329"/>
        <v/>
      </c>
      <c r="BV661" s="733" t="str">
        <f t="shared" si="2329"/>
        <v/>
      </c>
      <c r="BW661" s="733" t="str">
        <f t="shared" si="2329"/>
        <v/>
      </c>
      <c r="BX661" s="733" t="str">
        <f t="shared" si="2329"/>
        <v/>
      </c>
      <c r="BY661" s="752"/>
      <c r="BZ661" s="733" t="str">
        <f>IF(BZ658="","",((BZ657*BZ658*BZ659*BZ660)*3630*4.1868)/BZ$46/365/$G$1)</f>
        <v/>
      </c>
      <c r="CA661" s="733" t="str">
        <f>IF(CA658="","",((CA657*CA658*CA659*CA660)*3630*4.1868)/CA$46/365/$G$1)</f>
        <v/>
      </c>
      <c r="CB661" s="733">
        <f>IF(CB658="","",((CB657*CB658*CB659*CB660)*3630*4.1868)/CB$46/365/$G$1)</f>
        <v>0.1182914383561644</v>
      </c>
      <c r="CC661" s="733" t="str">
        <f>IF(CC658="","",((CC657*CC658*CC659*CC660)*3630*4.1868)/CC$46/365/$G$1)</f>
        <v/>
      </c>
      <c r="CD661" s="698" t="str">
        <f t="shared" si="2282"/>
        <v/>
      </c>
      <c r="CE661" s="723" t="str">
        <f t="shared" si="2283"/>
        <v/>
      </c>
      <c r="CF661" s="723" t="str">
        <f t="shared" si="2284"/>
        <v/>
      </c>
      <c r="CG661" s="790" t="str">
        <f t="shared" si="2285"/>
        <v/>
      </c>
      <c r="CH661" s="1375" t="str">
        <f t="shared" si="2286"/>
        <v/>
      </c>
      <c r="CI661" s="1376" t="str">
        <f t="shared" si="2287"/>
        <v/>
      </c>
      <c r="CJ661" s="1377" t="str">
        <f t="shared" si="2288"/>
        <v/>
      </c>
      <c r="CK661" s="1377" t="str">
        <f t="shared" si="2289"/>
        <v/>
      </c>
      <c r="CL661" s="1377" t="str">
        <f t="shared" si="2290"/>
        <v/>
      </c>
      <c r="CM661" s="1377" t="str">
        <f t="shared" si="2291"/>
        <v/>
      </c>
      <c r="CN661" s="1377" t="str">
        <f t="shared" si="2292"/>
        <v/>
      </c>
      <c r="CO661" s="1378" t="str">
        <f t="shared" si="2293"/>
        <v/>
      </c>
      <c r="CP661" s="1378" t="str">
        <f t="shared" si="2294"/>
        <v/>
      </c>
      <c r="CQ661" s="1378" t="str">
        <f t="shared" si="2295"/>
        <v/>
      </c>
      <c r="CR661" s="1378" t="str">
        <f t="shared" si="2296"/>
        <v/>
      </c>
      <c r="CS661" s="1377" t="str">
        <f t="shared" si="2297"/>
        <v/>
      </c>
      <c r="CT661" s="1377" t="str">
        <f t="shared" si="2298"/>
        <v/>
      </c>
      <c r="CU661" s="1377" t="str">
        <f t="shared" si="2299"/>
        <v/>
      </c>
      <c r="CV661" s="1377" t="str">
        <f t="shared" si="2300"/>
        <v/>
      </c>
      <c r="CW661" s="1377" t="str">
        <f t="shared" si="2301"/>
        <v/>
      </c>
      <c r="CX661" s="1376" t="str">
        <f t="shared" si="2302"/>
        <v/>
      </c>
      <c r="CY661" s="1379" t="str">
        <f t="shared" si="2303"/>
        <v/>
      </c>
      <c r="CZ661" s="638" t="str">
        <f t="shared" si="2304"/>
        <v/>
      </c>
      <c r="DA661" s="639" t="str">
        <f t="shared" si="2305"/>
        <v/>
      </c>
      <c r="DB661" s="640" t="str">
        <f t="shared" si="2306"/>
        <v/>
      </c>
      <c r="DC661" s="640" t="str">
        <f t="shared" si="2307"/>
        <v/>
      </c>
      <c r="DD661" s="640" t="str">
        <f t="shared" si="2308"/>
        <v/>
      </c>
      <c r="DE661" s="640" t="str">
        <f t="shared" si="2309"/>
        <v/>
      </c>
      <c r="DF661" s="640" t="str">
        <f t="shared" si="2310"/>
        <v/>
      </c>
      <c r="DG661" s="641" t="str">
        <f t="shared" si="2311"/>
        <v/>
      </c>
      <c r="DH661" s="641" t="str">
        <f t="shared" si="2312"/>
        <v/>
      </c>
      <c r="DI661" s="641" t="str">
        <f t="shared" si="2313"/>
        <v/>
      </c>
      <c r="DJ661" s="641" t="str">
        <f t="shared" si="2314"/>
        <v/>
      </c>
      <c r="DK661" s="640" t="str">
        <f t="shared" si="2315"/>
        <v/>
      </c>
      <c r="DL661" s="640" t="str">
        <f t="shared" si="2316"/>
        <v/>
      </c>
      <c r="DM661" s="640" t="str">
        <f t="shared" si="2317"/>
        <v/>
      </c>
      <c r="DN661" s="640" t="str">
        <f t="shared" si="2318"/>
        <v/>
      </c>
      <c r="DO661" s="640" t="str">
        <f t="shared" si="2319"/>
        <v/>
      </c>
      <c r="DP661" s="639" t="str">
        <f t="shared" si="2320"/>
        <v/>
      </c>
      <c r="DQ661" s="638" t="str">
        <f t="shared" si="2321"/>
        <v/>
      </c>
      <c r="DR661" s="753">
        <f t="shared" si="2322"/>
        <v>0</v>
      </c>
      <c r="DS661" s="111">
        <f t="shared" si="2323"/>
        <v>0</v>
      </c>
      <c r="DT661" s="111">
        <f t="shared" si="2324"/>
        <v>1</v>
      </c>
      <c r="DU661" s="111">
        <f t="shared" si="2325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282"/>
        <v/>
      </c>
      <c r="CE662" s="698" t="str">
        <f t="shared" si="2283"/>
        <v/>
      </c>
      <c r="CF662" s="698" t="str">
        <f t="shared" si="2284"/>
        <v/>
      </c>
      <c r="CG662" s="787" t="str">
        <f t="shared" si="2285"/>
        <v/>
      </c>
      <c r="CH662" s="1370" t="str">
        <f t="shared" si="2286"/>
        <v/>
      </c>
      <c r="CI662" s="1371" t="str">
        <f t="shared" si="2287"/>
        <v/>
      </c>
      <c r="CJ662" s="1372" t="str">
        <f t="shared" si="2288"/>
        <v/>
      </c>
      <c r="CK662" s="1372" t="str">
        <f t="shared" si="2289"/>
        <v/>
      </c>
      <c r="CL662" s="1372" t="str">
        <f t="shared" si="2290"/>
        <v/>
      </c>
      <c r="CM662" s="1372" t="str">
        <f t="shared" si="2291"/>
        <v/>
      </c>
      <c r="CN662" s="1372" t="str">
        <f t="shared" si="2292"/>
        <v/>
      </c>
      <c r="CO662" s="1373" t="str">
        <f t="shared" si="2293"/>
        <v/>
      </c>
      <c r="CP662" s="1373" t="str">
        <f t="shared" si="2294"/>
        <v/>
      </c>
      <c r="CQ662" s="1373" t="str">
        <f t="shared" si="2295"/>
        <v/>
      </c>
      <c r="CR662" s="1373" t="str">
        <f t="shared" si="2296"/>
        <v/>
      </c>
      <c r="CS662" s="1372" t="str">
        <f t="shared" si="2297"/>
        <v/>
      </c>
      <c r="CT662" s="1372" t="str">
        <f t="shared" si="2298"/>
        <v/>
      </c>
      <c r="CU662" s="1372" t="str">
        <f t="shared" si="2299"/>
        <v/>
      </c>
      <c r="CV662" s="1372" t="str">
        <f t="shared" si="2300"/>
        <v/>
      </c>
      <c r="CW662" s="1372" t="str">
        <f t="shared" si="2301"/>
        <v/>
      </c>
      <c r="CX662" s="1371" t="str">
        <f t="shared" si="2302"/>
        <v/>
      </c>
      <c r="CY662" s="1374" t="str">
        <f t="shared" si="2303"/>
        <v/>
      </c>
      <c r="CZ662" s="532" t="str">
        <f t="shared" si="2304"/>
        <v/>
      </c>
      <c r="DA662" s="533" t="str">
        <f t="shared" si="2305"/>
        <v/>
      </c>
      <c r="DB662" s="534" t="str">
        <f t="shared" si="2306"/>
        <v/>
      </c>
      <c r="DC662" s="534" t="str">
        <f t="shared" si="2307"/>
        <v/>
      </c>
      <c r="DD662" s="534" t="str">
        <f t="shared" si="2308"/>
        <v/>
      </c>
      <c r="DE662" s="534" t="str">
        <f t="shared" si="2309"/>
        <v/>
      </c>
      <c r="DF662" s="534" t="str">
        <f t="shared" si="2310"/>
        <v/>
      </c>
      <c r="DG662" s="535" t="str">
        <f t="shared" si="2311"/>
        <v/>
      </c>
      <c r="DH662" s="535" t="str">
        <f t="shared" si="2312"/>
        <v/>
      </c>
      <c r="DI662" s="535" t="str">
        <f t="shared" si="2313"/>
        <v/>
      </c>
      <c r="DJ662" s="535" t="str">
        <f t="shared" si="2314"/>
        <v/>
      </c>
      <c r="DK662" s="534" t="str">
        <f t="shared" si="2315"/>
        <v/>
      </c>
      <c r="DL662" s="534" t="str">
        <f t="shared" si="2316"/>
        <v/>
      </c>
      <c r="DM662" s="534" t="str">
        <f t="shared" si="2317"/>
        <v/>
      </c>
      <c r="DN662" s="534" t="str">
        <f t="shared" si="2318"/>
        <v/>
      </c>
      <c r="DO662" s="534" t="str">
        <f t="shared" si="2319"/>
        <v/>
      </c>
      <c r="DP662" s="533" t="str">
        <f t="shared" si="2320"/>
        <v/>
      </c>
      <c r="DQ662" s="532" t="str">
        <f t="shared" si="2321"/>
        <v/>
      </c>
      <c r="DR662" s="753">
        <f t="shared" si="2322"/>
        <v>0</v>
      </c>
      <c r="DS662" s="111">
        <f t="shared" si="2323"/>
        <v>0</v>
      </c>
      <c r="DT662" s="111">
        <f t="shared" si="2324"/>
        <v>0</v>
      </c>
      <c r="DU662" s="111">
        <f t="shared" si="2325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282"/>
        <v/>
      </c>
      <c r="CE663" s="698" t="str">
        <f t="shared" si="2283"/>
        <v/>
      </c>
      <c r="CF663" s="698" t="str">
        <f t="shared" si="2284"/>
        <v/>
      </c>
      <c r="CG663" s="787" t="str">
        <f t="shared" si="2285"/>
        <v/>
      </c>
      <c r="CH663" s="1370" t="str">
        <f t="shared" si="2286"/>
        <v/>
      </c>
      <c r="CI663" s="1371" t="str">
        <f t="shared" si="2287"/>
        <v/>
      </c>
      <c r="CJ663" s="1372" t="str">
        <f t="shared" si="2288"/>
        <v/>
      </c>
      <c r="CK663" s="1372" t="str">
        <f t="shared" si="2289"/>
        <v/>
      </c>
      <c r="CL663" s="1372" t="str">
        <f t="shared" si="2290"/>
        <v/>
      </c>
      <c r="CM663" s="1372" t="str">
        <f t="shared" si="2291"/>
        <v/>
      </c>
      <c r="CN663" s="1372" t="str">
        <f t="shared" si="2292"/>
        <v/>
      </c>
      <c r="CO663" s="1373" t="str">
        <f t="shared" si="2293"/>
        <v/>
      </c>
      <c r="CP663" s="1373" t="str">
        <f t="shared" si="2294"/>
        <v/>
      </c>
      <c r="CQ663" s="1373" t="str">
        <f t="shared" si="2295"/>
        <v/>
      </c>
      <c r="CR663" s="1373" t="str">
        <f t="shared" si="2296"/>
        <v/>
      </c>
      <c r="CS663" s="1372" t="str">
        <f t="shared" si="2297"/>
        <v/>
      </c>
      <c r="CT663" s="1372" t="str">
        <f t="shared" si="2298"/>
        <v/>
      </c>
      <c r="CU663" s="1372" t="str">
        <f t="shared" si="2299"/>
        <v/>
      </c>
      <c r="CV663" s="1372" t="str">
        <f t="shared" si="2300"/>
        <v/>
      </c>
      <c r="CW663" s="1372" t="str">
        <f t="shared" si="2301"/>
        <v/>
      </c>
      <c r="CX663" s="1371" t="str">
        <f t="shared" si="2302"/>
        <v/>
      </c>
      <c r="CY663" s="1374" t="str">
        <f t="shared" si="2303"/>
        <v/>
      </c>
      <c r="CZ663" s="532" t="str">
        <f t="shared" si="2304"/>
        <v/>
      </c>
      <c r="DA663" s="533" t="str">
        <f t="shared" si="2305"/>
        <v/>
      </c>
      <c r="DB663" s="534" t="str">
        <f t="shared" si="2306"/>
        <v/>
      </c>
      <c r="DC663" s="534" t="str">
        <f t="shared" si="2307"/>
        <v/>
      </c>
      <c r="DD663" s="534" t="str">
        <f t="shared" si="2308"/>
        <v/>
      </c>
      <c r="DE663" s="534" t="str">
        <f t="shared" si="2309"/>
        <v/>
      </c>
      <c r="DF663" s="534" t="str">
        <f t="shared" si="2310"/>
        <v/>
      </c>
      <c r="DG663" s="535" t="str">
        <f t="shared" si="2311"/>
        <v/>
      </c>
      <c r="DH663" s="535" t="str">
        <f t="shared" si="2312"/>
        <v/>
      </c>
      <c r="DI663" s="535" t="str">
        <f t="shared" si="2313"/>
        <v/>
      </c>
      <c r="DJ663" s="535" t="str">
        <f t="shared" si="2314"/>
        <v/>
      </c>
      <c r="DK663" s="534" t="str">
        <f t="shared" si="2315"/>
        <v/>
      </c>
      <c r="DL663" s="534" t="str">
        <f t="shared" si="2316"/>
        <v/>
      </c>
      <c r="DM663" s="534" t="str">
        <f t="shared" si="2317"/>
        <v/>
      </c>
      <c r="DN663" s="534" t="str">
        <f t="shared" si="2318"/>
        <v/>
      </c>
      <c r="DO663" s="534" t="str">
        <f t="shared" si="2319"/>
        <v/>
      </c>
      <c r="DP663" s="533" t="str">
        <f t="shared" si="2320"/>
        <v/>
      </c>
      <c r="DQ663" s="532" t="str">
        <f t="shared" si="2321"/>
        <v/>
      </c>
      <c r="DR663" s="753">
        <f t="shared" si="2322"/>
        <v>0</v>
      </c>
      <c r="DS663" s="111">
        <f t="shared" si="2323"/>
        <v>0</v>
      </c>
      <c r="DT663" s="111">
        <f t="shared" si="2324"/>
        <v>0</v>
      </c>
      <c r="DU663" s="111">
        <f t="shared" si="2325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330">IF(B662="","",B662/B$46*B663/12)</f>
        <v/>
      </c>
      <c r="C664" s="852" t="str">
        <f t="shared" si="2330"/>
        <v/>
      </c>
      <c r="D664" s="852" t="str">
        <f t="shared" si="2330"/>
        <v/>
      </c>
      <c r="E664" s="852" t="str">
        <f t="shared" si="2330"/>
        <v/>
      </c>
      <c r="F664" s="852" t="str">
        <f t="shared" si="2330"/>
        <v/>
      </c>
      <c r="G664" s="852" t="str">
        <f t="shared" si="2330"/>
        <v/>
      </c>
      <c r="H664" s="852" t="str">
        <f t="shared" si="2330"/>
        <v/>
      </c>
      <c r="I664" s="852" t="str">
        <f t="shared" si="2330"/>
        <v/>
      </c>
      <c r="J664" s="852" t="str">
        <f t="shared" si="2330"/>
        <v/>
      </c>
      <c r="K664" s="852" t="str">
        <f t="shared" si="2330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331">IF(U662="","",U662/U$46*U663/12)</f>
        <v/>
      </c>
      <c r="V664" s="852" t="str">
        <f t="shared" si="2331"/>
        <v/>
      </c>
      <c r="W664" s="852" t="str">
        <f t="shared" si="2331"/>
        <v/>
      </c>
      <c r="X664" s="852" t="str">
        <f t="shared" si="2331"/>
        <v/>
      </c>
      <c r="Y664" s="852" t="str">
        <f t="shared" si="2331"/>
        <v/>
      </c>
      <c r="Z664" s="852" t="str">
        <f t="shared" si="2331"/>
        <v/>
      </c>
      <c r="AA664" s="852" t="str">
        <f t="shared" si="2331"/>
        <v/>
      </c>
      <c r="AB664" s="852" t="str">
        <f t="shared" si="2331"/>
        <v/>
      </c>
      <c r="AC664" s="852" t="str">
        <f t="shared" si="2331"/>
        <v/>
      </c>
      <c r="AD664" s="852" t="str">
        <f t="shared" si="2331"/>
        <v/>
      </c>
      <c r="AE664" s="852" t="str">
        <f t="shared" si="2331"/>
        <v/>
      </c>
      <c r="AF664" s="852" t="str">
        <f t="shared" si="2331"/>
        <v/>
      </c>
      <c r="AG664" s="852" t="str">
        <f t="shared" si="2331"/>
        <v/>
      </c>
      <c r="AH664" s="852" t="str">
        <f t="shared" si="2331"/>
        <v/>
      </c>
      <c r="AI664" s="852" t="str">
        <f t="shared" si="2331"/>
        <v/>
      </c>
      <c r="AJ664" s="852" t="str">
        <f t="shared" si="2331"/>
        <v/>
      </c>
      <c r="AK664" s="852" t="str">
        <f t="shared" si="2331"/>
        <v/>
      </c>
      <c r="AL664" s="852" t="str">
        <f t="shared" si="2331"/>
        <v/>
      </c>
      <c r="AM664" s="853"/>
      <c r="AN664" s="852" t="str">
        <f t="shared" ref="AN664:AV664" si="2332">IF(AN662="","",AN662/AN$46*AN663/12)</f>
        <v/>
      </c>
      <c r="AO664" s="852" t="str">
        <f t="shared" si="2332"/>
        <v/>
      </c>
      <c r="AP664" s="852" t="str">
        <f t="shared" si="2332"/>
        <v/>
      </c>
      <c r="AQ664" s="852" t="str">
        <f t="shared" si="2332"/>
        <v/>
      </c>
      <c r="AR664" s="852" t="str">
        <f t="shared" si="2332"/>
        <v/>
      </c>
      <c r="AS664" s="852" t="str">
        <f t="shared" si="2332"/>
        <v/>
      </c>
      <c r="AT664" s="852" t="str">
        <f t="shared" si="2332"/>
        <v/>
      </c>
      <c r="AU664" s="852" t="str">
        <f t="shared" si="2332"/>
        <v/>
      </c>
      <c r="AV664" s="852" t="str">
        <f t="shared" si="2332"/>
        <v/>
      </c>
      <c r="AW664" s="852"/>
      <c r="AX664" s="852"/>
      <c r="AY664" s="852" t="str">
        <f t="shared" ref="AY664:BE664" si="2333">IF(AY662="","",AY662/AY$46*AY663/12)</f>
        <v/>
      </c>
      <c r="AZ664" s="852" t="str">
        <f t="shared" si="2333"/>
        <v/>
      </c>
      <c r="BA664" s="852" t="str">
        <f t="shared" si="2333"/>
        <v/>
      </c>
      <c r="BB664" s="852" t="str">
        <f t="shared" si="2333"/>
        <v/>
      </c>
      <c r="BC664" s="852" t="str">
        <f t="shared" si="2333"/>
        <v/>
      </c>
      <c r="BD664" s="852" t="str">
        <f t="shared" si="2333"/>
        <v/>
      </c>
      <c r="BE664" s="852" t="str">
        <f t="shared" si="2333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334">IF(BM662="","",BM662/BM$46*BM663/12)</f>
        <v/>
      </c>
      <c r="BN664" s="852" t="str">
        <f t="shared" si="2334"/>
        <v/>
      </c>
      <c r="BO664" s="852" t="str">
        <f t="shared" si="2334"/>
        <v/>
      </c>
      <c r="BP664" s="852" t="str">
        <f t="shared" si="2334"/>
        <v/>
      </c>
      <c r="BQ664" s="852" t="str">
        <f t="shared" si="2334"/>
        <v/>
      </c>
      <c r="BR664" s="852" t="str">
        <f t="shared" si="2334"/>
        <v/>
      </c>
      <c r="BS664" s="852" t="str">
        <f t="shared" si="2334"/>
        <v/>
      </c>
      <c r="BT664" s="852" t="str">
        <f t="shared" si="2334"/>
        <v/>
      </c>
      <c r="BU664" s="852" t="str">
        <f t="shared" si="2334"/>
        <v/>
      </c>
      <c r="BV664" s="852" t="str">
        <f t="shared" si="2334"/>
        <v/>
      </c>
      <c r="BW664" s="852" t="str">
        <f t="shared" si="2334"/>
        <v/>
      </c>
      <c r="BX664" s="852" t="str">
        <f t="shared" si="2334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282"/>
        <v/>
      </c>
      <c r="CE664" s="723" t="str">
        <f t="shared" si="2283"/>
        <v/>
      </c>
      <c r="CF664" s="723" t="str">
        <f t="shared" si="2284"/>
        <v/>
      </c>
      <c r="CG664" s="790" t="str">
        <f t="shared" si="2285"/>
        <v/>
      </c>
      <c r="CH664" s="1375" t="str">
        <f t="shared" si="2286"/>
        <v/>
      </c>
      <c r="CI664" s="1376" t="str">
        <f t="shared" si="2287"/>
        <v/>
      </c>
      <c r="CJ664" s="1377" t="str">
        <f t="shared" si="2288"/>
        <v/>
      </c>
      <c r="CK664" s="1377" t="str">
        <f t="shared" si="2289"/>
        <v/>
      </c>
      <c r="CL664" s="1377" t="str">
        <f t="shared" si="2290"/>
        <v/>
      </c>
      <c r="CM664" s="1377" t="str">
        <f t="shared" si="2291"/>
        <v/>
      </c>
      <c r="CN664" s="1377" t="str">
        <f t="shared" si="2292"/>
        <v/>
      </c>
      <c r="CO664" s="1378" t="str">
        <f t="shared" si="2293"/>
        <v/>
      </c>
      <c r="CP664" s="1378" t="str">
        <f t="shared" si="2294"/>
        <v/>
      </c>
      <c r="CQ664" s="1378" t="str">
        <f t="shared" si="2295"/>
        <v/>
      </c>
      <c r="CR664" s="1378" t="str">
        <f t="shared" si="2296"/>
        <v/>
      </c>
      <c r="CS664" s="1377" t="str">
        <f t="shared" si="2297"/>
        <v/>
      </c>
      <c r="CT664" s="1377" t="str">
        <f t="shared" si="2298"/>
        <v/>
      </c>
      <c r="CU664" s="1377" t="str">
        <f t="shared" si="2299"/>
        <v/>
      </c>
      <c r="CV664" s="1377" t="str">
        <f t="shared" si="2300"/>
        <v/>
      </c>
      <c r="CW664" s="1377" t="str">
        <f t="shared" si="2301"/>
        <v/>
      </c>
      <c r="CX664" s="1376" t="str">
        <f t="shared" si="2302"/>
        <v/>
      </c>
      <c r="CY664" s="1379" t="str">
        <f t="shared" si="2303"/>
        <v/>
      </c>
      <c r="CZ664" s="638" t="str">
        <f t="shared" si="2304"/>
        <v/>
      </c>
      <c r="DA664" s="639" t="str">
        <f t="shared" si="2305"/>
        <v/>
      </c>
      <c r="DB664" s="640" t="str">
        <f t="shared" si="2306"/>
        <v/>
      </c>
      <c r="DC664" s="640" t="str">
        <f t="shared" si="2307"/>
        <v/>
      </c>
      <c r="DD664" s="640" t="str">
        <f t="shared" si="2308"/>
        <v/>
      </c>
      <c r="DE664" s="640" t="str">
        <f t="shared" si="2309"/>
        <v/>
      </c>
      <c r="DF664" s="640" t="str">
        <f t="shared" si="2310"/>
        <v/>
      </c>
      <c r="DG664" s="641" t="str">
        <f t="shared" si="2311"/>
        <v/>
      </c>
      <c r="DH664" s="641" t="str">
        <f t="shared" si="2312"/>
        <v/>
      </c>
      <c r="DI664" s="641" t="str">
        <f t="shared" si="2313"/>
        <v/>
      </c>
      <c r="DJ664" s="641" t="str">
        <f t="shared" si="2314"/>
        <v/>
      </c>
      <c r="DK664" s="640" t="str">
        <f t="shared" si="2315"/>
        <v/>
      </c>
      <c r="DL664" s="640" t="str">
        <f t="shared" si="2316"/>
        <v/>
      </c>
      <c r="DM664" s="640" t="str">
        <f t="shared" si="2317"/>
        <v/>
      </c>
      <c r="DN664" s="640" t="str">
        <f t="shared" si="2318"/>
        <v/>
      </c>
      <c r="DO664" s="640" t="str">
        <f t="shared" si="2319"/>
        <v/>
      </c>
      <c r="DP664" s="639" t="str">
        <f t="shared" si="2320"/>
        <v/>
      </c>
      <c r="DQ664" s="638" t="str">
        <f t="shared" si="2321"/>
        <v/>
      </c>
      <c r="DR664" s="753">
        <f t="shared" si="2322"/>
        <v>0</v>
      </c>
      <c r="DS664" s="111">
        <f t="shared" si="2323"/>
        <v>0</v>
      </c>
      <c r="DT664" s="111">
        <f t="shared" si="2324"/>
        <v>0</v>
      </c>
      <c r="DU664" s="111">
        <f t="shared" si="2325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70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335">IF(DR666&lt;3,"",(SUM(B666:S666)-MIN(B666:S666)-MAX(B666:S666))/(DR666-2))</f>
        <v>3.75</v>
      </c>
      <c r="CE666" s="698">
        <f t="shared" ref="CE666:CE681" si="2336">IF(DS666&lt;3,"",(SUM(U666:AL666)-MIN(U666:AL666)-MAX(U666:AL666))/(DS666-2))</f>
        <v>4.4285714285714288</v>
      </c>
      <c r="CF666" s="698">
        <f t="shared" ref="CF666:CF681" si="2337">IF(DT666&lt;3,"",(SUM(AN666:BE666)-MIN(AN666:BE666)-MAX(AN666:BE666))/(DT666-2))</f>
        <v>3.5</v>
      </c>
      <c r="CG666" s="787">
        <f t="shared" ref="CG666:CG681" si="2338">IF(DU666&lt;3,"",(SUM(BG666:BX666)-MIN(BG666:BX666)-MAX(BG666:BX666))/(DU666-2))</f>
        <v>3.5</v>
      </c>
      <c r="CH666" s="1370" t="str">
        <f t="shared" ref="CH666:CH676" si="2339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371" t="str">
        <f t="shared" ref="CI666:CI676" si="2340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372" t="str">
        <f t="shared" ref="CJ666:CJ676" si="2341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372" t="str">
        <f t="shared" ref="CK666:CK676" si="2342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372">
        <f t="shared" ref="CL666:CL676" si="2343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372">
        <f t="shared" ref="CM666:CM676" si="2344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372">
        <f t="shared" ref="CN666:CN676" si="2345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373">
        <f t="shared" ref="CO666:CO676" si="2346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373">
        <f t="shared" ref="CP666:CP676" si="2347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373">
        <f t="shared" ref="CQ666:CQ676" si="2348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373">
        <f t="shared" ref="CR666:CR676" si="2349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372">
        <f t="shared" ref="CS666:CS676" si="2350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372">
        <f t="shared" ref="CT666:CT676" si="2351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372">
        <f t="shared" ref="CU666:CU676" si="2352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372" t="str">
        <f t="shared" ref="CV666:CV676" si="2353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372" t="str">
        <f t="shared" ref="CW666:CW676" si="2354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371" t="str">
        <f t="shared" ref="CX666:CX676" si="2355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374" t="str">
        <f t="shared" ref="CY666:CY676" si="2356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357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358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359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360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361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362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363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364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365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366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367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368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369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370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371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372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373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374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375">COUNT(B666:S666)</f>
        <v>10</v>
      </c>
      <c r="DS666" s="111">
        <f t="shared" ref="DS666:DS676" si="2376">COUNT(U666:AL666)</f>
        <v>9</v>
      </c>
      <c r="DT666" s="111">
        <f t="shared" ref="DT666:DT676" si="2377">COUNT(AN666:BE666)</f>
        <v>6</v>
      </c>
      <c r="DU666" s="111">
        <f t="shared" ref="DU666:DU676" si="2378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379">IF(B666="","",B666/B$46*8/12*5/7*0.5)</f>
        <v/>
      </c>
      <c r="C667" s="733" t="str">
        <f t="shared" si="2379"/>
        <v/>
      </c>
      <c r="D667" s="733" t="str">
        <f t="shared" si="2379"/>
        <v/>
      </c>
      <c r="E667" s="733">
        <f t="shared" si="2379"/>
        <v>0.1322751322751323</v>
      </c>
      <c r="F667" s="733" t="str">
        <f t="shared" si="2379"/>
        <v/>
      </c>
      <c r="G667" s="733" t="str">
        <f t="shared" si="2379"/>
        <v/>
      </c>
      <c r="H667" s="733">
        <f t="shared" si="2379"/>
        <v>8.9285714285714288E-2</v>
      </c>
      <c r="I667" s="733">
        <f t="shared" si="2379"/>
        <v>0.11904761904761904</v>
      </c>
      <c r="J667" s="733" t="str">
        <f t="shared" si="2379"/>
        <v/>
      </c>
      <c r="K667" s="733">
        <f t="shared" si="2379"/>
        <v>0.14880952380952381</v>
      </c>
      <c r="L667" s="733" t="str">
        <f t="shared" si="2379"/>
        <v/>
      </c>
      <c r="M667" s="733" t="str">
        <f t="shared" si="2379"/>
        <v/>
      </c>
      <c r="N667" s="733">
        <f t="shared" si="2379"/>
        <v>0.1020408163265306</v>
      </c>
      <c r="O667" s="733">
        <f t="shared" si="2379"/>
        <v>0.13605442176870747</v>
      </c>
      <c r="P667" s="733">
        <f t="shared" si="2379"/>
        <v>0.1020408163265306</v>
      </c>
      <c r="Q667" s="733">
        <f t="shared" si="2379"/>
        <v>0.14880952380952381</v>
      </c>
      <c r="R667" s="733">
        <f t="shared" si="2379"/>
        <v>0.1020408163265306</v>
      </c>
      <c r="S667" s="733">
        <f t="shared" si="2379"/>
        <v>0.10582010582010581</v>
      </c>
      <c r="T667" s="752"/>
      <c r="U667" s="733" t="str">
        <f t="shared" ref="U667:AL667" si="2380">IF(U666="","",U666/U$46*8/12*5/7*0.5)</f>
        <v/>
      </c>
      <c r="V667" s="733" t="str">
        <f t="shared" si="2380"/>
        <v/>
      </c>
      <c r="W667" s="733" t="str">
        <f t="shared" si="2380"/>
        <v/>
      </c>
      <c r="X667" s="733">
        <f t="shared" si="2380"/>
        <v>0.15873015873015875</v>
      </c>
      <c r="Y667" s="733" t="str">
        <f t="shared" si="2380"/>
        <v/>
      </c>
      <c r="Z667" s="733" t="str">
        <f t="shared" si="2380"/>
        <v/>
      </c>
      <c r="AA667" s="733" t="str">
        <f t="shared" si="2380"/>
        <v/>
      </c>
      <c r="AB667" s="733" t="str">
        <f t="shared" si="2380"/>
        <v/>
      </c>
      <c r="AC667" s="733" t="str">
        <f t="shared" si="2380"/>
        <v/>
      </c>
      <c r="AD667" s="733">
        <f t="shared" si="2380"/>
        <v>0.11904761904761904</v>
      </c>
      <c r="AE667" s="733" t="str">
        <f t="shared" si="2380"/>
        <v/>
      </c>
      <c r="AF667" s="733">
        <f t="shared" si="2380"/>
        <v>8.5034013605442174E-2</v>
      </c>
      <c r="AG667" s="733">
        <f t="shared" si="2380"/>
        <v>9.5238095238095233E-2</v>
      </c>
      <c r="AH667" s="733">
        <f t="shared" si="2380"/>
        <v>0.11904761904761904</v>
      </c>
      <c r="AI667" s="733">
        <f t="shared" si="2380"/>
        <v>0.14880952380952381</v>
      </c>
      <c r="AJ667" s="733">
        <f t="shared" si="2380"/>
        <v>0.18518518518518517</v>
      </c>
      <c r="AK667" s="733">
        <f t="shared" si="2380"/>
        <v>9.5238095238095233E-2</v>
      </c>
      <c r="AL667" s="733">
        <f t="shared" si="2380"/>
        <v>0.1322751322751323</v>
      </c>
      <c r="AM667" s="752"/>
      <c r="AN667" s="733" t="str">
        <f t="shared" ref="AN667:BE667" si="2381">IF(AN666="","",AN666/AN$46*8/12*5/7*0.5)</f>
        <v/>
      </c>
      <c r="AO667" s="733" t="str">
        <f t="shared" si="2381"/>
        <v/>
      </c>
      <c r="AP667" s="733" t="str">
        <f t="shared" si="2381"/>
        <v/>
      </c>
      <c r="AQ667" s="733" t="str">
        <f t="shared" si="2381"/>
        <v/>
      </c>
      <c r="AR667" s="733">
        <f t="shared" si="2381"/>
        <v>0.13605442176870747</v>
      </c>
      <c r="AS667" s="733" t="str">
        <f t="shared" si="2381"/>
        <v/>
      </c>
      <c r="AT667" s="733" t="str">
        <f t="shared" si="2381"/>
        <v/>
      </c>
      <c r="AU667" s="733" t="str">
        <f t="shared" si="2381"/>
        <v/>
      </c>
      <c r="AV667" s="733" t="str">
        <f t="shared" si="2381"/>
        <v/>
      </c>
      <c r="AW667" s="733">
        <f t="shared" si="2381"/>
        <v>0</v>
      </c>
      <c r="AX667" s="733" t="str">
        <f t="shared" si="2381"/>
        <v/>
      </c>
      <c r="AY667" s="733" t="str">
        <f t="shared" si="2381"/>
        <v/>
      </c>
      <c r="AZ667" s="733" t="str">
        <f t="shared" si="2381"/>
        <v/>
      </c>
      <c r="BA667" s="733">
        <f t="shared" si="2381"/>
        <v>0.13605442176870747</v>
      </c>
      <c r="BB667" s="733" t="str">
        <f t="shared" si="2381"/>
        <v/>
      </c>
      <c r="BC667" s="733">
        <f t="shared" si="2381"/>
        <v>0.17006802721088435</v>
      </c>
      <c r="BD667" s="733">
        <f t="shared" si="2381"/>
        <v>0.11904761904761904</v>
      </c>
      <c r="BE667" s="733">
        <f t="shared" si="2381"/>
        <v>0.13605442176870747</v>
      </c>
      <c r="BF667" s="752"/>
      <c r="BG667" s="733" t="str">
        <f t="shared" ref="BG667:BX667" si="2382">IF(BG666="","",BG666/BG$46*8/12*5/7*0.5)</f>
        <v/>
      </c>
      <c r="BH667" s="733" t="str">
        <f t="shared" si="2382"/>
        <v/>
      </c>
      <c r="BI667" s="733" t="str">
        <f t="shared" si="2382"/>
        <v/>
      </c>
      <c r="BJ667" s="733" t="str">
        <f t="shared" si="2382"/>
        <v/>
      </c>
      <c r="BK667" s="733" t="str">
        <f t="shared" si="2382"/>
        <v/>
      </c>
      <c r="BL667" s="733" t="str">
        <f t="shared" si="2382"/>
        <v/>
      </c>
      <c r="BM667" s="733" t="str">
        <f t="shared" si="2382"/>
        <v/>
      </c>
      <c r="BN667" s="733" t="str">
        <f t="shared" si="2382"/>
        <v/>
      </c>
      <c r="BO667" s="733" t="str">
        <f t="shared" si="2382"/>
        <v/>
      </c>
      <c r="BP667" s="733">
        <f t="shared" si="2382"/>
        <v>0</v>
      </c>
      <c r="BQ667" s="733" t="str">
        <f t="shared" si="2382"/>
        <v/>
      </c>
      <c r="BR667" s="733">
        <f t="shared" si="2382"/>
        <v>0.11904761904761904</v>
      </c>
      <c r="BS667" s="733" t="str">
        <f t="shared" si="2382"/>
        <v/>
      </c>
      <c r="BT667" s="733">
        <f t="shared" si="2382"/>
        <v>0.11904761904761904</v>
      </c>
      <c r="BU667" s="733" t="str">
        <f t="shared" si="2382"/>
        <v/>
      </c>
      <c r="BV667" s="733" t="str">
        <f t="shared" si="2382"/>
        <v/>
      </c>
      <c r="BW667" s="733">
        <f t="shared" si="2382"/>
        <v>0.13605442176870747</v>
      </c>
      <c r="BX667" s="733" t="str">
        <f t="shared" si="2382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335"/>
        <v>0.11851615646258502</v>
      </c>
      <c r="CE667" s="723">
        <f t="shared" si="2336"/>
        <v>0.12405517762660624</v>
      </c>
      <c r="CF667" s="723">
        <f t="shared" si="2337"/>
        <v>0.13180272108843538</v>
      </c>
      <c r="CG667" s="790">
        <f t="shared" si="2338"/>
        <v>0.11904761904761904</v>
      </c>
      <c r="CH667" s="1375" t="str">
        <f t="shared" si="2339"/>
        <v/>
      </c>
      <c r="CI667" s="1376" t="str">
        <f t="shared" si="2340"/>
        <v/>
      </c>
      <c r="CJ667" s="1377" t="str">
        <f t="shared" si="2341"/>
        <v/>
      </c>
      <c r="CK667" s="1377" t="str">
        <f t="shared" si="2342"/>
        <v/>
      </c>
      <c r="CL667" s="1377">
        <f t="shared" si="2343"/>
        <v>8.9285714285714288E-2</v>
      </c>
      <c r="CM667" s="1377">
        <f t="shared" si="2344"/>
        <v>0.1020408163265306</v>
      </c>
      <c r="CN667" s="1377">
        <f t="shared" si="2345"/>
        <v>0.1020408163265306</v>
      </c>
      <c r="CO667" s="1378">
        <f t="shared" si="2346"/>
        <v>0.1020408163265306</v>
      </c>
      <c r="CP667" s="1378">
        <f t="shared" si="2347"/>
        <v>0.10582010582010581</v>
      </c>
      <c r="CQ667" s="1378">
        <f t="shared" si="2348"/>
        <v>0.11904761904761904</v>
      </c>
      <c r="CR667" s="1378">
        <f t="shared" si="2349"/>
        <v>0.1322751322751323</v>
      </c>
      <c r="CS667" s="1377">
        <f t="shared" si="2350"/>
        <v>0.13605442176870747</v>
      </c>
      <c r="CT667" s="1377">
        <f t="shared" si="2351"/>
        <v>0.14880952380952381</v>
      </c>
      <c r="CU667" s="1377">
        <f t="shared" si="2352"/>
        <v>0.14880952380952381</v>
      </c>
      <c r="CV667" s="1377" t="str">
        <f t="shared" si="2353"/>
        <v/>
      </c>
      <c r="CW667" s="1377" t="str">
        <f t="shared" si="2354"/>
        <v/>
      </c>
      <c r="CX667" s="1376" t="str">
        <f t="shared" si="2355"/>
        <v/>
      </c>
      <c r="CY667" s="1379" t="str">
        <f t="shared" si="2356"/>
        <v/>
      </c>
      <c r="CZ667" s="638" t="str">
        <f t="shared" si="2357"/>
        <v/>
      </c>
      <c r="DA667" s="639" t="str">
        <f t="shared" si="2358"/>
        <v/>
      </c>
      <c r="DB667" s="640" t="str">
        <f t="shared" si="2359"/>
        <v/>
      </c>
      <c r="DC667" s="640" t="str">
        <f t="shared" si="2360"/>
        <v/>
      </c>
      <c r="DD667" s="640" t="str">
        <f t="shared" si="2361"/>
        <v/>
      </c>
      <c r="DE667" s="640">
        <f t="shared" si="2362"/>
        <v>8.5034013605442174E-2</v>
      </c>
      <c r="DF667" s="640">
        <f t="shared" si="2363"/>
        <v>9.5238095238095233E-2</v>
      </c>
      <c r="DG667" s="641">
        <f t="shared" si="2364"/>
        <v>9.5238095238095233E-2</v>
      </c>
      <c r="DH667" s="641">
        <f t="shared" si="2365"/>
        <v>0.11904761904761904</v>
      </c>
      <c r="DI667" s="641">
        <f t="shared" si="2366"/>
        <v>0.11904761904761904</v>
      </c>
      <c r="DJ667" s="641">
        <f t="shared" si="2367"/>
        <v>0.1322751322751323</v>
      </c>
      <c r="DK667" s="640">
        <f t="shared" si="2368"/>
        <v>0.14880952380952381</v>
      </c>
      <c r="DL667" s="640">
        <f t="shared" si="2369"/>
        <v>0.15873015873015875</v>
      </c>
      <c r="DM667" s="640">
        <f t="shared" si="2370"/>
        <v>0.18518518518518517</v>
      </c>
      <c r="DN667" s="640" t="str">
        <f t="shared" si="2371"/>
        <v/>
      </c>
      <c r="DO667" s="640" t="str">
        <f t="shared" si="2372"/>
        <v/>
      </c>
      <c r="DP667" s="639" t="str">
        <f t="shared" si="2373"/>
        <v/>
      </c>
      <c r="DQ667" s="638" t="str">
        <f t="shared" si="2374"/>
        <v/>
      </c>
      <c r="DR667" s="753">
        <f t="shared" si="2375"/>
        <v>10</v>
      </c>
      <c r="DS667" s="111">
        <f t="shared" si="2376"/>
        <v>9</v>
      </c>
      <c r="DT667" s="111">
        <f t="shared" si="2377"/>
        <v>6</v>
      </c>
      <c r="DU667" s="111">
        <f t="shared" si="2378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71">
        <v>5</v>
      </c>
      <c r="CA668" s="233">
        <v>3</v>
      </c>
      <c r="CB668" s="871"/>
      <c r="CC668" s="871"/>
      <c r="CD668" s="698" t="str">
        <f t="shared" si="2335"/>
        <v/>
      </c>
      <c r="CE668" s="698" t="str">
        <f t="shared" si="2336"/>
        <v/>
      </c>
      <c r="CF668" s="698" t="str">
        <f t="shared" si="2337"/>
        <v/>
      </c>
      <c r="CG668" s="787" t="str">
        <f t="shared" si="2338"/>
        <v/>
      </c>
      <c r="CH668" s="1370" t="str">
        <f t="shared" si="2339"/>
        <v/>
      </c>
      <c r="CI668" s="1371" t="str">
        <f t="shared" si="2340"/>
        <v/>
      </c>
      <c r="CJ668" s="1372" t="str">
        <f t="shared" si="2341"/>
        <v/>
      </c>
      <c r="CK668" s="1372" t="str">
        <f t="shared" si="2342"/>
        <v/>
      </c>
      <c r="CL668" s="1372" t="str">
        <f t="shared" si="2343"/>
        <v/>
      </c>
      <c r="CM668" s="1372" t="str">
        <f t="shared" si="2344"/>
        <v/>
      </c>
      <c r="CN668" s="1372" t="str">
        <f t="shared" si="2345"/>
        <v/>
      </c>
      <c r="CO668" s="1373" t="str">
        <f t="shared" si="2346"/>
        <v/>
      </c>
      <c r="CP668" s="1373" t="str">
        <f t="shared" si="2347"/>
        <v/>
      </c>
      <c r="CQ668" s="1373">
        <f t="shared" si="2348"/>
        <v>5</v>
      </c>
      <c r="CR668" s="1373" t="str">
        <f t="shared" si="2349"/>
        <v/>
      </c>
      <c r="CS668" s="1372" t="str">
        <f t="shared" si="2350"/>
        <v/>
      </c>
      <c r="CT668" s="1372" t="str">
        <f t="shared" si="2351"/>
        <v/>
      </c>
      <c r="CU668" s="1372" t="str">
        <f t="shared" si="2352"/>
        <v/>
      </c>
      <c r="CV668" s="1372" t="str">
        <f t="shared" si="2353"/>
        <v/>
      </c>
      <c r="CW668" s="1372" t="str">
        <f t="shared" si="2354"/>
        <v/>
      </c>
      <c r="CX668" s="1371" t="str">
        <f t="shared" si="2355"/>
        <v/>
      </c>
      <c r="CY668" s="1374" t="str">
        <f t="shared" si="2356"/>
        <v/>
      </c>
      <c r="CZ668" s="532" t="str">
        <f t="shared" si="2357"/>
        <v/>
      </c>
      <c r="DA668" s="533" t="str">
        <f t="shared" si="2358"/>
        <v/>
      </c>
      <c r="DB668" s="534" t="str">
        <f t="shared" si="2359"/>
        <v/>
      </c>
      <c r="DC668" s="534" t="str">
        <f t="shared" si="2360"/>
        <v/>
      </c>
      <c r="DD668" s="534" t="str">
        <f t="shared" si="2361"/>
        <v/>
      </c>
      <c r="DE668" s="534" t="str">
        <f t="shared" si="2362"/>
        <v/>
      </c>
      <c r="DF668" s="534" t="str">
        <f t="shared" si="2363"/>
        <v/>
      </c>
      <c r="DG668" s="535" t="str">
        <f t="shared" si="2364"/>
        <v/>
      </c>
      <c r="DH668" s="535">
        <f t="shared" si="2365"/>
        <v>2</v>
      </c>
      <c r="DI668" s="535">
        <f t="shared" si="2366"/>
        <v>4</v>
      </c>
      <c r="DJ668" s="535" t="str">
        <f t="shared" si="2367"/>
        <v/>
      </c>
      <c r="DK668" s="534" t="str">
        <f t="shared" si="2368"/>
        <v/>
      </c>
      <c r="DL668" s="534" t="str">
        <f t="shared" si="2369"/>
        <v/>
      </c>
      <c r="DM668" s="534" t="str">
        <f t="shared" si="2370"/>
        <v/>
      </c>
      <c r="DN668" s="534" t="str">
        <f t="shared" si="2371"/>
        <v/>
      </c>
      <c r="DO668" s="534" t="str">
        <f t="shared" si="2372"/>
        <v/>
      </c>
      <c r="DP668" s="533" t="str">
        <f t="shared" si="2373"/>
        <v/>
      </c>
      <c r="DQ668" s="532" t="str">
        <f t="shared" si="2374"/>
        <v/>
      </c>
      <c r="DR668" s="753">
        <f t="shared" si="2375"/>
        <v>1</v>
      </c>
      <c r="DS668" s="111">
        <f t="shared" si="2376"/>
        <v>2</v>
      </c>
      <c r="DT668" s="111">
        <f t="shared" si="2377"/>
        <v>0</v>
      </c>
      <c r="DU668" s="111">
        <f t="shared" si="2378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335"/>
        <v/>
      </c>
      <c r="CE669" s="698" t="str">
        <f t="shared" si="2336"/>
        <v/>
      </c>
      <c r="CF669" s="698" t="str">
        <f t="shared" si="2337"/>
        <v/>
      </c>
      <c r="CG669" s="787" t="str">
        <f t="shared" si="2338"/>
        <v/>
      </c>
      <c r="CH669" s="1370" t="str">
        <f t="shared" si="2339"/>
        <v/>
      </c>
      <c r="CI669" s="1371" t="str">
        <f t="shared" si="2340"/>
        <v/>
      </c>
      <c r="CJ669" s="1372" t="str">
        <f t="shared" si="2341"/>
        <v/>
      </c>
      <c r="CK669" s="1372" t="str">
        <f t="shared" si="2342"/>
        <v/>
      </c>
      <c r="CL669" s="1372" t="str">
        <f t="shared" si="2343"/>
        <v/>
      </c>
      <c r="CM669" s="1372" t="str">
        <f t="shared" si="2344"/>
        <v/>
      </c>
      <c r="CN669" s="1372" t="str">
        <f t="shared" si="2345"/>
        <v/>
      </c>
      <c r="CO669" s="1373" t="str">
        <f t="shared" si="2346"/>
        <v/>
      </c>
      <c r="CP669" s="1373" t="str">
        <f t="shared" si="2347"/>
        <v/>
      </c>
      <c r="CQ669" s="1373">
        <f t="shared" si="2348"/>
        <v>1</v>
      </c>
      <c r="CR669" s="1373" t="str">
        <f t="shared" si="2349"/>
        <v/>
      </c>
      <c r="CS669" s="1372" t="str">
        <f t="shared" si="2350"/>
        <v/>
      </c>
      <c r="CT669" s="1372" t="str">
        <f t="shared" si="2351"/>
        <v/>
      </c>
      <c r="CU669" s="1372" t="str">
        <f t="shared" si="2352"/>
        <v/>
      </c>
      <c r="CV669" s="1372" t="str">
        <f t="shared" si="2353"/>
        <v/>
      </c>
      <c r="CW669" s="1372" t="str">
        <f t="shared" si="2354"/>
        <v/>
      </c>
      <c r="CX669" s="1371" t="str">
        <f t="shared" si="2355"/>
        <v/>
      </c>
      <c r="CY669" s="1374" t="str">
        <f t="shared" si="2356"/>
        <v/>
      </c>
      <c r="CZ669" s="532" t="str">
        <f t="shared" si="2357"/>
        <v/>
      </c>
      <c r="DA669" s="533" t="str">
        <f t="shared" si="2358"/>
        <v/>
      </c>
      <c r="DB669" s="534" t="str">
        <f t="shared" si="2359"/>
        <v/>
      </c>
      <c r="DC669" s="534" t="str">
        <f t="shared" si="2360"/>
        <v/>
      </c>
      <c r="DD669" s="534" t="str">
        <f t="shared" si="2361"/>
        <v/>
      </c>
      <c r="DE669" s="534" t="str">
        <f t="shared" si="2362"/>
        <v/>
      </c>
      <c r="DF669" s="534" t="str">
        <f t="shared" si="2363"/>
        <v/>
      </c>
      <c r="DG669" s="535" t="str">
        <f t="shared" si="2364"/>
        <v/>
      </c>
      <c r="DH669" s="535">
        <f t="shared" si="2365"/>
        <v>1</v>
      </c>
      <c r="DI669" s="535">
        <f t="shared" si="2366"/>
        <v>1</v>
      </c>
      <c r="DJ669" s="535" t="str">
        <f t="shared" si="2367"/>
        <v/>
      </c>
      <c r="DK669" s="534" t="str">
        <f t="shared" si="2368"/>
        <v/>
      </c>
      <c r="DL669" s="534" t="str">
        <f t="shared" si="2369"/>
        <v/>
      </c>
      <c r="DM669" s="534" t="str">
        <f t="shared" si="2370"/>
        <v/>
      </c>
      <c r="DN669" s="534" t="str">
        <f t="shared" si="2371"/>
        <v/>
      </c>
      <c r="DO669" s="534" t="str">
        <f t="shared" si="2372"/>
        <v/>
      </c>
      <c r="DP669" s="533" t="str">
        <f t="shared" si="2373"/>
        <v/>
      </c>
      <c r="DQ669" s="532" t="str">
        <f t="shared" si="2374"/>
        <v/>
      </c>
      <c r="DR669" s="753">
        <f t="shared" si="2375"/>
        <v>1</v>
      </c>
      <c r="DS669" s="111">
        <f t="shared" si="2376"/>
        <v>2</v>
      </c>
      <c r="DT669" s="111">
        <f t="shared" si="2377"/>
        <v>0</v>
      </c>
      <c r="DU669" s="111">
        <f t="shared" si="2378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383">IF(B668="","",B668*B669/0.6/B$46/365)</f>
        <v/>
      </c>
      <c r="C670" s="733" t="str">
        <f t="shared" si="2383"/>
        <v/>
      </c>
      <c r="D670" s="733" t="str">
        <f t="shared" si="2383"/>
        <v/>
      </c>
      <c r="E670" s="733">
        <f t="shared" si="2383"/>
        <v>2.5367833587011672E-3</v>
      </c>
      <c r="F670" s="733" t="str">
        <f t="shared" si="2383"/>
        <v/>
      </c>
      <c r="G670" s="733" t="str">
        <f t="shared" si="2383"/>
        <v/>
      </c>
      <c r="H670" s="733" t="str">
        <f t="shared" si="2383"/>
        <v/>
      </c>
      <c r="I670" s="733" t="str">
        <f t="shared" si="2383"/>
        <v/>
      </c>
      <c r="J670" s="733" t="str">
        <f t="shared" si="2383"/>
        <v/>
      </c>
      <c r="K670" s="733" t="str">
        <f t="shared" si="2383"/>
        <v/>
      </c>
      <c r="L670" s="733" t="str">
        <f t="shared" si="2383"/>
        <v/>
      </c>
      <c r="M670" s="733" t="str">
        <f t="shared" si="2383"/>
        <v/>
      </c>
      <c r="N670" s="733" t="str">
        <f t="shared" si="2383"/>
        <v/>
      </c>
      <c r="O670" s="733" t="str">
        <f t="shared" si="2383"/>
        <v/>
      </c>
      <c r="P670" s="733" t="str">
        <f t="shared" si="2383"/>
        <v/>
      </c>
      <c r="Q670" s="733" t="str">
        <f t="shared" si="2383"/>
        <v/>
      </c>
      <c r="R670" s="733" t="str">
        <f t="shared" si="2383"/>
        <v/>
      </c>
      <c r="S670" s="733" t="str">
        <f t="shared" si="2383"/>
        <v/>
      </c>
      <c r="T670" s="752"/>
      <c r="U670" s="733" t="str">
        <f t="shared" ref="U670:AL670" si="2384">IF(U668="","",U668*U669/0.6/U$46/365)</f>
        <v/>
      </c>
      <c r="V670" s="733" t="str">
        <f t="shared" si="2384"/>
        <v/>
      </c>
      <c r="W670" s="733" t="str">
        <f t="shared" si="2384"/>
        <v/>
      </c>
      <c r="X670" s="733">
        <f t="shared" si="2384"/>
        <v>1.5220700152207003E-3</v>
      </c>
      <c r="Y670" s="733" t="str">
        <f t="shared" si="2384"/>
        <v/>
      </c>
      <c r="Z670" s="733" t="str">
        <f t="shared" si="2384"/>
        <v/>
      </c>
      <c r="AA670" s="733" t="str">
        <f t="shared" si="2384"/>
        <v/>
      </c>
      <c r="AB670" s="733" t="str">
        <f t="shared" si="2384"/>
        <v/>
      </c>
      <c r="AC670" s="733" t="str">
        <f t="shared" si="2384"/>
        <v/>
      </c>
      <c r="AD670" s="733">
        <f t="shared" si="2384"/>
        <v>2.2831050228310505E-3</v>
      </c>
      <c r="AE670" s="733" t="str">
        <f t="shared" si="2384"/>
        <v/>
      </c>
      <c r="AF670" s="733" t="str">
        <f t="shared" si="2384"/>
        <v/>
      </c>
      <c r="AG670" s="733" t="str">
        <f t="shared" si="2384"/>
        <v/>
      </c>
      <c r="AH670" s="733" t="str">
        <f t="shared" si="2384"/>
        <v/>
      </c>
      <c r="AI670" s="733" t="str">
        <f t="shared" si="2384"/>
        <v/>
      </c>
      <c r="AJ670" s="733" t="str">
        <f t="shared" si="2384"/>
        <v/>
      </c>
      <c r="AK670" s="733" t="str">
        <f t="shared" si="2384"/>
        <v/>
      </c>
      <c r="AL670" s="733" t="str">
        <f t="shared" si="2384"/>
        <v/>
      </c>
      <c r="AM670" s="752"/>
      <c r="AN670" s="733" t="str">
        <f t="shared" ref="AN670:BE670" si="2385">IF(AN668="","",AN668*AN669/0.6/AN$46/365)</f>
        <v/>
      </c>
      <c r="AO670" s="733" t="str">
        <f t="shared" si="2385"/>
        <v/>
      </c>
      <c r="AP670" s="733" t="str">
        <f t="shared" si="2385"/>
        <v/>
      </c>
      <c r="AQ670" s="733" t="str">
        <f t="shared" si="2385"/>
        <v/>
      </c>
      <c r="AR670" s="733" t="str">
        <f t="shared" si="2385"/>
        <v/>
      </c>
      <c r="AS670" s="733" t="str">
        <f t="shared" si="2385"/>
        <v/>
      </c>
      <c r="AT670" s="733" t="str">
        <f t="shared" si="2385"/>
        <v/>
      </c>
      <c r="AU670" s="733" t="str">
        <f t="shared" si="2385"/>
        <v/>
      </c>
      <c r="AV670" s="733" t="str">
        <f t="shared" si="2385"/>
        <v/>
      </c>
      <c r="AW670" s="733" t="str">
        <f t="shared" si="2385"/>
        <v/>
      </c>
      <c r="AX670" s="733" t="str">
        <f t="shared" si="2385"/>
        <v/>
      </c>
      <c r="AY670" s="733" t="str">
        <f t="shared" si="2385"/>
        <v/>
      </c>
      <c r="AZ670" s="733" t="str">
        <f t="shared" si="2385"/>
        <v/>
      </c>
      <c r="BA670" s="733" t="str">
        <f t="shared" si="2385"/>
        <v/>
      </c>
      <c r="BB670" s="733" t="str">
        <f t="shared" si="2385"/>
        <v/>
      </c>
      <c r="BC670" s="733" t="str">
        <f t="shared" si="2385"/>
        <v/>
      </c>
      <c r="BD670" s="733" t="str">
        <f t="shared" si="2385"/>
        <v/>
      </c>
      <c r="BE670" s="733" t="str">
        <f t="shared" si="2385"/>
        <v/>
      </c>
      <c r="BF670" s="752"/>
      <c r="BG670" s="733" t="str">
        <f t="shared" ref="BG670:BX670" si="2386">IF(BG668="","",BG668*BG669/0.6/BG$46/365)</f>
        <v/>
      </c>
      <c r="BH670" s="733" t="str">
        <f t="shared" si="2386"/>
        <v/>
      </c>
      <c r="BI670" s="733" t="str">
        <f t="shared" si="2386"/>
        <v/>
      </c>
      <c r="BJ670" s="733" t="str">
        <f t="shared" si="2386"/>
        <v/>
      </c>
      <c r="BK670" s="733" t="str">
        <f t="shared" si="2386"/>
        <v/>
      </c>
      <c r="BL670" s="733" t="str">
        <f t="shared" si="2386"/>
        <v/>
      </c>
      <c r="BM670" s="733" t="str">
        <f t="shared" si="2386"/>
        <v/>
      </c>
      <c r="BN670" s="733" t="str">
        <f t="shared" si="2386"/>
        <v/>
      </c>
      <c r="BO670" s="733" t="str">
        <f t="shared" si="2386"/>
        <v/>
      </c>
      <c r="BP670" s="733" t="str">
        <f t="shared" si="2386"/>
        <v/>
      </c>
      <c r="BQ670" s="733" t="str">
        <f t="shared" si="2386"/>
        <v/>
      </c>
      <c r="BR670" s="733" t="str">
        <f t="shared" si="2386"/>
        <v/>
      </c>
      <c r="BS670" s="733" t="str">
        <f t="shared" si="2386"/>
        <v/>
      </c>
      <c r="BT670" s="733" t="str">
        <f t="shared" si="2386"/>
        <v/>
      </c>
      <c r="BU670" s="733" t="str">
        <f t="shared" si="2386"/>
        <v/>
      </c>
      <c r="BV670" s="733" t="str">
        <f t="shared" si="2386"/>
        <v/>
      </c>
      <c r="BW670" s="733" t="str">
        <f t="shared" si="2386"/>
        <v/>
      </c>
      <c r="BX670" s="733" t="str">
        <f t="shared" si="2386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335"/>
        <v/>
      </c>
      <c r="CE670" s="723" t="str">
        <f t="shared" si="2336"/>
        <v/>
      </c>
      <c r="CF670" s="723" t="str">
        <f t="shared" si="2337"/>
        <v/>
      </c>
      <c r="CG670" s="790" t="str">
        <f t="shared" si="2338"/>
        <v/>
      </c>
      <c r="CH670" s="1375" t="str">
        <f t="shared" si="2339"/>
        <v/>
      </c>
      <c r="CI670" s="1376" t="str">
        <f t="shared" si="2340"/>
        <v/>
      </c>
      <c r="CJ670" s="1377" t="str">
        <f t="shared" si="2341"/>
        <v/>
      </c>
      <c r="CK670" s="1377" t="str">
        <f t="shared" si="2342"/>
        <v/>
      </c>
      <c r="CL670" s="1377" t="str">
        <f t="shared" si="2343"/>
        <v/>
      </c>
      <c r="CM670" s="1377" t="str">
        <f t="shared" si="2344"/>
        <v/>
      </c>
      <c r="CN670" s="1377" t="str">
        <f t="shared" si="2345"/>
        <v/>
      </c>
      <c r="CO670" s="1378" t="str">
        <f t="shared" si="2346"/>
        <v/>
      </c>
      <c r="CP670" s="1378" t="str">
        <f t="shared" si="2347"/>
        <v/>
      </c>
      <c r="CQ670" s="1378">
        <f t="shared" si="2348"/>
        <v>2.5367833587011672E-3</v>
      </c>
      <c r="CR670" s="1378" t="str">
        <f t="shared" si="2349"/>
        <v/>
      </c>
      <c r="CS670" s="1377" t="str">
        <f t="shared" si="2350"/>
        <v/>
      </c>
      <c r="CT670" s="1377" t="str">
        <f t="shared" si="2351"/>
        <v/>
      </c>
      <c r="CU670" s="1377" t="str">
        <f t="shared" si="2352"/>
        <v/>
      </c>
      <c r="CV670" s="1377" t="str">
        <f t="shared" si="2353"/>
        <v/>
      </c>
      <c r="CW670" s="1377" t="str">
        <f t="shared" si="2354"/>
        <v/>
      </c>
      <c r="CX670" s="1376" t="str">
        <f t="shared" si="2355"/>
        <v/>
      </c>
      <c r="CY670" s="1379" t="str">
        <f t="shared" si="2356"/>
        <v/>
      </c>
      <c r="CZ670" s="638" t="str">
        <f t="shared" si="2357"/>
        <v/>
      </c>
      <c r="DA670" s="639" t="str">
        <f t="shared" si="2358"/>
        <v/>
      </c>
      <c r="DB670" s="640" t="str">
        <f t="shared" si="2359"/>
        <v/>
      </c>
      <c r="DC670" s="640" t="str">
        <f t="shared" si="2360"/>
        <v/>
      </c>
      <c r="DD670" s="640" t="str">
        <f t="shared" si="2361"/>
        <v/>
      </c>
      <c r="DE670" s="640" t="str">
        <f t="shared" si="2362"/>
        <v/>
      </c>
      <c r="DF670" s="640" t="str">
        <f t="shared" si="2363"/>
        <v/>
      </c>
      <c r="DG670" s="641" t="str">
        <f t="shared" si="2364"/>
        <v/>
      </c>
      <c r="DH670" s="641">
        <f t="shared" si="2365"/>
        <v>1.5220700152207003E-3</v>
      </c>
      <c r="DI670" s="641">
        <f t="shared" si="2366"/>
        <v>2.2831050228310505E-3</v>
      </c>
      <c r="DJ670" s="641" t="str">
        <f t="shared" si="2367"/>
        <v/>
      </c>
      <c r="DK670" s="640" t="str">
        <f t="shared" si="2368"/>
        <v/>
      </c>
      <c r="DL670" s="640" t="str">
        <f t="shared" si="2369"/>
        <v/>
      </c>
      <c r="DM670" s="640" t="str">
        <f t="shared" si="2370"/>
        <v/>
      </c>
      <c r="DN670" s="640" t="str">
        <f t="shared" si="2371"/>
        <v/>
      </c>
      <c r="DO670" s="640" t="str">
        <f t="shared" si="2372"/>
        <v/>
      </c>
      <c r="DP670" s="639" t="str">
        <f t="shared" si="2373"/>
        <v/>
      </c>
      <c r="DQ670" s="638" t="str">
        <f t="shared" si="2374"/>
        <v/>
      </c>
      <c r="DR670" s="753">
        <f t="shared" si="2375"/>
        <v>1</v>
      </c>
      <c r="DS670" s="111">
        <f t="shared" si="2376"/>
        <v>2</v>
      </c>
      <c r="DT670" s="111">
        <f t="shared" si="2377"/>
        <v>0</v>
      </c>
      <c r="DU670" s="111">
        <f t="shared" si="2378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71"/>
      <c r="CA671" s="871"/>
      <c r="CB671" s="871"/>
      <c r="CC671" s="233"/>
      <c r="CD671" s="698" t="str">
        <f t="shared" si="2335"/>
        <v/>
      </c>
      <c r="CE671" s="698" t="str">
        <f t="shared" si="2336"/>
        <v/>
      </c>
      <c r="CF671" s="698" t="str">
        <f t="shared" si="2337"/>
        <v/>
      </c>
      <c r="CG671" s="787" t="str">
        <f t="shared" si="2338"/>
        <v/>
      </c>
      <c r="CH671" s="1370" t="str">
        <f t="shared" si="2339"/>
        <v/>
      </c>
      <c r="CI671" s="1371" t="str">
        <f t="shared" si="2340"/>
        <v/>
      </c>
      <c r="CJ671" s="1372" t="str">
        <f t="shared" si="2341"/>
        <v/>
      </c>
      <c r="CK671" s="1372" t="str">
        <f t="shared" si="2342"/>
        <v/>
      </c>
      <c r="CL671" s="1372" t="str">
        <f t="shared" si="2343"/>
        <v/>
      </c>
      <c r="CM671" s="1372" t="str">
        <f t="shared" si="2344"/>
        <v/>
      </c>
      <c r="CN671" s="1372" t="str">
        <f t="shared" si="2345"/>
        <v/>
      </c>
      <c r="CO671" s="1373" t="str">
        <f t="shared" si="2346"/>
        <v/>
      </c>
      <c r="CP671" s="1373" t="str">
        <f t="shared" si="2347"/>
        <v/>
      </c>
      <c r="CQ671" s="1373" t="str">
        <f t="shared" si="2348"/>
        <v/>
      </c>
      <c r="CR671" s="1373" t="str">
        <f t="shared" si="2349"/>
        <v/>
      </c>
      <c r="CS671" s="1372" t="str">
        <f t="shared" si="2350"/>
        <v/>
      </c>
      <c r="CT671" s="1372" t="str">
        <f t="shared" si="2351"/>
        <v/>
      </c>
      <c r="CU671" s="1372" t="str">
        <f t="shared" si="2352"/>
        <v/>
      </c>
      <c r="CV671" s="1372" t="str">
        <f t="shared" si="2353"/>
        <v/>
      </c>
      <c r="CW671" s="1372" t="str">
        <f t="shared" si="2354"/>
        <v/>
      </c>
      <c r="CX671" s="1371" t="str">
        <f t="shared" si="2355"/>
        <v/>
      </c>
      <c r="CY671" s="1374" t="str">
        <f t="shared" si="2356"/>
        <v/>
      </c>
      <c r="CZ671" s="532" t="str">
        <f t="shared" si="2357"/>
        <v/>
      </c>
      <c r="DA671" s="533" t="str">
        <f t="shared" si="2358"/>
        <v/>
      </c>
      <c r="DB671" s="534" t="str">
        <f t="shared" si="2359"/>
        <v/>
      </c>
      <c r="DC671" s="534" t="str">
        <f t="shared" si="2360"/>
        <v/>
      </c>
      <c r="DD671" s="534" t="str">
        <f t="shared" si="2361"/>
        <v/>
      </c>
      <c r="DE671" s="534" t="str">
        <f t="shared" si="2362"/>
        <v/>
      </c>
      <c r="DF671" s="534" t="str">
        <f t="shared" si="2363"/>
        <v/>
      </c>
      <c r="DG671" s="535" t="str">
        <f t="shared" si="2364"/>
        <v/>
      </c>
      <c r="DH671" s="535" t="str">
        <f t="shared" si="2365"/>
        <v/>
      </c>
      <c r="DI671" s="535" t="str">
        <f t="shared" si="2366"/>
        <v/>
      </c>
      <c r="DJ671" s="535" t="str">
        <f t="shared" si="2367"/>
        <v/>
      </c>
      <c r="DK671" s="534" t="str">
        <f t="shared" si="2368"/>
        <v/>
      </c>
      <c r="DL671" s="534" t="str">
        <f t="shared" si="2369"/>
        <v/>
      </c>
      <c r="DM671" s="534" t="str">
        <f t="shared" si="2370"/>
        <v/>
      </c>
      <c r="DN671" s="534" t="str">
        <f t="shared" si="2371"/>
        <v/>
      </c>
      <c r="DO671" s="534" t="str">
        <f t="shared" si="2372"/>
        <v/>
      </c>
      <c r="DP671" s="533" t="str">
        <f t="shared" si="2373"/>
        <v/>
      </c>
      <c r="DQ671" s="532" t="str">
        <f t="shared" si="2374"/>
        <v/>
      </c>
      <c r="DR671" s="753">
        <f t="shared" si="2375"/>
        <v>0</v>
      </c>
      <c r="DS671" s="111">
        <f t="shared" si="2376"/>
        <v>0</v>
      </c>
      <c r="DT671" s="111">
        <f t="shared" si="2377"/>
        <v>0</v>
      </c>
      <c r="DU671" s="111">
        <f t="shared" si="2378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335"/>
        <v/>
      </c>
      <c r="CE672" s="698" t="str">
        <f t="shared" si="2336"/>
        <v/>
      </c>
      <c r="CF672" s="698" t="str">
        <f t="shared" si="2337"/>
        <v/>
      </c>
      <c r="CG672" s="787" t="str">
        <f t="shared" si="2338"/>
        <v/>
      </c>
      <c r="CH672" s="1370" t="str">
        <f t="shared" si="2339"/>
        <v/>
      </c>
      <c r="CI672" s="1371" t="str">
        <f t="shared" si="2340"/>
        <v/>
      </c>
      <c r="CJ672" s="1372" t="str">
        <f t="shared" si="2341"/>
        <v/>
      </c>
      <c r="CK672" s="1372" t="str">
        <f t="shared" si="2342"/>
        <v/>
      </c>
      <c r="CL672" s="1372" t="str">
        <f t="shared" si="2343"/>
        <v/>
      </c>
      <c r="CM672" s="1372" t="str">
        <f t="shared" si="2344"/>
        <v/>
      </c>
      <c r="CN672" s="1372" t="str">
        <f t="shared" si="2345"/>
        <v/>
      </c>
      <c r="CO672" s="1373" t="str">
        <f t="shared" si="2346"/>
        <v/>
      </c>
      <c r="CP672" s="1373" t="str">
        <f t="shared" si="2347"/>
        <v/>
      </c>
      <c r="CQ672" s="1373" t="str">
        <f t="shared" si="2348"/>
        <v/>
      </c>
      <c r="CR672" s="1373" t="str">
        <f t="shared" si="2349"/>
        <v/>
      </c>
      <c r="CS672" s="1372" t="str">
        <f t="shared" si="2350"/>
        <v/>
      </c>
      <c r="CT672" s="1372" t="str">
        <f t="shared" si="2351"/>
        <v/>
      </c>
      <c r="CU672" s="1372" t="str">
        <f t="shared" si="2352"/>
        <v/>
      </c>
      <c r="CV672" s="1372" t="str">
        <f t="shared" si="2353"/>
        <v/>
      </c>
      <c r="CW672" s="1372" t="str">
        <f t="shared" si="2354"/>
        <v/>
      </c>
      <c r="CX672" s="1371" t="str">
        <f t="shared" si="2355"/>
        <v/>
      </c>
      <c r="CY672" s="1374" t="str">
        <f t="shared" si="2356"/>
        <v/>
      </c>
      <c r="CZ672" s="532" t="str">
        <f t="shared" si="2357"/>
        <v/>
      </c>
      <c r="DA672" s="533" t="str">
        <f t="shared" si="2358"/>
        <v/>
      </c>
      <c r="DB672" s="534" t="str">
        <f t="shared" si="2359"/>
        <v/>
      </c>
      <c r="DC672" s="534" t="str">
        <f t="shared" si="2360"/>
        <v/>
      </c>
      <c r="DD672" s="534" t="str">
        <f t="shared" si="2361"/>
        <v/>
      </c>
      <c r="DE672" s="534" t="str">
        <f t="shared" si="2362"/>
        <v/>
      </c>
      <c r="DF672" s="534" t="str">
        <f t="shared" si="2363"/>
        <v/>
      </c>
      <c r="DG672" s="535" t="str">
        <f t="shared" si="2364"/>
        <v/>
      </c>
      <c r="DH672" s="535" t="str">
        <f t="shared" si="2365"/>
        <v/>
      </c>
      <c r="DI672" s="535" t="str">
        <f t="shared" si="2366"/>
        <v/>
      </c>
      <c r="DJ672" s="535" t="str">
        <f t="shared" si="2367"/>
        <v/>
      </c>
      <c r="DK672" s="534" t="str">
        <f t="shared" si="2368"/>
        <v/>
      </c>
      <c r="DL672" s="534" t="str">
        <f t="shared" si="2369"/>
        <v/>
      </c>
      <c r="DM672" s="534" t="str">
        <f t="shared" si="2370"/>
        <v/>
      </c>
      <c r="DN672" s="534" t="str">
        <f t="shared" si="2371"/>
        <v/>
      </c>
      <c r="DO672" s="534" t="str">
        <f t="shared" si="2372"/>
        <v/>
      </c>
      <c r="DP672" s="533" t="str">
        <f t="shared" si="2373"/>
        <v/>
      </c>
      <c r="DQ672" s="532" t="str">
        <f t="shared" si="2374"/>
        <v/>
      </c>
      <c r="DR672" s="753">
        <f t="shared" si="2375"/>
        <v>0</v>
      </c>
      <c r="DS672" s="111">
        <f t="shared" si="2376"/>
        <v>0</v>
      </c>
      <c r="DT672" s="111">
        <f t="shared" si="2377"/>
        <v>0</v>
      </c>
      <c r="DU672" s="111">
        <f t="shared" si="2378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387">IF(B671="","",B671*B672/0.62/B$46/365)</f>
        <v/>
      </c>
      <c r="C673" s="733" t="str">
        <f t="shared" si="2387"/>
        <v/>
      </c>
      <c r="D673" s="733" t="str">
        <f t="shared" si="2387"/>
        <v/>
      </c>
      <c r="E673" s="733" t="str">
        <f t="shared" si="2387"/>
        <v/>
      </c>
      <c r="F673" s="733" t="str">
        <f t="shared" si="2387"/>
        <v/>
      </c>
      <c r="G673" s="733" t="str">
        <f t="shared" si="2387"/>
        <v/>
      </c>
      <c r="H673" s="733" t="str">
        <f t="shared" si="2387"/>
        <v/>
      </c>
      <c r="I673" s="733" t="str">
        <f t="shared" si="2387"/>
        <v/>
      </c>
      <c r="J673" s="733" t="str">
        <f t="shared" si="2387"/>
        <v/>
      </c>
      <c r="K673" s="733" t="str">
        <f t="shared" si="2387"/>
        <v/>
      </c>
      <c r="L673" s="733" t="str">
        <f t="shared" si="2387"/>
        <v/>
      </c>
      <c r="M673" s="733" t="str">
        <f t="shared" si="2387"/>
        <v/>
      </c>
      <c r="N673" s="733" t="str">
        <f t="shared" si="2387"/>
        <v/>
      </c>
      <c r="O673" s="733" t="str">
        <f t="shared" si="2387"/>
        <v/>
      </c>
      <c r="P673" s="733" t="str">
        <f t="shared" si="2387"/>
        <v/>
      </c>
      <c r="Q673" s="733" t="str">
        <f t="shared" si="2387"/>
        <v/>
      </c>
      <c r="R673" s="733" t="str">
        <f t="shared" si="2387"/>
        <v/>
      </c>
      <c r="S673" s="733" t="str">
        <f t="shared" si="2387"/>
        <v/>
      </c>
      <c r="T673" s="752"/>
      <c r="U673" s="733" t="str">
        <f t="shared" ref="U673:AL673" si="2388">IF(U671="","",U671*U672/0.62/U$46/365)</f>
        <v/>
      </c>
      <c r="V673" s="733" t="str">
        <f t="shared" si="2388"/>
        <v/>
      </c>
      <c r="W673" s="733" t="str">
        <f t="shared" si="2388"/>
        <v/>
      </c>
      <c r="X673" s="733" t="str">
        <f t="shared" si="2388"/>
        <v/>
      </c>
      <c r="Y673" s="733" t="str">
        <f t="shared" si="2388"/>
        <v/>
      </c>
      <c r="Z673" s="733" t="str">
        <f t="shared" si="2388"/>
        <v/>
      </c>
      <c r="AA673" s="733" t="str">
        <f t="shared" si="2388"/>
        <v/>
      </c>
      <c r="AB673" s="733" t="str">
        <f t="shared" si="2388"/>
        <v/>
      </c>
      <c r="AC673" s="733" t="str">
        <f t="shared" si="2388"/>
        <v/>
      </c>
      <c r="AD673" s="733" t="str">
        <f t="shared" si="2388"/>
        <v/>
      </c>
      <c r="AE673" s="733" t="str">
        <f t="shared" si="2388"/>
        <v/>
      </c>
      <c r="AF673" s="733" t="str">
        <f t="shared" si="2388"/>
        <v/>
      </c>
      <c r="AG673" s="733" t="str">
        <f t="shared" si="2388"/>
        <v/>
      </c>
      <c r="AH673" s="733" t="str">
        <f t="shared" si="2388"/>
        <v/>
      </c>
      <c r="AI673" s="733" t="str">
        <f t="shared" si="2388"/>
        <v/>
      </c>
      <c r="AJ673" s="733" t="str">
        <f t="shared" si="2388"/>
        <v/>
      </c>
      <c r="AK673" s="733" t="str">
        <f t="shared" si="2388"/>
        <v/>
      </c>
      <c r="AL673" s="733" t="str">
        <f t="shared" si="2388"/>
        <v/>
      </c>
      <c r="AM673" s="752"/>
      <c r="AN673" s="733" t="str">
        <f t="shared" ref="AN673:BE673" si="2389">IF(AN671="","",AN671*AN672/0.62/AN$46/365)</f>
        <v/>
      </c>
      <c r="AO673" s="733" t="str">
        <f t="shared" si="2389"/>
        <v/>
      </c>
      <c r="AP673" s="733" t="str">
        <f t="shared" si="2389"/>
        <v/>
      </c>
      <c r="AQ673" s="733" t="str">
        <f t="shared" si="2389"/>
        <v/>
      </c>
      <c r="AR673" s="733" t="str">
        <f t="shared" si="2389"/>
        <v/>
      </c>
      <c r="AS673" s="733" t="str">
        <f t="shared" si="2389"/>
        <v/>
      </c>
      <c r="AT673" s="733" t="str">
        <f t="shared" si="2389"/>
        <v/>
      </c>
      <c r="AU673" s="733" t="str">
        <f t="shared" si="2389"/>
        <v/>
      </c>
      <c r="AV673" s="733" t="str">
        <f t="shared" si="2389"/>
        <v/>
      </c>
      <c r="AW673" s="733" t="str">
        <f t="shared" si="2389"/>
        <v/>
      </c>
      <c r="AX673" s="733" t="str">
        <f t="shared" si="2389"/>
        <v/>
      </c>
      <c r="AY673" s="733" t="str">
        <f t="shared" si="2389"/>
        <v/>
      </c>
      <c r="AZ673" s="733" t="str">
        <f t="shared" si="2389"/>
        <v/>
      </c>
      <c r="BA673" s="733" t="str">
        <f t="shared" si="2389"/>
        <v/>
      </c>
      <c r="BB673" s="733" t="str">
        <f t="shared" si="2389"/>
        <v/>
      </c>
      <c r="BC673" s="733" t="str">
        <f t="shared" si="2389"/>
        <v/>
      </c>
      <c r="BD673" s="733" t="str">
        <f t="shared" si="2389"/>
        <v/>
      </c>
      <c r="BE673" s="733" t="str">
        <f t="shared" si="2389"/>
        <v/>
      </c>
      <c r="BF673" s="752"/>
      <c r="BG673" s="733" t="str">
        <f t="shared" ref="BG673:BX673" si="2390">IF(BG671="","",BG671*BG672/0.62/BG$46/365)</f>
        <v/>
      </c>
      <c r="BH673" s="733" t="str">
        <f t="shared" si="2390"/>
        <v/>
      </c>
      <c r="BI673" s="733" t="str">
        <f t="shared" si="2390"/>
        <v/>
      </c>
      <c r="BJ673" s="733" t="str">
        <f t="shared" si="2390"/>
        <v/>
      </c>
      <c r="BK673" s="733" t="str">
        <f t="shared" si="2390"/>
        <v/>
      </c>
      <c r="BL673" s="733" t="str">
        <f t="shared" si="2390"/>
        <v/>
      </c>
      <c r="BM673" s="733" t="str">
        <f t="shared" si="2390"/>
        <v/>
      </c>
      <c r="BN673" s="733" t="str">
        <f t="shared" si="2390"/>
        <v/>
      </c>
      <c r="BO673" s="733" t="str">
        <f t="shared" si="2390"/>
        <v/>
      </c>
      <c r="BP673" s="733" t="str">
        <f t="shared" si="2390"/>
        <v/>
      </c>
      <c r="BQ673" s="733" t="str">
        <f t="shared" si="2390"/>
        <v/>
      </c>
      <c r="BR673" s="733" t="str">
        <f t="shared" si="2390"/>
        <v/>
      </c>
      <c r="BS673" s="733" t="str">
        <f t="shared" si="2390"/>
        <v/>
      </c>
      <c r="BT673" s="733" t="str">
        <f t="shared" si="2390"/>
        <v/>
      </c>
      <c r="BU673" s="733" t="str">
        <f t="shared" si="2390"/>
        <v/>
      </c>
      <c r="BV673" s="733" t="str">
        <f t="shared" si="2390"/>
        <v/>
      </c>
      <c r="BW673" s="733" t="str">
        <f t="shared" si="2390"/>
        <v/>
      </c>
      <c r="BX673" s="733" t="str">
        <f t="shared" si="2390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335"/>
        <v/>
      </c>
      <c r="CE673" s="723" t="str">
        <f t="shared" si="2336"/>
        <v/>
      </c>
      <c r="CF673" s="723" t="str">
        <f t="shared" si="2337"/>
        <v/>
      </c>
      <c r="CG673" s="790" t="str">
        <f t="shared" si="2338"/>
        <v/>
      </c>
      <c r="CH673" s="1375" t="str">
        <f t="shared" si="2339"/>
        <v/>
      </c>
      <c r="CI673" s="1376" t="str">
        <f t="shared" si="2340"/>
        <v/>
      </c>
      <c r="CJ673" s="1377" t="str">
        <f t="shared" si="2341"/>
        <v/>
      </c>
      <c r="CK673" s="1377" t="str">
        <f t="shared" si="2342"/>
        <v/>
      </c>
      <c r="CL673" s="1377" t="str">
        <f t="shared" si="2343"/>
        <v/>
      </c>
      <c r="CM673" s="1377" t="str">
        <f t="shared" si="2344"/>
        <v/>
      </c>
      <c r="CN673" s="1377" t="str">
        <f t="shared" si="2345"/>
        <v/>
      </c>
      <c r="CO673" s="1378" t="str">
        <f t="shared" si="2346"/>
        <v/>
      </c>
      <c r="CP673" s="1378" t="str">
        <f t="shared" si="2347"/>
        <v/>
      </c>
      <c r="CQ673" s="1378" t="str">
        <f t="shared" si="2348"/>
        <v/>
      </c>
      <c r="CR673" s="1378" t="str">
        <f t="shared" si="2349"/>
        <v/>
      </c>
      <c r="CS673" s="1377" t="str">
        <f t="shared" si="2350"/>
        <v/>
      </c>
      <c r="CT673" s="1377" t="str">
        <f t="shared" si="2351"/>
        <v/>
      </c>
      <c r="CU673" s="1377" t="str">
        <f t="shared" si="2352"/>
        <v/>
      </c>
      <c r="CV673" s="1377" t="str">
        <f t="shared" si="2353"/>
        <v/>
      </c>
      <c r="CW673" s="1377" t="str">
        <f t="shared" si="2354"/>
        <v/>
      </c>
      <c r="CX673" s="1376" t="str">
        <f t="shared" si="2355"/>
        <v/>
      </c>
      <c r="CY673" s="1379" t="str">
        <f t="shared" si="2356"/>
        <v/>
      </c>
      <c r="CZ673" s="638" t="str">
        <f t="shared" si="2357"/>
        <v/>
      </c>
      <c r="DA673" s="639" t="str">
        <f t="shared" si="2358"/>
        <v/>
      </c>
      <c r="DB673" s="640" t="str">
        <f t="shared" si="2359"/>
        <v/>
      </c>
      <c r="DC673" s="640" t="str">
        <f t="shared" si="2360"/>
        <v/>
      </c>
      <c r="DD673" s="640" t="str">
        <f t="shared" si="2361"/>
        <v/>
      </c>
      <c r="DE673" s="640" t="str">
        <f t="shared" si="2362"/>
        <v/>
      </c>
      <c r="DF673" s="640" t="str">
        <f t="shared" si="2363"/>
        <v/>
      </c>
      <c r="DG673" s="641" t="str">
        <f t="shared" si="2364"/>
        <v/>
      </c>
      <c r="DH673" s="641" t="str">
        <f t="shared" si="2365"/>
        <v/>
      </c>
      <c r="DI673" s="641" t="str">
        <f t="shared" si="2366"/>
        <v/>
      </c>
      <c r="DJ673" s="641" t="str">
        <f t="shared" si="2367"/>
        <v/>
      </c>
      <c r="DK673" s="640" t="str">
        <f t="shared" si="2368"/>
        <v/>
      </c>
      <c r="DL673" s="640" t="str">
        <f t="shared" si="2369"/>
        <v/>
      </c>
      <c r="DM673" s="640" t="str">
        <f t="shared" si="2370"/>
        <v/>
      </c>
      <c r="DN673" s="640" t="str">
        <f t="shared" si="2371"/>
        <v/>
      </c>
      <c r="DO673" s="640" t="str">
        <f t="shared" si="2372"/>
        <v/>
      </c>
      <c r="DP673" s="639" t="str">
        <f t="shared" si="2373"/>
        <v/>
      </c>
      <c r="DQ673" s="638" t="str">
        <f t="shared" si="2374"/>
        <v/>
      </c>
      <c r="DR673" s="753">
        <f t="shared" si="2375"/>
        <v>0</v>
      </c>
      <c r="DS673" s="111">
        <f t="shared" si="2376"/>
        <v>0</v>
      </c>
      <c r="DT673" s="111">
        <f t="shared" si="2377"/>
        <v>0</v>
      </c>
      <c r="DU673" s="111">
        <f t="shared" si="2378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71"/>
      <c r="CA674" s="871"/>
      <c r="CB674" s="871"/>
      <c r="CC674" s="871"/>
      <c r="CD674" s="698" t="str">
        <f t="shared" si="2335"/>
        <v/>
      </c>
      <c r="CE674" s="698" t="str">
        <f t="shared" si="2336"/>
        <v/>
      </c>
      <c r="CF674" s="698" t="str">
        <f t="shared" si="2337"/>
        <v/>
      </c>
      <c r="CG674" s="787" t="str">
        <f t="shared" si="2338"/>
        <v/>
      </c>
      <c r="CH674" s="1370" t="str">
        <f t="shared" si="2339"/>
        <v/>
      </c>
      <c r="CI674" s="1371" t="str">
        <f t="shared" si="2340"/>
        <v/>
      </c>
      <c r="CJ674" s="1372" t="str">
        <f t="shared" si="2341"/>
        <v/>
      </c>
      <c r="CK674" s="1372" t="str">
        <f t="shared" si="2342"/>
        <v/>
      </c>
      <c r="CL674" s="1372" t="str">
        <f t="shared" si="2343"/>
        <v/>
      </c>
      <c r="CM674" s="1372" t="str">
        <f t="shared" si="2344"/>
        <v/>
      </c>
      <c r="CN674" s="1372" t="str">
        <f t="shared" si="2345"/>
        <v/>
      </c>
      <c r="CO674" s="1373" t="str">
        <f t="shared" si="2346"/>
        <v/>
      </c>
      <c r="CP674" s="1373" t="str">
        <f t="shared" si="2347"/>
        <v/>
      </c>
      <c r="CQ674" s="1373">
        <f t="shared" si="2348"/>
        <v>0.25</v>
      </c>
      <c r="CR674" s="1373" t="str">
        <f t="shared" si="2349"/>
        <v/>
      </c>
      <c r="CS674" s="1372" t="str">
        <f t="shared" si="2350"/>
        <v/>
      </c>
      <c r="CT674" s="1372" t="str">
        <f t="shared" si="2351"/>
        <v/>
      </c>
      <c r="CU674" s="1372" t="str">
        <f t="shared" si="2352"/>
        <v/>
      </c>
      <c r="CV674" s="1372" t="str">
        <f t="shared" si="2353"/>
        <v/>
      </c>
      <c r="CW674" s="1372" t="str">
        <f t="shared" si="2354"/>
        <v/>
      </c>
      <c r="CX674" s="1371" t="str">
        <f t="shared" si="2355"/>
        <v/>
      </c>
      <c r="CY674" s="1374" t="str">
        <f t="shared" si="2356"/>
        <v/>
      </c>
      <c r="CZ674" s="532" t="str">
        <f t="shared" si="2357"/>
        <v/>
      </c>
      <c r="DA674" s="533" t="str">
        <f t="shared" si="2358"/>
        <v/>
      </c>
      <c r="DB674" s="534" t="str">
        <f t="shared" si="2359"/>
        <v/>
      </c>
      <c r="DC674" s="534" t="str">
        <f t="shared" si="2360"/>
        <v/>
      </c>
      <c r="DD674" s="534" t="str">
        <f t="shared" si="2361"/>
        <v/>
      </c>
      <c r="DE674" s="534" t="str">
        <f t="shared" si="2362"/>
        <v/>
      </c>
      <c r="DF674" s="534" t="str">
        <f t="shared" si="2363"/>
        <v/>
      </c>
      <c r="DG674" s="535" t="str">
        <f t="shared" si="2364"/>
        <v/>
      </c>
      <c r="DH674" s="535" t="str">
        <f t="shared" si="2365"/>
        <v/>
      </c>
      <c r="DI674" s="535" t="str">
        <f t="shared" si="2366"/>
        <v/>
      </c>
      <c r="DJ674" s="535" t="str">
        <f t="shared" si="2367"/>
        <v/>
      </c>
      <c r="DK674" s="534" t="str">
        <f t="shared" si="2368"/>
        <v/>
      </c>
      <c r="DL674" s="534" t="str">
        <f t="shared" si="2369"/>
        <v/>
      </c>
      <c r="DM674" s="534" t="str">
        <f t="shared" si="2370"/>
        <v/>
      </c>
      <c r="DN674" s="534" t="str">
        <f t="shared" si="2371"/>
        <v/>
      </c>
      <c r="DO674" s="534" t="str">
        <f t="shared" si="2372"/>
        <v/>
      </c>
      <c r="DP674" s="533" t="str">
        <f t="shared" si="2373"/>
        <v/>
      </c>
      <c r="DQ674" s="532" t="str">
        <f t="shared" si="2374"/>
        <v/>
      </c>
      <c r="DR674" s="753">
        <f t="shared" si="2375"/>
        <v>1</v>
      </c>
      <c r="DS674" s="111">
        <f t="shared" si="2376"/>
        <v>0</v>
      </c>
      <c r="DT674" s="111">
        <f t="shared" si="2377"/>
        <v>0</v>
      </c>
      <c r="DU674" s="111">
        <f t="shared" si="2378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335"/>
        <v/>
      </c>
      <c r="CE675" s="698" t="str">
        <f t="shared" si="2336"/>
        <v/>
      </c>
      <c r="CF675" s="698" t="str">
        <f t="shared" si="2337"/>
        <v/>
      </c>
      <c r="CG675" s="787" t="str">
        <f t="shared" si="2338"/>
        <v/>
      </c>
      <c r="CH675" s="1370" t="str">
        <f t="shared" si="2339"/>
        <v/>
      </c>
      <c r="CI675" s="1371" t="str">
        <f t="shared" si="2340"/>
        <v/>
      </c>
      <c r="CJ675" s="1372" t="str">
        <f t="shared" si="2341"/>
        <v/>
      </c>
      <c r="CK675" s="1372" t="str">
        <f t="shared" si="2342"/>
        <v/>
      </c>
      <c r="CL675" s="1372" t="str">
        <f t="shared" si="2343"/>
        <v/>
      </c>
      <c r="CM675" s="1372" t="str">
        <f t="shared" si="2344"/>
        <v/>
      </c>
      <c r="CN675" s="1372" t="str">
        <f t="shared" si="2345"/>
        <v/>
      </c>
      <c r="CO675" s="1373" t="str">
        <f t="shared" si="2346"/>
        <v/>
      </c>
      <c r="CP675" s="1373" t="str">
        <f t="shared" si="2347"/>
        <v/>
      </c>
      <c r="CQ675" s="1373">
        <f t="shared" si="2348"/>
        <v>3</v>
      </c>
      <c r="CR675" s="1373" t="str">
        <f t="shared" si="2349"/>
        <v/>
      </c>
      <c r="CS675" s="1372" t="str">
        <f t="shared" si="2350"/>
        <v/>
      </c>
      <c r="CT675" s="1372" t="str">
        <f t="shared" si="2351"/>
        <v/>
      </c>
      <c r="CU675" s="1372" t="str">
        <f t="shared" si="2352"/>
        <v/>
      </c>
      <c r="CV675" s="1372" t="str">
        <f t="shared" si="2353"/>
        <v/>
      </c>
      <c r="CW675" s="1372" t="str">
        <f t="shared" si="2354"/>
        <v/>
      </c>
      <c r="CX675" s="1371" t="str">
        <f t="shared" si="2355"/>
        <v/>
      </c>
      <c r="CY675" s="1374" t="str">
        <f t="shared" si="2356"/>
        <v/>
      </c>
      <c r="CZ675" s="532" t="str">
        <f t="shared" si="2357"/>
        <v/>
      </c>
      <c r="DA675" s="533" t="str">
        <f t="shared" si="2358"/>
        <v/>
      </c>
      <c r="DB675" s="534" t="str">
        <f t="shared" si="2359"/>
        <v/>
      </c>
      <c r="DC675" s="534" t="str">
        <f t="shared" si="2360"/>
        <v/>
      </c>
      <c r="DD675" s="534" t="str">
        <f t="shared" si="2361"/>
        <v/>
      </c>
      <c r="DE675" s="534" t="str">
        <f t="shared" si="2362"/>
        <v/>
      </c>
      <c r="DF675" s="534" t="str">
        <f t="shared" si="2363"/>
        <v/>
      </c>
      <c r="DG675" s="535" t="str">
        <f t="shared" si="2364"/>
        <v/>
      </c>
      <c r="DH675" s="535" t="str">
        <f t="shared" si="2365"/>
        <v/>
      </c>
      <c r="DI675" s="535" t="str">
        <f t="shared" si="2366"/>
        <v/>
      </c>
      <c r="DJ675" s="535" t="str">
        <f t="shared" si="2367"/>
        <v/>
      </c>
      <c r="DK675" s="534" t="str">
        <f t="shared" si="2368"/>
        <v/>
      </c>
      <c r="DL675" s="534" t="str">
        <f t="shared" si="2369"/>
        <v/>
      </c>
      <c r="DM675" s="534" t="str">
        <f t="shared" si="2370"/>
        <v/>
      </c>
      <c r="DN675" s="534" t="str">
        <f t="shared" si="2371"/>
        <v/>
      </c>
      <c r="DO675" s="534" t="str">
        <f t="shared" si="2372"/>
        <v/>
      </c>
      <c r="DP675" s="533" t="str">
        <f t="shared" si="2373"/>
        <v/>
      </c>
      <c r="DQ675" s="532" t="str">
        <f t="shared" si="2374"/>
        <v/>
      </c>
      <c r="DR675" s="753">
        <f t="shared" si="2375"/>
        <v>1</v>
      </c>
      <c r="DS675" s="111">
        <f t="shared" si="2376"/>
        <v>0</v>
      </c>
      <c r="DT675" s="111">
        <f t="shared" si="2377"/>
        <v>0</v>
      </c>
      <c r="DU675" s="111">
        <f t="shared" si="2378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391">IF(B674="","",B674*B675/0.23/B$46/365)</f>
        <v/>
      </c>
      <c r="C676" s="733" t="str">
        <f t="shared" si="2391"/>
        <v/>
      </c>
      <c r="D676" s="733" t="str">
        <f t="shared" si="2391"/>
        <v/>
      </c>
      <c r="E676" s="733">
        <f t="shared" si="2391"/>
        <v>9.9265435775263062E-4</v>
      </c>
      <c r="F676" s="733" t="str">
        <f t="shared" si="2391"/>
        <v/>
      </c>
      <c r="G676" s="733" t="str">
        <f t="shared" si="2391"/>
        <v/>
      </c>
      <c r="H676" s="733" t="str">
        <f t="shared" si="2391"/>
        <v/>
      </c>
      <c r="I676" s="733" t="str">
        <f t="shared" si="2391"/>
        <v/>
      </c>
      <c r="J676" s="733" t="str">
        <f t="shared" si="2391"/>
        <v/>
      </c>
      <c r="K676" s="733" t="str">
        <f t="shared" si="2391"/>
        <v/>
      </c>
      <c r="L676" s="733" t="str">
        <f t="shared" si="2391"/>
        <v/>
      </c>
      <c r="M676" s="733" t="str">
        <f t="shared" si="2391"/>
        <v/>
      </c>
      <c r="N676" s="733" t="str">
        <f t="shared" si="2391"/>
        <v/>
      </c>
      <c r="O676" s="733" t="str">
        <f t="shared" si="2391"/>
        <v/>
      </c>
      <c r="P676" s="733" t="str">
        <f t="shared" si="2391"/>
        <v/>
      </c>
      <c r="Q676" s="733" t="str">
        <f t="shared" si="2391"/>
        <v/>
      </c>
      <c r="R676" s="733" t="str">
        <f t="shared" si="2391"/>
        <v/>
      </c>
      <c r="S676" s="733" t="str">
        <f t="shared" si="2391"/>
        <v/>
      </c>
      <c r="T676" s="752"/>
      <c r="U676" s="733" t="str">
        <f t="shared" ref="U676:AL676" si="2392">IF(U674="","",U674*U675/0.23/U$46/365)</f>
        <v/>
      </c>
      <c r="V676" s="733" t="str">
        <f t="shared" si="2392"/>
        <v/>
      </c>
      <c r="W676" s="733" t="str">
        <f t="shared" si="2392"/>
        <v/>
      </c>
      <c r="X676" s="733" t="str">
        <f t="shared" si="2392"/>
        <v/>
      </c>
      <c r="Y676" s="733" t="str">
        <f t="shared" si="2392"/>
        <v/>
      </c>
      <c r="Z676" s="733" t="str">
        <f t="shared" si="2392"/>
        <v/>
      </c>
      <c r="AA676" s="733" t="str">
        <f t="shared" si="2392"/>
        <v/>
      </c>
      <c r="AB676" s="733" t="str">
        <f t="shared" si="2392"/>
        <v/>
      </c>
      <c r="AC676" s="733" t="str">
        <f t="shared" si="2392"/>
        <v/>
      </c>
      <c r="AD676" s="733" t="str">
        <f t="shared" si="2392"/>
        <v/>
      </c>
      <c r="AE676" s="733" t="str">
        <f t="shared" si="2392"/>
        <v/>
      </c>
      <c r="AF676" s="733" t="str">
        <f t="shared" si="2392"/>
        <v/>
      </c>
      <c r="AG676" s="733" t="str">
        <f t="shared" si="2392"/>
        <v/>
      </c>
      <c r="AH676" s="733" t="str">
        <f t="shared" si="2392"/>
        <v/>
      </c>
      <c r="AI676" s="733" t="str">
        <f t="shared" si="2392"/>
        <v/>
      </c>
      <c r="AJ676" s="733" t="str">
        <f t="shared" si="2392"/>
        <v/>
      </c>
      <c r="AK676" s="733" t="str">
        <f t="shared" si="2392"/>
        <v/>
      </c>
      <c r="AL676" s="733" t="str">
        <f t="shared" si="2392"/>
        <v/>
      </c>
      <c r="AM676" s="752"/>
      <c r="AN676" s="733" t="str">
        <f t="shared" ref="AN676:BE676" si="2393">IF(AN674="","",AN674*AN675/0.23/AN$46/365)</f>
        <v/>
      </c>
      <c r="AO676" s="733" t="str">
        <f t="shared" si="2393"/>
        <v/>
      </c>
      <c r="AP676" s="733" t="str">
        <f t="shared" si="2393"/>
        <v/>
      </c>
      <c r="AQ676" s="733" t="str">
        <f t="shared" si="2393"/>
        <v/>
      </c>
      <c r="AR676" s="733" t="str">
        <f t="shared" si="2393"/>
        <v/>
      </c>
      <c r="AS676" s="733" t="str">
        <f t="shared" si="2393"/>
        <v/>
      </c>
      <c r="AT676" s="733" t="str">
        <f t="shared" si="2393"/>
        <v/>
      </c>
      <c r="AU676" s="733" t="str">
        <f t="shared" si="2393"/>
        <v/>
      </c>
      <c r="AV676" s="733" t="str">
        <f t="shared" si="2393"/>
        <v/>
      </c>
      <c r="AW676" s="733" t="str">
        <f t="shared" si="2393"/>
        <v/>
      </c>
      <c r="AX676" s="733" t="str">
        <f t="shared" si="2393"/>
        <v/>
      </c>
      <c r="AY676" s="733" t="str">
        <f t="shared" si="2393"/>
        <v/>
      </c>
      <c r="AZ676" s="733" t="str">
        <f t="shared" si="2393"/>
        <v/>
      </c>
      <c r="BA676" s="733" t="str">
        <f t="shared" si="2393"/>
        <v/>
      </c>
      <c r="BB676" s="733" t="str">
        <f t="shared" si="2393"/>
        <v/>
      </c>
      <c r="BC676" s="733" t="str">
        <f t="shared" si="2393"/>
        <v/>
      </c>
      <c r="BD676" s="733" t="str">
        <f t="shared" si="2393"/>
        <v/>
      </c>
      <c r="BE676" s="733" t="str">
        <f t="shared" si="2393"/>
        <v/>
      </c>
      <c r="BF676" s="752"/>
      <c r="BG676" s="733" t="str">
        <f t="shared" ref="BG676:BX676" si="2394">IF(BG674="","",BG674*BG675/0.23/BG$46/365)</f>
        <v/>
      </c>
      <c r="BH676" s="733" t="str">
        <f t="shared" si="2394"/>
        <v/>
      </c>
      <c r="BI676" s="733" t="str">
        <f t="shared" si="2394"/>
        <v/>
      </c>
      <c r="BJ676" s="733" t="str">
        <f t="shared" si="2394"/>
        <v/>
      </c>
      <c r="BK676" s="733" t="str">
        <f t="shared" si="2394"/>
        <v/>
      </c>
      <c r="BL676" s="733" t="str">
        <f t="shared" si="2394"/>
        <v/>
      </c>
      <c r="BM676" s="733" t="str">
        <f t="shared" si="2394"/>
        <v/>
      </c>
      <c r="BN676" s="733" t="str">
        <f t="shared" si="2394"/>
        <v/>
      </c>
      <c r="BO676" s="733" t="str">
        <f t="shared" si="2394"/>
        <v/>
      </c>
      <c r="BP676" s="733" t="str">
        <f t="shared" si="2394"/>
        <v/>
      </c>
      <c r="BQ676" s="733" t="str">
        <f t="shared" si="2394"/>
        <v/>
      </c>
      <c r="BR676" s="733" t="str">
        <f t="shared" si="2394"/>
        <v/>
      </c>
      <c r="BS676" s="733" t="str">
        <f t="shared" si="2394"/>
        <v/>
      </c>
      <c r="BT676" s="733" t="str">
        <f t="shared" si="2394"/>
        <v/>
      </c>
      <c r="BU676" s="733" t="str">
        <f t="shared" si="2394"/>
        <v/>
      </c>
      <c r="BV676" s="733" t="str">
        <f t="shared" si="2394"/>
        <v/>
      </c>
      <c r="BW676" s="733" t="str">
        <f t="shared" si="2394"/>
        <v/>
      </c>
      <c r="BX676" s="733" t="str">
        <f t="shared" si="2394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335"/>
        <v/>
      </c>
      <c r="CE676" s="723" t="str">
        <f t="shared" si="2336"/>
        <v/>
      </c>
      <c r="CF676" s="723" t="str">
        <f t="shared" si="2337"/>
        <v/>
      </c>
      <c r="CG676" s="790" t="str">
        <f t="shared" si="2338"/>
        <v/>
      </c>
      <c r="CH676" s="1375" t="str">
        <f t="shared" si="2339"/>
        <v/>
      </c>
      <c r="CI676" s="1376" t="str">
        <f t="shared" si="2340"/>
        <v/>
      </c>
      <c r="CJ676" s="1377" t="str">
        <f t="shared" si="2341"/>
        <v/>
      </c>
      <c r="CK676" s="1377" t="str">
        <f t="shared" si="2342"/>
        <v/>
      </c>
      <c r="CL676" s="1377" t="str">
        <f t="shared" si="2343"/>
        <v/>
      </c>
      <c r="CM676" s="1377" t="str">
        <f t="shared" si="2344"/>
        <v/>
      </c>
      <c r="CN676" s="1377" t="str">
        <f t="shared" si="2345"/>
        <v/>
      </c>
      <c r="CO676" s="1378" t="str">
        <f t="shared" si="2346"/>
        <v/>
      </c>
      <c r="CP676" s="1378" t="str">
        <f t="shared" si="2347"/>
        <v/>
      </c>
      <c r="CQ676" s="1378">
        <f t="shared" si="2348"/>
        <v>9.9265435775263062E-4</v>
      </c>
      <c r="CR676" s="1378" t="str">
        <f t="shared" si="2349"/>
        <v/>
      </c>
      <c r="CS676" s="1377" t="str">
        <f t="shared" si="2350"/>
        <v/>
      </c>
      <c r="CT676" s="1377" t="str">
        <f t="shared" si="2351"/>
        <v/>
      </c>
      <c r="CU676" s="1377" t="str">
        <f t="shared" si="2352"/>
        <v/>
      </c>
      <c r="CV676" s="1377" t="str">
        <f t="shared" si="2353"/>
        <v/>
      </c>
      <c r="CW676" s="1377" t="str">
        <f t="shared" si="2354"/>
        <v/>
      </c>
      <c r="CX676" s="1376" t="str">
        <f t="shared" si="2355"/>
        <v/>
      </c>
      <c r="CY676" s="1379" t="str">
        <f t="shared" si="2356"/>
        <v/>
      </c>
      <c r="CZ676" s="638" t="str">
        <f t="shared" si="2357"/>
        <v/>
      </c>
      <c r="DA676" s="639" t="str">
        <f t="shared" si="2358"/>
        <v/>
      </c>
      <c r="DB676" s="640" t="str">
        <f t="shared" si="2359"/>
        <v/>
      </c>
      <c r="DC676" s="640" t="str">
        <f t="shared" si="2360"/>
        <v/>
      </c>
      <c r="DD676" s="640" t="str">
        <f t="shared" si="2361"/>
        <v/>
      </c>
      <c r="DE676" s="640" t="str">
        <f t="shared" si="2362"/>
        <v/>
      </c>
      <c r="DF676" s="640" t="str">
        <f t="shared" si="2363"/>
        <v/>
      </c>
      <c r="DG676" s="641" t="str">
        <f t="shared" si="2364"/>
        <v/>
      </c>
      <c r="DH676" s="641" t="str">
        <f t="shared" si="2365"/>
        <v/>
      </c>
      <c r="DI676" s="641" t="str">
        <f t="shared" si="2366"/>
        <v/>
      </c>
      <c r="DJ676" s="641" t="str">
        <f t="shared" si="2367"/>
        <v/>
      </c>
      <c r="DK676" s="640" t="str">
        <f t="shared" si="2368"/>
        <v/>
      </c>
      <c r="DL676" s="640" t="str">
        <f t="shared" si="2369"/>
        <v/>
      </c>
      <c r="DM676" s="640" t="str">
        <f t="shared" si="2370"/>
        <v/>
      </c>
      <c r="DN676" s="640" t="str">
        <f t="shared" si="2371"/>
        <v/>
      </c>
      <c r="DO676" s="640" t="str">
        <f t="shared" si="2372"/>
        <v/>
      </c>
      <c r="DP676" s="639" t="str">
        <f t="shared" si="2373"/>
        <v/>
      </c>
      <c r="DQ676" s="638" t="str">
        <f t="shared" si="2374"/>
        <v/>
      </c>
      <c r="DR676" s="753">
        <f t="shared" si="2375"/>
        <v>1</v>
      </c>
      <c r="DS676" s="111">
        <f t="shared" si="2376"/>
        <v>0</v>
      </c>
      <c r="DT676" s="111">
        <f t="shared" si="2377"/>
        <v>0</v>
      </c>
      <c r="DU676" s="111">
        <f t="shared" si="2378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2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2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2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2"/>
      <c r="BZ677" s="233"/>
      <c r="CA677" s="233"/>
      <c r="CB677" s="233"/>
      <c r="CC677" s="233"/>
      <c r="CD677" s="690" t="str">
        <f t="shared" si="2335"/>
        <v/>
      </c>
      <c r="CE677" s="690" t="str">
        <f t="shared" si="2336"/>
        <v/>
      </c>
      <c r="CF677" s="690" t="str">
        <f t="shared" si="2337"/>
        <v/>
      </c>
      <c r="CG677" s="786" t="str">
        <f t="shared" si="2338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3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3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3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3"/>
      <c r="BZ678" s="871"/>
      <c r="CA678" s="871"/>
      <c r="CB678" s="871"/>
      <c r="CC678" s="871"/>
      <c r="CD678" s="698" t="str">
        <f t="shared" si="2335"/>
        <v/>
      </c>
      <c r="CE678" s="698">
        <f t="shared" si="2336"/>
        <v>2.25</v>
      </c>
      <c r="CF678" s="698" t="str">
        <f t="shared" si="2337"/>
        <v/>
      </c>
      <c r="CG678" s="787" t="str">
        <f t="shared" si="2338"/>
        <v/>
      </c>
      <c r="CH678" s="1370" t="str">
        <f t="shared" ref="CH678:CQ681" si="2395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371" t="str">
        <f t="shared" si="2395"/>
        <v/>
      </c>
      <c r="CJ678" s="1372" t="str">
        <f t="shared" si="2395"/>
        <v/>
      </c>
      <c r="CK678" s="1372" t="str">
        <f t="shared" si="2395"/>
        <v/>
      </c>
      <c r="CL678" s="1372" t="str">
        <f t="shared" si="2395"/>
        <v/>
      </c>
      <c r="CM678" s="1372" t="str">
        <f t="shared" si="2395"/>
        <v/>
      </c>
      <c r="CN678" s="1372" t="str">
        <f t="shared" si="2395"/>
        <v/>
      </c>
      <c r="CO678" s="1373" t="str">
        <f t="shared" si="2395"/>
        <v/>
      </c>
      <c r="CP678" s="1373" t="str">
        <f t="shared" si="2395"/>
        <v/>
      </c>
      <c r="CQ678" s="1373" t="str">
        <f t="shared" si="2395"/>
        <v/>
      </c>
      <c r="CR678" s="1373" t="str">
        <f t="shared" ref="CR678:CY681" si="2396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372" t="str">
        <f t="shared" si="2396"/>
        <v/>
      </c>
      <c r="CT678" s="1372" t="str">
        <f t="shared" si="2396"/>
        <v/>
      </c>
      <c r="CU678" s="1372" t="str">
        <f t="shared" si="2396"/>
        <v/>
      </c>
      <c r="CV678" s="1372" t="str">
        <f t="shared" si="2396"/>
        <v/>
      </c>
      <c r="CW678" s="1372" t="str">
        <f t="shared" si="2396"/>
        <v/>
      </c>
      <c r="CX678" s="1371" t="str">
        <f t="shared" si="2396"/>
        <v/>
      </c>
      <c r="CY678" s="1374" t="str">
        <f t="shared" si="2396"/>
        <v/>
      </c>
      <c r="CZ678" s="532" t="str">
        <f t="shared" ref="CZ678:DI681" si="2397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397"/>
        <v/>
      </c>
      <c r="DB678" s="534" t="str">
        <f t="shared" si="2397"/>
        <v/>
      </c>
      <c r="DC678" s="534" t="str">
        <f t="shared" si="2397"/>
        <v/>
      </c>
      <c r="DD678" s="534" t="str">
        <f t="shared" si="2397"/>
        <v/>
      </c>
      <c r="DE678" s="534" t="str">
        <f t="shared" si="2397"/>
        <v/>
      </c>
      <c r="DF678" s="534" t="str">
        <f t="shared" si="2397"/>
        <v/>
      </c>
      <c r="DG678" s="535">
        <f t="shared" si="2397"/>
        <v>0.5</v>
      </c>
      <c r="DH678" s="535">
        <f t="shared" si="2397"/>
        <v>2</v>
      </c>
      <c r="DI678" s="535">
        <f t="shared" si="2397"/>
        <v>2.5</v>
      </c>
      <c r="DJ678" s="535">
        <f t="shared" ref="DJ678:DQ681" si="2398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398"/>
        <v/>
      </c>
      <c r="DL678" s="534" t="str">
        <f t="shared" si="2398"/>
        <v/>
      </c>
      <c r="DM678" s="534" t="str">
        <f t="shared" si="2398"/>
        <v/>
      </c>
      <c r="DN678" s="534" t="str">
        <f t="shared" si="2398"/>
        <v/>
      </c>
      <c r="DO678" s="534" t="str">
        <f t="shared" si="2398"/>
        <v/>
      </c>
      <c r="DP678" s="533" t="str">
        <f t="shared" si="2398"/>
        <v/>
      </c>
      <c r="DQ678" s="532" t="str">
        <f t="shared" si="2398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3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3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3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3"/>
      <c r="BZ679" s="233"/>
      <c r="CA679" s="233"/>
      <c r="CB679" s="233"/>
      <c r="CC679" s="233"/>
      <c r="CD679" s="698" t="str">
        <f t="shared" si="2335"/>
        <v/>
      </c>
      <c r="CE679" s="698">
        <f t="shared" si="2336"/>
        <v>6.5</v>
      </c>
      <c r="CF679" s="698" t="str">
        <f t="shared" si="2337"/>
        <v/>
      </c>
      <c r="CG679" s="787" t="str">
        <f t="shared" si="2338"/>
        <v/>
      </c>
      <c r="CH679" s="1370" t="str">
        <f t="shared" si="2395"/>
        <v/>
      </c>
      <c r="CI679" s="1371" t="str">
        <f t="shared" si="2395"/>
        <v/>
      </c>
      <c r="CJ679" s="1372" t="str">
        <f t="shared" si="2395"/>
        <v/>
      </c>
      <c r="CK679" s="1372" t="str">
        <f t="shared" si="2395"/>
        <v/>
      </c>
      <c r="CL679" s="1372" t="str">
        <f t="shared" si="2395"/>
        <v/>
      </c>
      <c r="CM679" s="1372" t="str">
        <f t="shared" si="2395"/>
        <v/>
      </c>
      <c r="CN679" s="1372" t="str">
        <f t="shared" si="2395"/>
        <v/>
      </c>
      <c r="CO679" s="1373" t="str">
        <f t="shared" si="2395"/>
        <v/>
      </c>
      <c r="CP679" s="1373" t="str">
        <f t="shared" si="2395"/>
        <v/>
      </c>
      <c r="CQ679" s="1373" t="str">
        <f t="shared" si="2395"/>
        <v/>
      </c>
      <c r="CR679" s="1373" t="str">
        <f t="shared" si="2396"/>
        <v/>
      </c>
      <c r="CS679" s="1372" t="str">
        <f t="shared" si="2396"/>
        <v/>
      </c>
      <c r="CT679" s="1372" t="str">
        <f t="shared" si="2396"/>
        <v/>
      </c>
      <c r="CU679" s="1372" t="str">
        <f t="shared" si="2396"/>
        <v/>
      </c>
      <c r="CV679" s="1372" t="str">
        <f t="shared" si="2396"/>
        <v/>
      </c>
      <c r="CW679" s="1372" t="str">
        <f t="shared" si="2396"/>
        <v/>
      </c>
      <c r="CX679" s="1371" t="str">
        <f t="shared" si="2396"/>
        <v/>
      </c>
      <c r="CY679" s="1374" t="str">
        <f t="shared" si="2396"/>
        <v/>
      </c>
      <c r="CZ679" s="532" t="str">
        <f t="shared" si="2397"/>
        <v/>
      </c>
      <c r="DA679" s="533" t="str">
        <f t="shared" si="2397"/>
        <v/>
      </c>
      <c r="DB679" s="534" t="str">
        <f t="shared" si="2397"/>
        <v/>
      </c>
      <c r="DC679" s="534" t="str">
        <f t="shared" si="2397"/>
        <v/>
      </c>
      <c r="DD679" s="534" t="str">
        <f t="shared" si="2397"/>
        <v/>
      </c>
      <c r="DE679" s="534" t="str">
        <f t="shared" si="2397"/>
        <v/>
      </c>
      <c r="DF679" s="534" t="str">
        <f t="shared" si="2397"/>
        <v/>
      </c>
      <c r="DG679" s="535">
        <f t="shared" si="2397"/>
        <v>1</v>
      </c>
      <c r="DH679" s="535">
        <f t="shared" si="2397"/>
        <v>1</v>
      </c>
      <c r="DI679" s="535">
        <f t="shared" si="2397"/>
        <v>12</v>
      </c>
      <c r="DJ679" s="535">
        <f t="shared" si="2398"/>
        <v>12</v>
      </c>
      <c r="DK679" s="534" t="str">
        <f t="shared" si="2398"/>
        <v/>
      </c>
      <c r="DL679" s="534" t="str">
        <f t="shared" si="2398"/>
        <v/>
      </c>
      <c r="DM679" s="534" t="str">
        <f t="shared" si="2398"/>
        <v/>
      </c>
      <c r="DN679" s="534" t="str">
        <f t="shared" si="2398"/>
        <v/>
      </c>
      <c r="DO679" s="534" t="str">
        <f t="shared" si="2398"/>
        <v/>
      </c>
      <c r="DP679" s="533" t="str">
        <f t="shared" si="2398"/>
        <v/>
      </c>
      <c r="DQ679" s="532" t="str">
        <f t="shared" si="2398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4" t="s">
        <v>393</v>
      </c>
      <c r="B680" s="858">
        <f t="shared" ref="B680:S680" si="2399">4000*4.1868</f>
        <v>16747.2</v>
      </c>
      <c r="C680" s="858">
        <f t="shared" si="2399"/>
        <v>16747.2</v>
      </c>
      <c r="D680" s="858">
        <f t="shared" si="2399"/>
        <v>16747.2</v>
      </c>
      <c r="E680" s="858">
        <f t="shared" si="2399"/>
        <v>16747.2</v>
      </c>
      <c r="F680" s="858">
        <f t="shared" si="2399"/>
        <v>16747.2</v>
      </c>
      <c r="G680" s="858">
        <f t="shared" si="2399"/>
        <v>16747.2</v>
      </c>
      <c r="H680" s="858">
        <f t="shared" si="2399"/>
        <v>16747.2</v>
      </c>
      <c r="I680" s="858">
        <f t="shared" si="2399"/>
        <v>16747.2</v>
      </c>
      <c r="J680" s="858">
        <f t="shared" si="2399"/>
        <v>16747.2</v>
      </c>
      <c r="K680" s="858">
        <f t="shared" si="2399"/>
        <v>16747.2</v>
      </c>
      <c r="L680" s="858">
        <f t="shared" si="2399"/>
        <v>16747.2</v>
      </c>
      <c r="M680" s="858">
        <f t="shared" si="2399"/>
        <v>16747.2</v>
      </c>
      <c r="N680" s="858">
        <f t="shared" si="2399"/>
        <v>16747.2</v>
      </c>
      <c r="O680" s="858">
        <f t="shared" si="2399"/>
        <v>16747.2</v>
      </c>
      <c r="P680" s="858">
        <f t="shared" si="2399"/>
        <v>16747.2</v>
      </c>
      <c r="Q680" s="858">
        <f t="shared" si="2399"/>
        <v>16747.2</v>
      </c>
      <c r="R680" s="858">
        <f t="shared" si="2399"/>
        <v>16747.2</v>
      </c>
      <c r="S680" s="858">
        <f t="shared" si="2399"/>
        <v>16747.2</v>
      </c>
      <c r="T680" s="872"/>
      <c r="U680" s="858">
        <f t="shared" ref="U680:AL680" si="2400">4000*4.1868</f>
        <v>16747.2</v>
      </c>
      <c r="V680" s="858">
        <f t="shared" si="2400"/>
        <v>16747.2</v>
      </c>
      <c r="W680" s="858">
        <f t="shared" si="2400"/>
        <v>16747.2</v>
      </c>
      <c r="X680" s="858">
        <f t="shared" si="2400"/>
        <v>16747.2</v>
      </c>
      <c r="Y680" s="858">
        <f t="shared" si="2400"/>
        <v>16747.2</v>
      </c>
      <c r="Z680" s="858">
        <f t="shared" si="2400"/>
        <v>16747.2</v>
      </c>
      <c r="AA680" s="858">
        <f t="shared" si="2400"/>
        <v>16747.2</v>
      </c>
      <c r="AB680" s="858">
        <f t="shared" si="2400"/>
        <v>16747.2</v>
      </c>
      <c r="AC680" s="858">
        <f t="shared" si="2400"/>
        <v>16747.2</v>
      </c>
      <c r="AD680" s="858">
        <f t="shared" si="2400"/>
        <v>16747.2</v>
      </c>
      <c r="AE680" s="858">
        <f t="shared" si="2400"/>
        <v>16747.2</v>
      </c>
      <c r="AF680" s="858">
        <f t="shared" si="2400"/>
        <v>16747.2</v>
      </c>
      <c r="AG680" s="858">
        <f t="shared" si="2400"/>
        <v>16747.2</v>
      </c>
      <c r="AH680" s="858">
        <f t="shared" si="2400"/>
        <v>16747.2</v>
      </c>
      <c r="AI680" s="858">
        <f t="shared" si="2400"/>
        <v>16747.2</v>
      </c>
      <c r="AJ680" s="858">
        <f t="shared" si="2400"/>
        <v>16747.2</v>
      </c>
      <c r="AK680" s="858">
        <f t="shared" si="2400"/>
        <v>16747.2</v>
      </c>
      <c r="AL680" s="858">
        <f t="shared" si="2400"/>
        <v>16747.2</v>
      </c>
      <c r="AM680" s="872"/>
      <c r="AN680" s="861">
        <v>16747</v>
      </c>
      <c r="AO680" s="862">
        <v>16747</v>
      </c>
      <c r="AP680" s="862">
        <v>16747</v>
      </c>
      <c r="AQ680" s="862">
        <v>16747</v>
      </c>
      <c r="AR680" s="862">
        <v>16747</v>
      </c>
      <c r="AS680" s="862">
        <v>16747</v>
      </c>
      <c r="AT680" s="862">
        <v>16747</v>
      </c>
      <c r="AU680" s="862">
        <v>16747</v>
      </c>
      <c r="AV680" s="862">
        <v>16747</v>
      </c>
      <c r="AW680" s="862">
        <v>16747</v>
      </c>
      <c r="AX680" s="862">
        <v>16747</v>
      </c>
      <c r="AY680" s="862">
        <v>16747</v>
      </c>
      <c r="AZ680" s="862">
        <v>16747</v>
      </c>
      <c r="BA680" s="862">
        <v>16747</v>
      </c>
      <c r="BB680" s="862">
        <v>16747</v>
      </c>
      <c r="BC680" s="862">
        <v>16747</v>
      </c>
      <c r="BD680" s="862">
        <v>16747</v>
      </c>
      <c r="BE680" s="862">
        <v>16747</v>
      </c>
      <c r="BF680" s="872"/>
      <c r="BG680" s="861">
        <v>16747</v>
      </c>
      <c r="BH680" s="862">
        <v>16747</v>
      </c>
      <c r="BI680" s="862">
        <v>16747</v>
      </c>
      <c r="BJ680" s="862">
        <v>16747</v>
      </c>
      <c r="BK680" s="862">
        <v>16747</v>
      </c>
      <c r="BL680" s="862">
        <v>16747</v>
      </c>
      <c r="BM680" s="862">
        <v>16747</v>
      </c>
      <c r="BN680" s="862">
        <v>16747</v>
      </c>
      <c r="BO680" s="862">
        <v>16747</v>
      </c>
      <c r="BP680" s="862">
        <v>16747</v>
      </c>
      <c r="BQ680" s="862">
        <v>16747</v>
      </c>
      <c r="BR680" s="862">
        <v>16747</v>
      </c>
      <c r="BS680" s="862">
        <v>16747</v>
      </c>
      <c r="BT680" s="862">
        <v>16747</v>
      </c>
      <c r="BU680" s="862">
        <v>16747</v>
      </c>
      <c r="BV680" s="862">
        <v>16747</v>
      </c>
      <c r="BW680" s="862">
        <v>16747</v>
      </c>
      <c r="BX680" s="862">
        <v>16747</v>
      </c>
      <c r="BY680" s="872"/>
      <c r="BZ680" s="861">
        <v>16747</v>
      </c>
      <c r="CA680" s="862">
        <v>16747</v>
      </c>
      <c r="CB680" s="862">
        <v>16747</v>
      </c>
      <c r="CC680" s="862">
        <v>16747</v>
      </c>
      <c r="CD680" s="698">
        <f t="shared" si="2335"/>
        <v>16747.200000000004</v>
      </c>
      <c r="CE680" s="698">
        <f t="shared" si="2336"/>
        <v>16747.200000000004</v>
      </c>
      <c r="CF680" s="698">
        <f t="shared" si="2337"/>
        <v>16747</v>
      </c>
      <c r="CG680" s="787">
        <f t="shared" si="2338"/>
        <v>16747</v>
      </c>
      <c r="CH680" s="1370">
        <f t="shared" si="2395"/>
        <v>16747.2</v>
      </c>
      <c r="CI680" s="1371">
        <f t="shared" si="2395"/>
        <v>16747.2</v>
      </c>
      <c r="CJ680" s="1372">
        <f t="shared" si="2395"/>
        <v>16747.2</v>
      </c>
      <c r="CK680" s="1372">
        <f t="shared" si="2395"/>
        <v>16747.2</v>
      </c>
      <c r="CL680" s="1372">
        <f t="shared" si="2395"/>
        <v>16747.2</v>
      </c>
      <c r="CM680" s="1372">
        <f t="shared" si="2395"/>
        <v>16747.2</v>
      </c>
      <c r="CN680" s="1372">
        <f t="shared" si="2395"/>
        <v>16747.2</v>
      </c>
      <c r="CO680" s="1373">
        <f t="shared" si="2395"/>
        <v>16747.2</v>
      </c>
      <c r="CP680" s="1373">
        <f t="shared" si="2395"/>
        <v>16747.2</v>
      </c>
      <c r="CQ680" s="1373">
        <f t="shared" si="2395"/>
        <v>16747.2</v>
      </c>
      <c r="CR680" s="1373">
        <f t="shared" si="2396"/>
        <v>16747.2</v>
      </c>
      <c r="CS680" s="1372">
        <f t="shared" si="2396"/>
        <v>16747.2</v>
      </c>
      <c r="CT680" s="1372">
        <f t="shared" si="2396"/>
        <v>16747.2</v>
      </c>
      <c r="CU680" s="1372">
        <f t="shared" si="2396"/>
        <v>16747.2</v>
      </c>
      <c r="CV680" s="1372">
        <f t="shared" si="2396"/>
        <v>16747.2</v>
      </c>
      <c r="CW680" s="1372">
        <f t="shared" si="2396"/>
        <v>16747.2</v>
      </c>
      <c r="CX680" s="1371">
        <f t="shared" si="2396"/>
        <v>16747.2</v>
      </c>
      <c r="CY680" s="1374">
        <f t="shared" si="2396"/>
        <v>16747.2</v>
      </c>
      <c r="CZ680" s="532">
        <f t="shared" si="2397"/>
        <v>16747.2</v>
      </c>
      <c r="DA680" s="533">
        <f t="shared" si="2397"/>
        <v>16747.2</v>
      </c>
      <c r="DB680" s="534">
        <f t="shared" si="2397"/>
        <v>16747.2</v>
      </c>
      <c r="DC680" s="534">
        <f t="shared" si="2397"/>
        <v>16747.2</v>
      </c>
      <c r="DD680" s="534">
        <f t="shared" si="2397"/>
        <v>16747.2</v>
      </c>
      <c r="DE680" s="534">
        <f t="shared" si="2397"/>
        <v>16747.2</v>
      </c>
      <c r="DF680" s="534">
        <f t="shared" si="2397"/>
        <v>16747.2</v>
      </c>
      <c r="DG680" s="535">
        <f t="shared" si="2397"/>
        <v>16747.2</v>
      </c>
      <c r="DH680" s="535">
        <f t="shared" si="2397"/>
        <v>16747.2</v>
      </c>
      <c r="DI680" s="535">
        <f t="shared" si="2397"/>
        <v>16747.2</v>
      </c>
      <c r="DJ680" s="535">
        <f t="shared" si="2398"/>
        <v>16747.2</v>
      </c>
      <c r="DK680" s="534">
        <f t="shared" si="2398"/>
        <v>16747.2</v>
      </c>
      <c r="DL680" s="534">
        <f t="shared" si="2398"/>
        <v>16747.2</v>
      </c>
      <c r="DM680" s="534">
        <f t="shared" si="2398"/>
        <v>16747.2</v>
      </c>
      <c r="DN680" s="534">
        <f t="shared" si="2398"/>
        <v>16747.2</v>
      </c>
      <c r="DO680" s="534">
        <f t="shared" si="2398"/>
        <v>16747.2</v>
      </c>
      <c r="DP680" s="533">
        <f t="shared" si="2398"/>
        <v>16747.2</v>
      </c>
      <c r="DQ680" s="532">
        <f t="shared" si="2398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401">IF(B678="","",B678*B679*B680/B$46/365/$G$1)</f>
        <v/>
      </c>
      <c r="C681" s="733" t="str">
        <f t="shared" si="2401"/>
        <v/>
      </c>
      <c r="D681" s="733" t="str">
        <f t="shared" si="2401"/>
        <v/>
      </c>
      <c r="E681" s="733" t="str">
        <f t="shared" si="2401"/>
        <v/>
      </c>
      <c r="F681" s="733" t="str">
        <f t="shared" si="2401"/>
        <v/>
      </c>
      <c r="G681" s="733" t="str">
        <f t="shared" si="2401"/>
        <v/>
      </c>
      <c r="H681" s="733" t="str">
        <f t="shared" si="2401"/>
        <v/>
      </c>
      <c r="I681" s="733" t="str">
        <f t="shared" si="2401"/>
        <v/>
      </c>
      <c r="J681" s="733" t="str">
        <f t="shared" si="2401"/>
        <v/>
      </c>
      <c r="K681" s="733" t="str">
        <f t="shared" si="2401"/>
        <v/>
      </c>
      <c r="L681" s="733" t="str">
        <f t="shared" si="2401"/>
        <v/>
      </c>
      <c r="M681" s="733" t="str">
        <f t="shared" si="2401"/>
        <v/>
      </c>
      <c r="N681" s="733" t="str">
        <f t="shared" si="2401"/>
        <v/>
      </c>
      <c r="O681" s="733" t="str">
        <f t="shared" si="2401"/>
        <v/>
      </c>
      <c r="P681" s="733" t="str">
        <f t="shared" si="2401"/>
        <v/>
      </c>
      <c r="Q681" s="733" t="str">
        <f t="shared" si="2401"/>
        <v/>
      </c>
      <c r="R681" s="733" t="str">
        <f t="shared" si="2401"/>
        <v/>
      </c>
      <c r="S681" s="733" t="str">
        <f t="shared" si="2401"/>
        <v/>
      </c>
      <c r="T681" s="752"/>
      <c r="U681" s="733">
        <f t="shared" ref="U681:AL681" si="2402">IF(U678="","",U678*U679*U680/U$46/365/$G$1)</f>
        <v>2.2345490126312043E-2</v>
      </c>
      <c r="V681" s="733" t="str">
        <f t="shared" si="2402"/>
        <v/>
      </c>
      <c r="W681" s="733">
        <f t="shared" si="2402"/>
        <v>1.9552303860523038E-2</v>
      </c>
      <c r="X681" s="733">
        <f t="shared" si="2402"/>
        <v>4.3449564134495649E-4</v>
      </c>
      <c r="Y681" s="733" t="str">
        <f t="shared" si="2402"/>
        <v/>
      </c>
      <c r="Z681" s="733" t="str">
        <f t="shared" si="2402"/>
        <v/>
      </c>
      <c r="AA681" s="733" t="str">
        <f t="shared" si="2402"/>
        <v/>
      </c>
      <c r="AB681" s="733" t="str">
        <f t="shared" si="2402"/>
        <v/>
      </c>
      <c r="AC681" s="733" t="str">
        <f t="shared" si="2402"/>
        <v/>
      </c>
      <c r="AD681" s="733">
        <f t="shared" si="2402"/>
        <v>1.3034869240348694E-3</v>
      </c>
      <c r="AE681" s="733" t="str">
        <f t="shared" si="2402"/>
        <v/>
      </c>
      <c r="AF681" s="733" t="str">
        <f t="shared" si="2402"/>
        <v/>
      </c>
      <c r="AG681" s="733" t="str">
        <f t="shared" si="2402"/>
        <v/>
      </c>
      <c r="AH681" s="733" t="str">
        <f t="shared" si="2402"/>
        <v/>
      </c>
      <c r="AI681" s="733" t="str">
        <f t="shared" si="2402"/>
        <v/>
      </c>
      <c r="AJ681" s="733" t="str">
        <f t="shared" si="2402"/>
        <v/>
      </c>
      <c r="AK681" s="733" t="str">
        <f t="shared" si="2402"/>
        <v/>
      </c>
      <c r="AL681" s="733" t="str">
        <f t="shared" si="2402"/>
        <v/>
      </c>
      <c r="AM681" s="752"/>
      <c r="AN681" s="733" t="str">
        <f t="shared" ref="AN681:BE681" si="2403">IF(AN678="","",AN678*AN679*AN680/AN$46/365/$G$1)</f>
        <v/>
      </c>
      <c r="AO681" s="733" t="str">
        <f t="shared" si="2403"/>
        <v/>
      </c>
      <c r="AP681" s="733" t="str">
        <f t="shared" si="2403"/>
        <v/>
      </c>
      <c r="AQ681" s="733" t="str">
        <f t="shared" si="2403"/>
        <v/>
      </c>
      <c r="AR681" s="733" t="str">
        <f t="shared" si="2403"/>
        <v/>
      </c>
      <c r="AS681" s="733" t="str">
        <f t="shared" si="2403"/>
        <v/>
      </c>
      <c r="AT681" s="733" t="str">
        <f t="shared" si="2403"/>
        <v/>
      </c>
      <c r="AU681" s="733" t="str">
        <f t="shared" si="2403"/>
        <v/>
      </c>
      <c r="AV681" s="733" t="str">
        <f t="shared" si="2403"/>
        <v/>
      </c>
      <c r="AW681" s="733" t="str">
        <f t="shared" si="2403"/>
        <v/>
      </c>
      <c r="AX681" s="733" t="str">
        <f t="shared" si="2403"/>
        <v/>
      </c>
      <c r="AY681" s="733" t="str">
        <f t="shared" si="2403"/>
        <v/>
      </c>
      <c r="AZ681" s="733" t="str">
        <f t="shared" si="2403"/>
        <v/>
      </c>
      <c r="BA681" s="733" t="str">
        <f t="shared" si="2403"/>
        <v/>
      </c>
      <c r="BB681" s="733" t="str">
        <f t="shared" si="2403"/>
        <v/>
      </c>
      <c r="BC681" s="733" t="str">
        <f t="shared" si="2403"/>
        <v/>
      </c>
      <c r="BD681" s="733" t="str">
        <f t="shared" si="2403"/>
        <v/>
      </c>
      <c r="BE681" s="733" t="str">
        <f t="shared" si="2403"/>
        <v/>
      </c>
      <c r="BF681" s="752"/>
      <c r="BG681" s="733" t="str">
        <f t="shared" ref="BG681:BX681" si="2404">IF(BG678="","",BG678*BG679*BG680/BG$46/365/$G$1)</f>
        <v/>
      </c>
      <c r="BH681" s="733" t="str">
        <f t="shared" si="2404"/>
        <v/>
      </c>
      <c r="BI681" s="733" t="str">
        <f t="shared" si="2404"/>
        <v/>
      </c>
      <c r="BJ681" s="733" t="str">
        <f t="shared" si="2404"/>
        <v/>
      </c>
      <c r="BK681" s="733" t="str">
        <f t="shared" si="2404"/>
        <v/>
      </c>
      <c r="BL681" s="733" t="str">
        <f t="shared" si="2404"/>
        <v/>
      </c>
      <c r="BM681" s="733" t="str">
        <f t="shared" si="2404"/>
        <v/>
      </c>
      <c r="BN681" s="733" t="str">
        <f t="shared" si="2404"/>
        <v/>
      </c>
      <c r="BO681" s="733" t="str">
        <f t="shared" si="2404"/>
        <v/>
      </c>
      <c r="BP681" s="733" t="str">
        <f t="shared" si="2404"/>
        <v/>
      </c>
      <c r="BQ681" s="733" t="str">
        <f t="shared" si="2404"/>
        <v/>
      </c>
      <c r="BR681" s="733" t="str">
        <f t="shared" si="2404"/>
        <v/>
      </c>
      <c r="BS681" s="733" t="str">
        <f t="shared" si="2404"/>
        <v/>
      </c>
      <c r="BT681" s="733" t="str">
        <f t="shared" si="2404"/>
        <v/>
      </c>
      <c r="BU681" s="733" t="str">
        <f t="shared" si="2404"/>
        <v/>
      </c>
      <c r="BV681" s="733" t="str">
        <f t="shared" si="2404"/>
        <v/>
      </c>
      <c r="BW681" s="733" t="str">
        <f t="shared" si="2404"/>
        <v/>
      </c>
      <c r="BX681" s="733" t="str">
        <f t="shared" si="2404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335"/>
        <v/>
      </c>
      <c r="CE681" s="723">
        <f t="shared" si="2336"/>
        <v>1.0427895392278954E-2</v>
      </c>
      <c r="CF681" s="723" t="str">
        <f t="shared" si="2337"/>
        <v/>
      </c>
      <c r="CG681" s="790" t="str">
        <f t="shared" si="2338"/>
        <v/>
      </c>
      <c r="CH681" s="1375" t="str">
        <f t="shared" si="2395"/>
        <v/>
      </c>
      <c r="CI681" s="1376" t="str">
        <f t="shared" si="2395"/>
        <v/>
      </c>
      <c r="CJ681" s="1377" t="str">
        <f t="shared" si="2395"/>
        <v/>
      </c>
      <c r="CK681" s="1377" t="str">
        <f t="shared" si="2395"/>
        <v/>
      </c>
      <c r="CL681" s="1377" t="str">
        <f t="shared" si="2395"/>
        <v/>
      </c>
      <c r="CM681" s="1377" t="str">
        <f t="shared" si="2395"/>
        <v/>
      </c>
      <c r="CN681" s="1377" t="str">
        <f t="shared" si="2395"/>
        <v/>
      </c>
      <c r="CO681" s="1378" t="str">
        <f t="shared" si="2395"/>
        <v/>
      </c>
      <c r="CP681" s="1378" t="str">
        <f t="shared" si="2395"/>
        <v/>
      </c>
      <c r="CQ681" s="1378" t="str">
        <f t="shared" si="2395"/>
        <v/>
      </c>
      <c r="CR681" s="1378" t="str">
        <f t="shared" si="2396"/>
        <v/>
      </c>
      <c r="CS681" s="1377" t="str">
        <f t="shared" si="2396"/>
        <v/>
      </c>
      <c r="CT681" s="1377" t="str">
        <f t="shared" si="2396"/>
        <v/>
      </c>
      <c r="CU681" s="1377" t="str">
        <f t="shared" si="2396"/>
        <v/>
      </c>
      <c r="CV681" s="1377" t="str">
        <f t="shared" si="2396"/>
        <v/>
      </c>
      <c r="CW681" s="1377" t="str">
        <f t="shared" si="2396"/>
        <v/>
      </c>
      <c r="CX681" s="1376" t="str">
        <f t="shared" si="2396"/>
        <v/>
      </c>
      <c r="CY681" s="1379" t="str">
        <f t="shared" si="2396"/>
        <v/>
      </c>
      <c r="CZ681" s="638" t="str">
        <f t="shared" si="2397"/>
        <v/>
      </c>
      <c r="DA681" s="639" t="str">
        <f t="shared" si="2397"/>
        <v/>
      </c>
      <c r="DB681" s="640" t="str">
        <f t="shared" si="2397"/>
        <v/>
      </c>
      <c r="DC681" s="640" t="str">
        <f t="shared" si="2397"/>
        <v/>
      </c>
      <c r="DD681" s="640" t="str">
        <f t="shared" si="2397"/>
        <v/>
      </c>
      <c r="DE681" s="640" t="str">
        <f t="shared" si="2397"/>
        <v/>
      </c>
      <c r="DF681" s="640" t="str">
        <f t="shared" si="2397"/>
        <v/>
      </c>
      <c r="DG681" s="641">
        <f t="shared" si="2397"/>
        <v>4.3449564134495649E-4</v>
      </c>
      <c r="DH681" s="641">
        <f t="shared" si="2397"/>
        <v>1.3034869240348694E-3</v>
      </c>
      <c r="DI681" s="641">
        <f t="shared" si="2397"/>
        <v>1.9552303860523038E-2</v>
      </c>
      <c r="DJ681" s="641">
        <f t="shared" si="2398"/>
        <v>2.2345490126312043E-2</v>
      </c>
      <c r="DK681" s="640" t="str">
        <f t="shared" si="2398"/>
        <v/>
      </c>
      <c r="DL681" s="640" t="str">
        <f t="shared" si="2398"/>
        <v/>
      </c>
      <c r="DM681" s="640" t="str">
        <f t="shared" si="2398"/>
        <v/>
      </c>
      <c r="DN681" s="640" t="str">
        <f t="shared" si="2398"/>
        <v/>
      </c>
      <c r="DO681" s="640" t="str">
        <f t="shared" si="2398"/>
        <v/>
      </c>
      <c r="DP681" s="639" t="str">
        <f t="shared" si="2398"/>
        <v/>
      </c>
      <c r="DQ681" s="638" t="str">
        <f t="shared" si="2398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2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2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2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2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2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2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2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2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370" t="str">
        <f t="shared" ref="CH683:CQ686" si="2405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371" t="str">
        <f t="shared" si="2405"/>
        <v/>
      </c>
      <c r="CJ683" s="1372" t="str">
        <f t="shared" si="2405"/>
        <v/>
      </c>
      <c r="CK683" s="1372" t="str">
        <f t="shared" si="2405"/>
        <v/>
      </c>
      <c r="CL683" s="1372" t="str">
        <f t="shared" si="2405"/>
        <v/>
      </c>
      <c r="CM683" s="1372" t="str">
        <f t="shared" si="2405"/>
        <v/>
      </c>
      <c r="CN683" s="1372" t="str">
        <f t="shared" si="2405"/>
        <v/>
      </c>
      <c r="CO683" s="1373" t="str">
        <f t="shared" si="2405"/>
        <v/>
      </c>
      <c r="CP683" s="1373" t="str">
        <f t="shared" si="2405"/>
        <v/>
      </c>
      <c r="CQ683" s="1373" t="str">
        <f t="shared" si="2405"/>
        <v/>
      </c>
      <c r="CR683" s="1373" t="str">
        <f t="shared" ref="CR683:CY686" si="2406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372" t="str">
        <f t="shared" si="2406"/>
        <v/>
      </c>
      <c r="CT683" s="1372" t="str">
        <f t="shared" si="2406"/>
        <v/>
      </c>
      <c r="CU683" s="1372" t="str">
        <f t="shared" si="2406"/>
        <v/>
      </c>
      <c r="CV683" s="1372" t="str">
        <f t="shared" si="2406"/>
        <v/>
      </c>
      <c r="CW683" s="1372" t="str">
        <f t="shared" si="2406"/>
        <v/>
      </c>
      <c r="CX683" s="1371" t="str">
        <f t="shared" si="2406"/>
        <v/>
      </c>
      <c r="CY683" s="1374" t="str">
        <f t="shared" si="2406"/>
        <v/>
      </c>
      <c r="CZ683" s="532" t="str">
        <f t="shared" ref="CZ683:DI686" si="2407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407"/>
        <v/>
      </c>
      <c r="DB683" s="534" t="str">
        <f t="shared" si="2407"/>
        <v/>
      </c>
      <c r="DC683" s="534" t="str">
        <f t="shared" si="2407"/>
        <v/>
      </c>
      <c r="DD683" s="534" t="str">
        <f t="shared" si="2407"/>
        <v/>
      </c>
      <c r="DE683" s="534" t="str">
        <f t="shared" si="2407"/>
        <v/>
      </c>
      <c r="DF683" s="534" t="str">
        <f t="shared" si="2407"/>
        <v/>
      </c>
      <c r="DG683" s="535" t="str">
        <f t="shared" si="2407"/>
        <v/>
      </c>
      <c r="DH683" s="535" t="str">
        <f t="shared" si="2407"/>
        <v/>
      </c>
      <c r="DI683" s="535">
        <f t="shared" si="2407"/>
        <v>12</v>
      </c>
      <c r="DJ683" s="535" t="str">
        <f t="shared" ref="DJ683:DQ686" si="2408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408"/>
        <v/>
      </c>
      <c r="DL683" s="534" t="str">
        <f t="shared" si="2408"/>
        <v/>
      </c>
      <c r="DM683" s="534" t="str">
        <f t="shared" si="2408"/>
        <v/>
      </c>
      <c r="DN683" s="534" t="str">
        <f t="shared" si="2408"/>
        <v/>
      </c>
      <c r="DO683" s="534" t="str">
        <f t="shared" si="2408"/>
        <v/>
      </c>
      <c r="DP683" s="533" t="str">
        <f t="shared" si="2408"/>
        <v/>
      </c>
      <c r="DQ683" s="532" t="str">
        <f t="shared" si="2408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2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2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2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2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370" t="str">
        <f t="shared" si="2405"/>
        <v/>
      </c>
      <c r="CI684" s="1371" t="str">
        <f t="shared" si="2405"/>
        <v/>
      </c>
      <c r="CJ684" s="1372" t="str">
        <f t="shared" si="2405"/>
        <v/>
      </c>
      <c r="CK684" s="1372" t="str">
        <f t="shared" si="2405"/>
        <v/>
      </c>
      <c r="CL684" s="1372" t="str">
        <f t="shared" si="2405"/>
        <v/>
      </c>
      <c r="CM684" s="1372" t="str">
        <f t="shared" si="2405"/>
        <v/>
      </c>
      <c r="CN684" s="1372" t="str">
        <f t="shared" si="2405"/>
        <v/>
      </c>
      <c r="CO684" s="1373" t="str">
        <f t="shared" si="2405"/>
        <v/>
      </c>
      <c r="CP684" s="1373" t="str">
        <f t="shared" si="2405"/>
        <v/>
      </c>
      <c r="CQ684" s="1373" t="str">
        <f t="shared" si="2405"/>
        <v/>
      </c>
      <c r="CR684" s="1373" t="str">
        <f t="shared" si="2406"/>
        <v/>
      </c>
      <c r="CS684" s="1372" t="str">
        <f t="shared" si="2406"/>
        <v/>
      </c>
      <c r="CT684" s="1372" t="str">
        <f t="shared" si="2406"/>
        <v/>
      </c>
      <c r="CU684" s="1372" t="str">
        <f t="shared" si="2406"/>
        <v/>
      </c>
      <c r="CV684" s="1372" t="str">
        <f t="shared" si="2406"/>
        <v/>
      </c>
      <c r="CW684" s="1372" t="str">
        <f t="shared" si="2406"/>
        <v/>
      </c>
      <c r="CX684" s="1371" t="str">
        <f t="shared" si="2406"/>
        <v/>
      </c>
      <c r="CY684" s="1374" t="str">
        <f t="shared" si="2406"/>
        <v/>
      </c>
      <c r="CZ684" s="532" t="str">
        <f t="shared" si="2407"/>
        <v/>
      </c>
      <c r="DA684" s="533" t="str">
        <f t="shared" si="2407"/>
        <v/>
      </c>
      <c r="DB684" s="534" t="str">
        <f t="shared" si="2407"/>
        <v/>
      </c>
      <c r="DC684" s="534" t="str">
        <f t="shared" si="2407"/>
        <v/>
      </c>
      <c r="DD684" s="534" t="str">
        <f t="shared" si="2407"/>
        <v/>
      </c>
      <c r="DE684" s="534" t="str">
        <f t="shared" si="2407"/>
        <v/>
      </c>
      <c r="DF684" s="534" t="str">
        <f t="shared" si="2407"/>
        <v/>
      </c>
      <c r="DG684" s="535" t="str">
        <f t="shared" si="2407"/>
        <v/>
      </c>
      <c r="DH684" s="535" t="str">
        <f t="shared" si="2407"/>
        <v/>
      </c>
      <c r="DI684" s="535">
        <f t="shared" si="2407"/>
        <v>12</v>
      </c>
      <c r="DJ684" s="535" t="str">
        <f t="shared" si="2408"/>
        <v/>
      </c>
      <c r="DK684" s="534" t="str">
        <f t="shared" si="2408"/>
        <v/>
      </c>
      <c r="DL684" s="534" t="str">
        <f t="shared" si="2408"/>
        <v/>
      </c>
      <c r="DM684" s="534" t="str">
        <f t="shared" si="2408"/>
        <v/>
      </c>
      <c r="DN684" s="534" t="str">
        <f t="shared" si="2408"/>
        <v/>
      </c>
      <c r="DO684" s="534" t="str">
        <f t="shared" si="2408"/>
        <v/>
      </c>
      <c r="DP684" s="533" t="str">
        <f t="shared" si="2408"/>
        <v/>
      </c>
      <c r="DQ684" s="532" t="str">
        <f t="shared" si="2408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4" t="s">
        <v>393</v>
      </c>
      <c r="B685" s="858">
        <f t="shared" ref="B685:S685" si="2409">2020*4.1868</f>
        <v>8457.3359999999993</v>
      </c>
      <c r="C685" s="858">
        <f t="shared" si="2409"/>
        <v>8457.3359999999993</v>
      </c>
      <c r="D685" s="858">
        <f t="shared" si="2409"/>
        <v>8457.3359999999993</v>
      </c>
      <c r="E685" s="858">
        <f t="shared" si="2409"/>
        <v>8457.3359999999993</v>
      </c>
      <c r="F685" s="858">
        <f t="shared" si="2409"/>
        <v>8457.3359999999993</v>
      </c>
      <c r="G685" s="858">
        <f t="shared" si="2409"/>
        <v>8457.3359999999993</v>
      </c>
      <c r="H685" s="858">
        <f t="shared" si="2409"/>
        <v>8457.3359999999993</v>
      </c>
      <c r="I685" s="858">
        <f t="shared" si="2409"/>
        <v>8457.3359999999993</v>
      </c>
      <c r="J685" s="858">
        <f t="shared" si="2409"/>
        <v>8457.3359999999993</v>
      </c>
      <c r="K685" s="858">
        <f t="shared" si="2409"/>
        <v>8457.3359999999993</v>
      </c>
      <c r="L685" s="858">
        <f t="shared" si="2409"/>
        <v>8457.3359999999993</v>
      </c>
      <c r="M685" s="858">
        <f t="shared" si="2409"/>
        <v>8457.3359999999993</v>
      </c>
      <c r="N685" s="858">
        <f t="shared" si="2409"/>
        <v>8457.3359999999993</v>
      </c>
      <c r="O685" s="858">
        <f t="shared" si="2409"/>
        <v>8457.3359999999993</v>
      </c>
      <c r="P685" s="858">
        <f t="shared" si="2409"/>
        <v>8457.3359999999993</v>
      </c>
      <c r="Q685" s="858">
        <f t="shared" si="2409"/>
        <v>8457.3359999999993</v>
      </c>
      <c r="R685" s="858">
        <f t="shared" si="2409"/>
        <v>8457.3359999999993</v>
      </c>
      <c r="S685" s="858">
        <f t="shared" si="2409"/>
        <v>8457.3359999999993</v>
      </c>
      <c r="T685" s="872"/>
      <c r="U685" s="858">
        <f t="shared" ref="U685:AL685" si="2410">2020*4.1868</f>
        <v>8457.3359999999993</v>
      </c>
      <c r="V685" s="858">
        <f t="shared" si="2410"/>
        <v>8457.3359999999993</v>
      </c>
      <c r="W685" s="858">
        <f t="shared" si="2410"/>
        <v>8457.3359999999993</v>
      </c>
      <c r="X685" s="858">
        <f t="shared" si="2410"/>
        <v>8457.3359999999993</v>
      </c>
      <c r="Y685" s="858">
        <f t="shared" si="2410"/>
        <v>8457.3359999999993</v>
      </c>
      <c r="Z685" s="858">
        <f t="shared" si="2410"/>
        <v>8457.3359999999993</v>
      </c>
      <c r="AA685" s="858">
        <f t="shared" si="2410"/>
        <v>8457.3359999999993</v>
      </c>
      <c r="AB685" s="858">
        <f t="shared" si="2410"/>
        <v>8457.3359999999993</v>
      </c>
      <c r="AC685" s="858">
        <f t="shared" si="2410"/>
        <v>8457.3359999999993</v>
      </c>
      <c r="AD685" s="858">
        <f t="shared" si="2410"/>
        <v>8457.3359999999993</v>
      </c>
      <c r="AE685" s="858">
        <f t="shared" si="2410"/>
        <v>8457.3359999999993</v>
      </c>
      <c r="AF685" s="858">
        <f t="shared" si="2410"/>
        <v>8457.3359999999993</v>
      </c>
      <c r="AG685" s="858">
        <f t="shared" si="2410"/>
        <v>8457.3359999999993</v>
      </c>
      <c r="AH685" s="858">
        <f t="shared" si="2410"/>
        <v>8457.3359999999993</v>
      </c>
      <c r="AI685" s="858">
        <f t="shared" si="2410"/>
        <v>8457.3359999999993</v>
      </c>
      <c r="AJ685" s="858">
        <f t="shared" si="2410"/>
        <v>8457.3359999999993</v>
      </c>
      <c r="AK685" s="858">
        <f t="shared" si="2410"/>
        <v>8457.3359999999993</v>
      </c>
      <c r="AL685" s="858">
        <f t="shared" si="2410"/>
        <v>8457.3359999999993</v>
      </c>
      <c r="AM685" s="872"/>
      <c r="AN685" s="861">
        <v>8457</v>
      </c>
      <c r="AO685" s="862">
        <v>8457</v>
      </c>
      <c r="AP685" s="862">
        <v>8457</v>
      </c>
      <c r="AQ685" s="862">
        <v>8457</v>
      </c>
      <c r="AR685" s="862">
        <v>8457</v>
      </c>
      <c r="AS685" s="862">
        <v>8457</v>
      </c>
      <c r="AT685" s="862">
        <v>8457</v>
      </c>
      <c r="AU685" s="862">
        <v>8457</v>
      </c>
      <c r="AV685" s="862">
        <v>8457</v>
      </c>
      <c r="AW685" s="862">
        <v>8457</v>
      </c>
      <c r="AX685" s="862">
        <v>8457</v>
      </c>
      <c r="AY685" s="862">
        <v>8457</v>
      </c>
      <c r="AZ685" s="862">
        <v>8457</v>
      </c>
      <c r="BA685" s="862">
        <v>8457</v>
      </c>
      <c r="BB685" s="862">
        <v>8457</v>
      </c>
      <c r="BC685" s="862">
        <v>8457</v>
      </c>
      <c r="BD685" s="862">
        <v>8457</v>
      </c>
      <c r="BE685" s="862">
        <v>8457</v>
      </c>
      <c r="BF685" s="872"/>
      <c r="BG685" s="861">
        <v>8457</v>
      </c>
      <c r="BH685" s="862">
        <v>8457</v>
      </c>
      <c r="BI685" s="862">
        <v>8457</v>
      </c>
      <c r="BJ685" s="862">
        <v>8457</v>
      </c>
      <c r="BK685" s="862">
        <v>8457</v>
      </c>
      <c r="BL685" s="862">
        <v>8457</v>
      </c>
      <c r="BM685" s="862">
        <v>8457</v>
      </c>
      <c r="BN685" s="862">
        <v>8457</v>
      </c>
      <c r="BO685" s="862">
        <v>8457</v>
      </c>
      <c r="BP685" s="862">
        <v>8457</v>
      </c>
      <c r="BQ685" s="862">
        <v>8457</v>
      </c>
      <c r="BR685" s="862">
        <v>8457</v>
      </c>
      <c r="BS685" s="862">
        <v>8457</v>
      </c>
      <c r="BT685" s="862">
        <v>8457</v>
      </c>
      <c r="BU685" s="862">
        <v>8457</v>
      </c>
      <c r="BV685" s="862">
        <v>8457</v>
      </c>
      <c r="BW685" s="862">
        <v>8457</v>
      </c>
      <c r="BX685" s="862">
        <v>8457</v>
      </c>
      <c r="BY685" s="872"/>
      <c r="BZ685" s="284">
        <v>5790</v>
      </c>
      <c r="CA685" s="284">
        <v>5790</v>
      </c>
      <c r="CB685" s="284">
        <v>5790</v>
      </c>
      <c r="CC685" s="284">
        <v>5790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</v>
      </c>
      <c r="CG685" s="787">
        <f>IF(DU685&lt;3,"",(SUM(BG685:BX685)-MIN(BG685:BX685)-MAX(BG685:BX685))/(DU685-2))</f>
        <v>8457</v>
      </c>
      <c r="CH685" s="1370">
        <f t="shared" si="2405"/>
        <v>8457.3359999999993</v>
      </c>
      <c r="CI685" s="1371">
        <f t="shared" si="2405"/>
        <v>8457.3359999999993</v>
      </c>
      <c r="CJ685" s="1372">
        <f t="shared" si="2405"/>
        <v>8457.3359999999993</v>
      </c>
      <c r="CK685" s="1372">
        <f t="shared" si="2405"/>
        <v>8457.3359999999993</v>
      </c>
      <c r="CL685" s="1372">
        <f t="shared" si="2405"/>
        <v>8457.3359999999993</v>
      </c>
      <c r="CM685" s="1372">
        <f t="shared" si="2405"/>
        <v>8457.3359999999993</v>
      </c>
      <c r="CN685" s="1372">
        <f t="shared" si="2405"/>
        <v>8457.3359999999993</v>
      </c>
      <c r="CO685" s="1373">
        <f t="shared" si="2405"/>
        <v>8457.3359999999993</v>
      </c>
      <c r="CP685" s="1373">
        <f t="shared" si="2405"/>
        <v>8457.3359999999993</v>
      </c>
      <c r="CQ685" s="1373">
        <f t="shared" si="2405"/>
        <v>8457.3359999999993</v>
      </c>
      <c r="CR685" s="1373">
        <f t="shared" si="2406"/>
        <v>8457.3359999999993</v>
      </c>
      <c r="CS685" s="1372">
        <f t="shared" si="2406"/>
        <v>8457.3359999999993</v>
      </c>
      <c r="CT685" s="1372">
        <f t="shared" si="2406"/>
        <v>8457.3359999999993</v>
      </c>
      <c r="CU685" s="1372">
        <f t="shared" si="2406"/>
        <v>8457.3359999999993</v>
      </c>
      <c r="CV685" s="1372">
        <f t="shared" si="2406"/>
        <v>8457.3359999999993</v>
      </c>
      <c r="CW685" s="1372">
        <f t="shared" si="2406"/>
        <v>8457.3359999999993</v>
      </c>
      <c r="CX685" s="1371">
        <f t="shared" si="2406"/>
        <v>8457.3359999999993</v>
      </c>
      <c r="CY685" s="1374">
        <f t="shared" si="2406"/>
        <v>8457.3359999999993</v>
      </c>
      <c r="CZ685" s="532">
        <f t="shared" si="2407"/>
        <v>8457.3359999999993</v>
      </c>
      <c r="DA685" s="533">
        <f t="shared" si="2407"/>
        <v>8457.3359999999993</v>
      </c>
      <c r="DB685" s="534">
        <f t="shared" si="2407"/>
        <v>8457.3359999999993</v>
      </c>
      <c r="DC685" s="534">
        <f t="shared" si="2407"/>
        <v>8457.3359999999993</v>
      </c>
      <c r="DD685" s="534">
        <f t="shared" si="2407"/>
        <v>8457.3359999999993</v>
      </c>
      <c r="DE685" s="534">
        <f t="shared" si="2407"/>
        <v>8457.3359999999993</v>
      </c>
      <c r="DF685" s="534">
        <f t="shared" si="2407"/>
        <v>8457.3359999999993</v>
      </c>
      <c r="DG685" s="535">
        <f t="shared" si="2407"/>
        <v>8457.3359999999993</v>
      </c>
      <c r="DH685" s="535">
        <f t="shared" si="2407"/>
        <v>8457.3359999999993</v>
      </c>
      <c r="DI685" s="535">
        <f t="shared" si="2407"/>
        <v>8457.3359999999993</v>
      </c>
      <c r="DJ685" s="535">
        <f t="shared" si="2408"/>
        <v>8457.3359999999993</v>
      </c>
      <c r="DK685" s="534">
        <f t="shared" si="2408"/>
        <v>8457.3359999999993</v>
      </c>
      <c r="DL685" s="534">
        <f t="shared" si="2408"/>
        <v>8457.3359999999993</v>
      </c>
      <c r="DM685" s="534">
        <f t="shared" si="2408"/>
        <v>8457.3359999999993</v>
      </c>
      <c r="DN685" s="534">
        <f t="shared" si="2408"/>
        <v>8457.3359999999993</v>
      </c>
      <c r="DO685" s="534">
        <f t="shared" si="2408"/>
        <v>8457.3359999999993</v>
      </c>
      <c r="DP685" s="533">
        <f t="shared" si="2408"/>
        <v>8457.3359999999993</v>
      </c>
      <c r="DQ685" s="532">
        <f t="shared" si="2408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411">IF(B683="","",B683*B684*B685/B$46/365/$G$1)</f>
        <v/>
      </c>
      <c r="C686" s="733" t="str">
        <f t="shared" si="2411"/>
        <v/>
      </c>
      <c r="D686" s="733" t="str">
        <f t="shared" si="2411"/>
        <v/>
      </c>
      <c r="E686" s="733" t="str">
        <f t="shared" si="2411"/>
        <v/>
      </c>
      <c r="F686" s="733" t="str">
        <f t="shared" si="2411"/>
        <v/>
      </c>
      <c r="G686" s="733" t="str">
        <f t="shared" si="2411"/>
        <v/>
      </c>
      <c r="H686" s="733" t="str">
        <f t="shared" si="2411"/>
        <v/>
      </c>
      <c r="I686" s="733" t="str">
        <f t="shared" si="2411"/>
        <v/>
      </c>
      <c r="J686" s="733" t="str">
        <f t="shared" si="2411"/>
        <v/>
      </c>
      <c r="K686" s="733" t="str">
        <f t="shared" si="2411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412">IF(U683="","",U683*U684*U685/U$46/365/$G$1)</f>
        <v/>
      </c>
      <c r="V686" s="733" t="str">
        <f t="shared" si="2412"/>
        <v/>
      </c>
      <c r="W686" s="733">
        <f t="shared" si="2412"/>
        <v>4.739478455790784E-2</v>
      </c>
      <c r="X686" s="733" t="str">
        <f t="shared" si="2412"/>
        <v/>
      </c>
      <c r="Y686" s="733" t="str">
        <f t="shared" si="2412"/>
        <v/>
      </c>
      <c r="Z686" s="733" t="str">
        <f t="shared" si="2412"/>
        <v/>
      </c>
      <c r="AA686" s="733" t="str">
        <f t="shared" si="2412"/>
        <v/>
      </c>
      <c r="AB686" s="733" t="str">
        <f t="shared" si="2412"/>
        <v/>
      </c>
      <c r="AC686" s="733" t="str">
        <f t="shared" si="2412"/>
        <v/>
      </c>
      <c r="AD686" s="733" t="str">
        <f t="shared" si="2412"/>
        <v/>
      </c>
      <c r="AE686" s="733" t="str">
        <f t="shared" si="2412"/>
        <v/>
      </c>
      <c r="AF686" s="733" t="str">
        <f t="shared" si="2412"/>
        <v/>
      </c>
      <c r="AG686" s="733" t="str">
        <f t="shared" si="2412"/>
        <v/>
      </c>
      <c r="AH686" s="733" t="str">
        <f t="shared" si="2412"/>
        <v/>
      </c>
      <c r="AI686" s="733" t="str">
        <f t="shared" si="2412"/>
        <v/>
      </c>
      <c r="AJ686" s="733" t="str">
        <f t="shared" si="2412"/>
        <v/>
      </c>
      <c r="AK686" s="733" t="str">
        <f t="shared" si="2412"/>
        <v/>
      </c>
      <c r="AL686" s="733" t="str">
        <f t="shared" si="2412"/>
        <v/>
      </c>
      <c r="AM686" s="752"/>
      <c r="AN686" s="733" t="str">
        <f t="shared" ref="AN686:BE686" si="2413">IF(AN683="","",AN683*AN684*AN685/AN$46/365/$G$1)</f>
        <v/>
      </c>
      <c r="AO686" s="733" t="str">
        <f t="shared" si="2413"/>
        <v/>
      </c>
      <c r="AP686" s="733" t="str">
        <f t="shared" si="2413"/>
        <v/>
      </c>
      <c r="AQ686" s="733" t="str">
        <f t="shared" si="2413"/>
        <v/>
      </c>
      <c r="AR686" s="733" t="str">
        <f t="shared" si="2413"/>
        <v/>
      </c>
      <c r="AS686" s="733" t="str">
        <f t="shared" si="2413"/>
        <v/>
      </c>
      <c r="AT686" s="733" t="str">
        <f t="shared" si="2413"/>
        <v/>
      </c>
      <c r="AU686" s="733" t="str">
        <f t="shared" si="2413"/>
        <v/>
      </c>
      <c r="AV686" s="733" t="str">
        <f t="shared" si="2413"/>
        <v/>
      </c>
      <c r="AW686" s="733" t="str">
        <f t="shared" si="2413"/>
        <v/>
      </c>
      <c r="AX686" s="733" t="str">
        <f t="shared" si="2413"/>
        <v/>
      </c>
      <c r="AY686" s="733" t="str">
        <f t="shared" si="2413"/>
        <v/>
      </c>
      <c r="AZ686" s="733" t="str">
        <f t="shared" si="2413"/>
        <v/>
      </c>
      <c r="BA686" s="733" t="str">
        <f t="shared" si="2413"/>
        <v/>
      </c>
      <c r="BB686" s="733" t="str">
        <f t="shared" si="2413"/>
        <v/>
      </c>
      <c r="BC686" s="733" t="str">
        <f t="shared" si="2413"/>
        <v/>
      </c>
      <c r="BD686" s="733" t="str">
        <f t="shared" si="2413"/>
        <v/>
      </c>
      <c r="BE686" s="733" t="str">
        <f t="shared" si="2413"/>
        <v/>
      </c>
      <c r="BF686" s="752"/>
      <c r="BG686" s="733" t="str">
        <f t="shared" ref="BG686:BX686" si="2414">IF(BG683="","",BG683*BG684*BG685/BG$46/365/$G$1)</f>
        <v/>
      </c>
      <c r="BH686" s="733" t="str">
        <f t="shared" si="2414"/>
        <v/>
      </c>
      <c r="BI686" s="733" t="str">
        <f t="shared" si="2414"/>
        <v/>
      </c>
      <c r="BJ686" s="733" t="str">
        <f t="shared" si="2414"/>
        <v/>
      </c>
      <c r="BK686" s="733" t="str">
        <f t="shared" si="2414"/>
        <v/>
      </c>
      <c r="BL686" s="733" t="str">
        <f t="shared" si="2414"/>
        <v/>
      </c>
      <c r="BM686" s="733" t="str">
        <f t="shared" si="2414"/>
        <v/>
      </c>
      <c r="BN686" s="733" t="str">
        <f t="shared" si="2414"/>
        <v/>
      </c>
      <c r="BO686" s="733" t="str">
        <f t="shared" si="2414"/>
        <v/>
      </c>
      <c r="BP686" s="733" t="str">
        <f t="shared" si="2414"/>
        <v/>
      </c>
      <c r="BQ686" s="733" t="str">
        <f t="shared" si="2414"/>
        <v/>
      </c>
      <c r="BR686" s="733" t="str">
        <f t="shared" si="2414"/>
        <v/>
      </c>
      <c r="BS686" s="733" t="str">
        <f t="shared" si="2414"/>
        <v/>
      </c>
      <c r="BT686" s="733" t="str">
        <f t="shared" si="2414"/>
        <v/>
      </c>
      <c r="BU686" s="733" t="str">
        <f t="shared" si="2414"/>
        <v/>
      </c>
      <c r="BV686" s="733" t="str">
        <f t="shared" si="2414"/>
        <v/>
      </c>
      <c r="BW686" s="733" t="str">
        <f t="shared" si="2414"/>
        <v/>
      </c>
      <c r="BX686" s="733" t="str">
        <f t="shared" si="2414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375" t="str">
        <f t="shared" si="2405"/>
        <v/>
      </c>
      <c r="CI686" s="1376" t="str">
        <f t="shared" si="2405"/>
        <v/>
      </c>
      <c r="CJ686" s="1377" t="str">
        <f t="shared" si="2405"/>
        <v/>
      </c>
      <c r="CK686" s="1377" t="str">
        <f t="shared" si="2405"/>
        <v/>
      </c>
      <c r="CL686" s="1377" t="str">
        <f t="shared" si="2405"/>
        <v/>
      </c>
      <c r="CM686" s="1377" t="str">
        <f t="shared" si="2405"/>
        <v/>
      </c>
      <c r="CN686" s="1377" t="str">
        <f t="shared" si="2405"/>
        <v/>
      </c>
      <c r="CO686" s="1378" t="str">
        <f t="shared" si="2405"/>
        <v/>
      </c>
      <c r="CP686" s="1378" t="str">
        <f t="shared" si="2405"/>
        <v/>
      </c>
      <c r="CQ686" s="1378" t="str">
        <f t="shared" si="2405"/>
        <v/>
      </c>
      <c r="CR686" s="1378" t="str">
        <f t="shared" si="2406"/>
        <v/>
      </c>
      <c r="CS686" s="1377" t="str">
        <f t="shared" si="2406"/>
        <v/>
      </c>
      <c r="CT686" s="1377" t="str">
        <f t="shared" si="2406"/>
        <v/>
      </c>
      <c r="CU686" s="1377" t="str">
        <f t="shared" si="2406"/>
        <v/>
      </c>
      <c r="CV686" s="1377" t="str">
        <f t="shared" si="2406"/>
        <v/>
      </c>
      <c r="CW686" s="1377" t="str">
        <f t="shared" si="2406"/>
        <v/>
      </c>
      <c r="CX686" s="1376" t="str">
        <f t="shared" si="2406"/>
        <v/>
      </c>
      <c r="CY686" s="1379" t="str">
        <f t="shared" si="2406"/>
        <v/>
      </c>
      <c r="CZ686" s="638" t="str">
        <f t="shared" si="2407"/>
        <v/>
      </c>
      <c r="DA686" s="639" t="str">
        <f t="shared" si="2407"/>
        <v/>
      </c>
      <c r="DB686" s="640" t="str">
        <f t="shared" si="2407"/>
        <v/>
      </c>
      <c r="DC686" s="640" t="str">
        <f t="shared" si="2407"/>
        <v/>
      </c>
      <c r="DD686" s="640" t="str">
        <f t="shared" si="2407"/>
        <v/>
      </c>
      <c r="DE686" s="640" t="str">
        <f t="shared" si="2407"/>
        <v/>
      </c>
      <c r="DF686" s="640" t="str">
        <f t="shared" si="2407"/>
        <v/>
      </c>
      <c r="DG686" s="641" t="str">
        <f t="shared" si="2407"/>
        <v/>
      </c>
      <c r="DH686" s="641" t="str">
        <f t="shared" si="2407"/>
        <v/>
      </c>
      <c r="DI686" s="641">
        <f t="shared" si="2407"/>
        <v>4.739478455790784E-2</v>
      </c>
      <c r="DJ686" s="641" t="str">
        <f t="shared" si="2408"/>
        <v/>
      </c>
      <c r="DK686" s="640" t="str">
        <f t="shared" si="2408"/>
        <v/>
      </c>
      <c r="DL686" s="640" t="str">
        <f t="shared" si="2408"/>
        <v/>
      </c>
      <c r="DM686" s="640" t="str">
        <f t="shared" si="2408"/>
        <v/>
      </c>
      <c r="DN686" s="640" t="str">
        <f t="shared" si="2408"/>
        <v/>
      </c>
      <c r="DO686" s="640" t="str">
        <f t="shared" si="2408"/>
        <v/>
      </c>
      <c r="DP686" s="639" t="str">
        <f t="shared" si="2408"/>
        <v/>
      </c>
      <c r="DQ686" s="638" t="str">
        <f t="shared" si="2408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3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3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3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3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5"/>
      <c r="DA687" s="875"/>
      <c r="DB687" s="875"/>
      <c r="DC687" s="875"/>
      <c r="DD687" s="875"/>
      <c r="DE687" s="875"/>
      <c r="DF687" s="875"/>
      <c r="DG687" s="875"/>
      <c r="DH687" s="875"/>
      <c r="DI687" s="875"/>
      <c r="DJ687" s="875"/>
      <c r="DK687" s="875"/>
      <c r="DL687" s="875"/>
      <c r="DM687" s="875"/>
      <c r="DN687" s="875"/>
      <c r="DO687" s="875"/>
      <c r="DP687" s="875"/>
      <c r="DQ687" s="875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3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3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3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3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370" t="str">
        <f t="shared" ref="CH688:CQ691" si="2415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371" t="str">
        <f t="shared" si="2415"/>
        <v/>
      </c>
      <c r="CJ688" s="1372" t="str">
        <f t="shared" si="2415"/>
        <v/>
      </c>
      <c r="CK688" s="1372" t="str">
        <f t="shared" si="2415"/>
        <v/>
      </c>
      <c r="CL688" s="1372" t="str">
        <f t="shared" si="2415"/>
        <v/>
      </c>
      <c r="CM688" s="1372" t="str">
        <f t="shared" si="2415"/>
        <v/>
      </c>
      <c r="CN688" s="1372" t="str">
        <f t="shared" si="2415"/>
        <v/>
      </c>
      <c r="CO688" s="1373" t="str">
        <f t="shared" si="2415"/>
        <v/>
      </c>
      <c r="CP688" s="1373" t="str">
        <f t="shared" si="2415"/>
        <v/>
      </c>
      <c r="CQ688" s="1373" t="str">
        <f t="shared" si="2415"/>
        <v/>
      </c>
      <c r="CR688" s="1373" t="str">
        <f t="shared" ref="CR688:CY691" si="2416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372" t="str">
        <f t="shared" si="2416"/>
        <v/>
      </c>
      <c r="CT688" s="1372" t="str">
        <f t="shared" si="2416"/>
        <v/>
      </c>
      <c r="CU688" s="1372" t="str">
        <f t="shared" si="2416"/>
        <v/>
      </c>
      <c r="CV688" s="1372" t="str">
        <f t="shared" si="2416"/>
        <v/>
      </c>
      <c r="CW688" s="1372" t="str">
        <f t="shared" si="2416"/>
        <v/>
      </c>
      <c r="CX688" s="1371" t="str">
        <f t="shared" si="2416"/>
        <v/>
      </c>
      <c r="CY688" s="1374" t="str">
        <f t="shared" si="2416"/>
        <v/>
      </c>
      <c r="CZ688" s="532" t="str">
        <f t="shared" ref="CZ688:DI691" si="2417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417"/>
        <v/>
      </c>
      <c r="DB688" s="534" t="str">
        <f t="shared" si="2417"/>
        <v/>
      </c>
      <c r="DC688" s="534" t="str">
        <f t="shared" si="2417"/>
        <v/>
      </c>
      <c r="DD688" s="534" t="str">
        <f t="shared" si="2417"/>
        <v/>
      </c>
      <c r="DE688" s="534" t="str">
        <f t="shared" si="2417"/>
        <v/>
      </c>
      <c r="DF688" s="534" t="str">
        <f t="shared" si="2417"/>
        <v/>
      </c>
      <c r="DG688" s="535" t="str">
        <f t="shared" si="2417"/>
        <v/>
      </c>
      <c r="DH688" s="535" t="str">
        <f t="shared" si="2417"/>
        <v/>
      </c>
      <c r="DI688" s="535">
        <f t="shared" si="2417"/>
        <v>10</v>
      </c>
      <c r="DJ688" s="535" t="str">
        <f t="shared" ref="DJ688:DQ691" si="2418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418"/>
        <v/>
      </c>
      <c r="DL688" s="534" t="str">
        <f t="shared" si="2418"/>
        <v/>
      </c>
      <c r="DM688" s="534" t="str">
        <f t="shared" si="2418"/>
        <v/>
      </c>
      <c r="DN688" s="534" t="str">
        <f t="shared" si="2418"/>
        <v/>
      </c>
      <c r="DO688" s="534" t="str">
        <f t="shared" si="2418"/>
        <v/>
      </c>
      <c r="DP688" s="533" t="str">
        <f t="shared" si="2418"/>
        <v/>
      </c>
      <c r="DQ688" s="532" t="str">
        <f t="shared" si="2418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3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3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3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3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370" t="str">
        <f t="shared" si="2415"/>
        <v/>
      </c>
      <c r="CI689" s="1371" t="str">
        <f t="shared" si="2415"/>
        <v/>
      </c>
      <c r="CJ689" s="1372" t="str">
        <f t="shared" si="2415"/>
        <v/>
      </c>
      <c r="CK689" s="1372" t="str">
        <f t="shared" si="2415"/>
        <v/>
      </c>
      <c r="CL689" s="1372" t="str">
        <f t="shared" si="2415"/>
        <v/>
      </c>
      <c r="CM689" s="1372" t="str">
        <f t="shared" si="2415"/>
        <v/>
      </c>
      <c r="CN689" s="1372" t="str">
        <f t="shared" si="2415"/>
        <v/>
      </c>
      <c r="CO689" s="1373" t="str">
        <f t="shared" si="2415"/>
        <v/>
      </c>
      <c r="CP689" s="1373" t="str">
        <f t="shared" si="2415"/>
        <v/>
      </c>
      <c r="CQ689" s="1373" t="str">
        <f t="shared" si="2415"/>
        <v/>
      </c>
      <c r="CR689" s="1373" t="str">
        <f t="shared" si="2416"/>
        <v/>
      </c>
      <c r="CS689" s="1372" t="str">
        <f t="shared" si="2416"/>
        <v/>
      </c>
      <c r="CT689" s="1372" t="str">
        <f t="shared" si="2416"/>
        <v/>
      </c>
      <c r="CU689" s="1372" t="str">
        <f t="shared" si="2416"/>
        <v/>
      </c>
      <c r="CV689" s="1372" t="str">
        <f t="shared" si="2416"/>
        <v/>
      </c>
      <c r="CW689" s="1372" t="str">
        <f t="shared" si="2416"/>
        <v/>
      </c>
      <c r="CX689" s="1371" t="str">
        <f t="shared" si="2416"/>
        <v/>
      </c>
      <c r="CY689" s="1374" t="str">
        <f t="shared" si="2416"/>
        <v/>
      </c>
      <c r="CZ689" s="532" t="str">
        <f t="shared" si="2417"/>
        <v/>
      </c>
      <c r="DA689" s="533" t="str">
        <f t="shared" si="2417"/>
        <v/>
      </c>
      <c r="DB689" s="534" t="str">
        <f t="shared" si="2417"/>
        <v/>
      </c>
      <c r="DC689" s="534" t="str">
        <f t="shared" si="2417"/>
        <v/>
      </c>
      <c r="DD689" s="534" t="str">
        <f t="shared" si="2417"/>
        <v/>
      </c>
      <c r="DE689" s="534" t="str">
        <f t="shared" si="2417"/>
        <v/>
      </c>
      <c r="DF689" s="534" t="str">
        <f t="shared" si="2417"/>
        <v/>
      </c>
      <c r="DG689" s="535" t="str">
        <f t="shared" si="2417"/>
        <v/>
      </c>
      <c r="DH689" s="535" t="str">
        <f t="shared" si="2417"/>
        <v/>
      </c>
      <c r="DI689" s="535">
        <f t="shared" si="2417"/>
        <v>12</v>
      </c>
      <c r="DJ689" s="535" t="str">
        <f t="shared" si="2418"/>
        <v/>
      </c>
      <c r="DK689" s="534" t="str">
        <f t="shared" si="2418"/>
        <v/>
      </c>
      <c r="DL689" s="534" t="str">
        <f t="shared" si="2418"/>
        <v/>
      </c>
      <c r="DM689" s="534" t="str">
        <f t="shared" si="2418"/>
        <v/>
      </c>
      <c r="DN689" s="534" t="str">
        <f t="shared" si="2418"/>
        <v/>
      </c>
      <c r="DO689" s="534" t="str">
        <f t="shared" si="2418"/>
        <v/>
      </c>
      <c r="DP689" s="533" t="str">
        <f t="shared" si="2418"/>
        <v/>
      </c>
      <c r="DQ689" s="532" t="str">
        <f t="shared" si="2418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4" t="s">
        <v>393</v>
      </c>
      <c r="B690" s="858">
        <f t="shared" ref="B690:S690" si="2419">3620*4.1868</f>
        <v>15156.216</v>
      </c>
      <c r="C690" s="858">
        <f t="shared" si="2419"/>
        <v>15156.216</v>
      </c>
      <c r="D690" s="858">
        <f t="shared" si="2419"/>
        <v>15156.216</v>
      </c>
      <c r="E690" s="858">
        <f t="shared" si="2419"/>
        <v>15156.216</v>
      </c>
      <c r="F690" s="858">
        <f t="shared" si="2419"/>
        <v>15156.216</v>
      </c>
      <c r="G690" s="858">
        <f t="shared" si="2419"/>
        <v>15156.216</v>
      </c>
      <c r="H690" s="858">
        <f t="shared" si="2419"/>
        <v>15156.216</v>
      </c>
      <c r="I690" s="858">
        <f t="shared" si="2419"/>
        <v>15156.216</v>
      </c>
      <c r="J690" s="858">
        <f t="shared" si="2419"/>
        <v>15156.216</v>
      </c>
      <c r="K690" s="858">
        <f t="shared" si="2419"/>
        <v>15156.216</v>
      </c>
      <c r="L690" s="858">
        <f t="shared" si="2419"/>
        <v>15156.216</v>
      </c>
      <c r="M690" s="858">
        <f t="shared" si="2419"/>
        <v>15156.216</v>
      </c>
      <c r="N690" s="858">
        <f t="shared" si="2419"/>
        <v>15156.216</v>
      </c>
      <c r="O690" s="858">
        <f t="shared" si="2419"/>
        <v>15156.216</v>
      </c>
      <c r="P690" s="858">
        <f t="shared" si="2419"/>
        <v>15156.216</v>
      </c>
      <c r="Q690" s="858">
        <f t="shared" si="2419"/>
        <v>15156.216</v>
      </c>
      <c r="R690" s="858">
        <f t="shared" si="2419"/>
        <v>15156.216</v>
      </c>
      <c r="S690" s="858">
        <f t="shared" si="2419"/>
        <v>15156.216</v>
      </c>
      <c r="T690" s="873"/>
      <c r="U690" s="861">
        <v>15156</v>
      </c>
      <c r="V690" s="862">
        <v>15156</v>
      </c>
      <c r="W690" s="862">
        <v>15156</v>
      </c>
      <c r="X690" s="862">
        <v>15156</v>
      </c>
      <c r="Y690" s="862">
        <v>15156</v>
      </c>
      <c r="Z690" s="862">
        <v>15156</v>
      </c>
      <c r="AA690" s="862">
        <v>15156</v>
      </c>
      <c r="AB690" s="862">
        <v>15156</v>
      </c>
      <c r="AC690" s="862">
        <v>15156</v>
      </c>
      <c r="AD690" s="862">
        <v>15156</v>
      </c>
      <c r="AE690" s="862">
        <v>15156</v>
      </c>
      <c r="AF690" s="862">
        <v>15156</v>
      </c>
      <c r="AG690" s="862">
        <v>15156</v>
      </c>
      <c r="AH690" s="862">
        <v>15156</v>
      </c>
      <c r="AI690" s="862">
        <v>15156</v>
      </c>
      <c r="AJ690" s="862">
        <v>15156</v>
      </c>
      <c r="AK690" s="862">
        <v>15156</v>
      </c>
      <c r="AL690" s="862">
        <v>15156</v>
      </c>
      <c r="AM690" s="873"/>
      <c r="AN690" s="861">
        <v>15156</v>
      </c>
      <c r="AO690" s="862">
        <v>15156</v>
      </c>
      <c r="AP690" s="862">
        <v>15156</v>
      </c>
      <c r="AQ690" s="862">
        <v>15156</v>
      </c>
      <c r="AR690" s="862">
        <v>15156</v>
      </c>
      <c r="AS690" s="862">
        <v>15156</v>
      </c>
      <c r="AT690" s="862">
        <v>15156</v>
      </c>
      <c r="AU690" s="862">
        <v>15156</v>
      </c>
      <c r="AV690" s="862">
        <v>15156</v>
      </c>
      <c r="AW690" s="862">
        <v>15156</v>
      </c>
      <c r="AX690" s="862">
        <v>15156</v>
      </c>
      <c r="AY690" s="862">
        <v>15156</v>
      </c>
      <c r="AZ690" s="862">
        <v>15156</v>
      </c>
      <c r="BA690" s="862">
        <v>15156</v>
      </c>
      <c r="BB690" s="862">
        <v>15156</v>
      </c>
      <c r="BC690" s="862">
        <v>15156</v>
      </c>
      <c r="BD690" s="862">
        <v>15156</v>
      </c>
      <c r="BE690" s="862">
        <v>15156</v>
      </c>
      <c r="BF690" s="873"/>
      <c r="BG690" s="861">
        <v>15156</v>
      </c>
      <c r="BH690" s="862">
        <v>15156</v>
      </c>
      <c r="BI690" s="862">
        <v>15156</v>
      </c>
      <c r="BJ690" s="862">
        <v>15156</v>
      </c>
      <c r="BK690" s="862">
        <v>15156</v>
      </c>
      <c r="BL690" s="862">
        <v>15156</v>
      </c>
      <c r="BM690" s="862">
        <v>15156</v>
      </c>
      <c r="BN690" s="862">
        <v>15156</v>
      </c>
      <c r="BO690" s="862">
        <v>15156</v>
      </c>
      <c r="BP690" s="862">
        <v>15156</v>
      </c>
      <c r="BQ690" s="862">
        <v>15156</v>
      </c>
      <c r="BR690" s="862">
        <v>15156</v>
      </c>
      <c r="BS690" s="862">
        <v>15156</v>
      </c>
      <c r="BT690" s="862">
        <v>15156</v>
      </c>
      <c r="BU690" s="862">
        <v>15156</v>
      </c>
      <c r="BV690" s="862">
        <v>15156</v>
      </c>
      <c r="BW690" s="862">
        <v>15156</v>
      </c>
      <c r="BX690" s="862">
        <v>15156</v>
      </c>
      <c r="BY690" s="873"/>
      <c r="BZ690" s="861">
        <v>15156</v>
      </c>
      <c r="CA690" s="862">
        <v>15156</v>
      </c>
      <c r="CB690" s="862">
        <v>15156</v>
      </c>
      <c r="CC690" s="862">
        <v>15156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</v>
      </c>
      <c r="CF690" s="698">
        <f>IF(DT690&lt;3,"",(SUM(AN690:BE690)-MIN(AN690:BE690)-MAX(AN690:BE690))/(DT690-2))</f>
        <v>15156</v>
      </c>
      <c r="CG690" s="787">
        <f>IF(DU690&lt;3,"",(SUM(BG690:BX690)-MIN(BG690:BX690)-MAX(BG690:BX690))/(DU690-2))</f>
        <v>15156</v>
      </c>
      <c r="CH690" s="1370">
        <f t="shared" si="2415"/>
        <v>15156.216</v>
      </c>
      <c r="CI690" s="1371">
        <f t="shared" si="2415"/>
        <v>15156.216</v>
      </c>
      <c r="CJ690" s="1372">
        <f t="shared" si="2415"/>
        <v>15156.216</v>
      </c>
      <c r="CK690" s="1372">
        <f t="shared" si="2415"/>
        <v>15156.216</v>
      </c>
      <c r="CL690" s="1372">
        <f t="shared" si="2415"/>
        <v>15156.216</v>
      </c>
      <c r="CM690" s="1372">
        <f t="shared" si="2415"/>
        <v>15156.216</v>
      </c>
      <c r="CN690" s="1372">
        <f t="shared" si="2415"/>
        <v>15156.216</v>
      </c>
      <c r="CO690" s="1373">
        <f t="shared" si="2415"/>
        <v>15156.216</v>
      </c>
      <c r="CP690" s="1373">
        <f t="shared" si="2415"/>
        <v>15156.216</v>
      </c>
      <c r="CQ690" s="1373">
        <f t="shared" si="2415"/>
        <v>15156.216</v>
      </c>
      <c r="CR690" s="1373">
        <f t="shared" si="2416"/>
        <v>15156.216</v>
      </c>
      <c r="CS690" s="1372">
        <f t="shared" si="2416"/>
        <v>15156.216</v>
      </c>
      <c r="CT690" s="1372">
        <f t="shared" si="2416"/>
        <v>15156.216</v>
      </c>
      <c r="CU690" s="1372">
        <f t="shared" si="2416"/>
        <v>15156.216</v>
      </c>
      <c r="CV690" s="1372">
        <f t="shared" si="2416"/>
        <v>15156.216</v>
      </c>
      <c r="CW690" s="1372">
        <f t="shared" si="2416"/>
        <v>15156.216</v>
      </c>
      <c r="CX690" s="1371">
        <f t="shared" si="2416"/>
        <v>15156.216</v>
      </c>
      <c r="CY690" s="1374">
        <f t="shared" si="2416"/>
        <v>15156.216</v>
      </c>
      <c r="CZ690" s="532">
        <f t="shared" si="2417"/>
        <v>15156</v>
      </c>
      <c r="DA690" s="533">
        <f t="shared" si="2417"/>
        <v>15156</v>
      </c>
      <c r="DB690" s="534">
        <f t="shared" si="2417"/>
        <v>15156</v>
      </c>
      <c r="DC690" s="534">
        <f t="shared" si="2417"/>
        <v>15156</v>
      </c>
      <c r="DD690" s="534">
        <f t="shared" si="2417"/>
        <v>15156</v>
      </c>
      <c r="DE690" s="534">
        <f t="shared" si="2417"/>
        <v>15156</v>
      </c>
      <c r="DF690" s="534">
        <f t="shared" si="2417"/>
        <v>15156</v>
      </c>
      <c r="DG690" s="535">
        <f t="shared" si="2417"/>
        <v>15156</v>
      </c>
      <c r="DH690" s="535">
        <f t="shared" si="2417"/>
        <v>15156</v>
      </c>
      <c r="DI690" s="535">
        <f t="shared" si="2417"/>
        <v>15156</v>
      </c>
      <c r="DJ690" s="535">
        <f t="shared" si="2418"/>
        <v>15156</v>
      </c>
      <c r="DK690" s="534">
        <f t="shared" si="2418"/>
        <v>15156</v>
      </c>
      <c r="DL690" s="534">
        <f t="shared" si="2418"/>
        <v>15156</v>
      </c>
      <c r="DM690" s="534">
        <f t="shared" si="2418"/>
        <v>15156</v>
      </c>
      <c r="DN690" s="534">
        <f t="shared" si="2418"/>
        <v>15156</v>
      </c>
      <c r="DO690" s="534">
        <f t="shared" si="2418"/>
        <v>15156</v>
      </c>
      <c r="DP690" s="533">
        <f t="shared" si="2418"/>
        <v>15156</v>
      </c>
      <c r="DQ690" s="532">
        <f t="shared" si="2418"/>
        <v>15156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420">IF(B688="","",B688*B689*B690/B$46/365/$G$1)</f>
        <v/>
      </c>
      <c r="C691" s="733" t="str">
        <f t="shared" si="2420"/>
        <v/>
      </c>
      <c r="D691" s="733" t="str">
        <f t="shared" si="2420"/>
        <v/>
      </c>
      <c r="E691" s="733" t="str">
        <f t="shared" si="2420"/>
        <v/>
      </c>
      <c r="F691" s="733" t="str">
        <f t="shared" si="2420"/>
        <v/>
      </c>
      <c r="G691" s="733" t="str">
        <f t="shared" si="2420"/>
        <v/>
      </c>
      <c r="H691" s="733" t="str">
        <f t="shared" si="2420"/>
        <v/>
      </c>
      <c r="I691" s="733" t="str">
        <f t="shared" si="2420"/>
        <v/>
      </c>
      <c r="J691" s="733" t="str">
        <f t="shared" si="2420"/>
        <v/>
      </c>
      <c r="K691" s="733" t="str">
        <f t="shared" si="2420"/>
        <v/>
      </c>
      <c r="L691" s="733" t="str">
        <f t="shared" si="2420"/>
        <v/>
      </c>
      <c r="M691" s="733" t="str">
        <f t="shared" si="2420"/>
        <v/>
      </c>
      <c r="N691" s="733" t="str">
        <f t="shared" si="2420"/>
        <v/>
      </c>
      <c r="O691" s="733" t="str">
        <f t="shared" si="2420"/>
        <v/>
      </c>
      <c r="P691" s="733" t="str">
        <f t="shared" si="2420"/>
        <v/>
      </c>
      <c r="Q691" s="733" t="str">
        <f t="shared" si="2420"/>
        <v/>
      </c>
      <c r="R691" s="733" t="str">
        <f t="shared" si="2420"/>
        <v/>
      </c>
      <c r="S691" s="733" t="str">
        <f t="shared" si="2420"/>
        <v/>
      </c>
      <c r="T691" s="752"/>
      <c r="U691" s="733">
        <f t="shared" ref="U691:AL691" si="2421">IF(U688="","",U688*U689*U690/U$46/365/$G$1)</f>
        <v>8.0889521437466638E-2</v>
      </c>
      <c r="V691" s="733" t="str">
        <f t="shared" si="2421"/>
        <v/>
      </c>
      <c r="W691" s="733" t="str">
        <f t="shared" si="2421"/>
        <v/>
      </c>
      <c r="X691" s="733" t="str">
        <f t="shared" si="2421"/>
        <v/>
      </c>
      <c r="Y691" s="733" t="str">
        <f t="shared" si="2421"/>
        <v/>
      </c>
      <c r="Z691" s="733" t="str">
        <f t="shared" si="2421"/>
        <v/>
      </c>
      <c r="AA691" s="733" t="str">
        <f t="shared" si="2421"/>
        <v/>
      </c>
      <c r="AB691" s="733" t="str">
        <f t="shared" si="2421"/>
        <v/>
      </c>
      <c r="AC691" s="733" t="str">
        <f t="shared" si="2421"/>
        <v/>
      </c>
      <c r="AD691" s="733" t="str">
        <f t="shared" si="2421"/>
        <v/>
      </c>
      <c r="AE691" s="733" t="str">
        <f t="shared" si="2421"/>
        <v/>
      </c>
      <c r="AF691" s="733" t="str">
        <f t="shared" si="2421"/>
        <v/>
      </c>
      <c r="AG691" s="733" t="str">
        <f t="shared" si="2421"/>
        <v/>
      </c>
      <c r="AH691" s="733" t="str">
        <f t="shared" si="2421"/>
        <v/>
      </c>
      <c r="AI691" s="733" t="str">
        <f t="shared" si="2421"/>
        <v/>
      </c>
      <c r="AJ691" s="733" t="str">
        <f t="shared" si="2421"/>
        <v/>
      </c>
      <c r="AK691" s="733" t="str">
        <f t="shared" si="2421"/>
        <v/>
      </c>
      <c r="AL691" s="733" t="str">
        <f t="shared" si="2421"/>
        <v/>
      </c>
      <c r="AM691" s="752"/>
      <c r="AN691" s="733" t="str">
        <f t="shared" ref="AN691:BE691" si="2422">IF(AN688="","",AN688*AN689*AN690/AN$46/365/$G$1)</f>
        <v/>
      </c>
      <c r="AO691" s="733" t="str">
        <f t="shared" si="2422"/>
        <v/>
      </c>
      <c r="AP691" s="733" t="str">
        <f t="shared" si="2422"/>
        <v/>
      </c>
      <c r="AQ691" s="733" t="str">
        <f t="shared" si="2422"/>
        <v/>
      </c>
      <c r="AR691" s="733" t="str">
        <f t="shared" si="2422"/>
        <v/>
      </c>
      <c r="AS691" s="733" t="str">
        <f t="shared" si="2422"/>
        <v/>
      </c>
      <c r="AT691" s="733" t="str">
        <f t="shared" si="2422"/>
        <v/>
      </c>
      <c r="AU691" s="733" t="str">
        <f t="shared" si="2422"/>
        <v/>
      </c>
      <c r="AV691" s="733" t="str">
        <f t="shared" si="2422"/>
        <v/>
      </c>
      <c r="AW691" s="733" t="str">
        <f t="shared" si="2422"/>
        <v/>
      </c>
      <c r="AX691" s="733" t="str">
        <f t="shared" si="2422"/>
        <v/>
      </c>
      <c r="AY691" s="733" t="str">
        <f t="shared" si="2422"/>
        <v/>
      </c>
      <c r="AZ691" s="733" t="str">
        <f t="shared" si="2422"/>
        <v/>
      </c>
      <c r="BA691" s="733" t="str">
        <f t="shared" si="2422"/>
        <v/>
      </c>
      <c r="BB691" s="733" t="str">
        <f t="shared" si="2422"/>
        <v/>
      </c>
      <c r="BC691" s="733" t="str">
        <f t="shared" si="2422"/>
        <v/>
      </c>
      <c r="BD691" s="733" t="str">
        <f t="shared" si="2422"/>
        <v/>
      </c>
      <c r="BE691" s="733" t="str">
        <f t="shared" si="2422"/>
        <v/>
      </c>
      <c r="BF691" s="752"/>
      <c r="BG691" s="733" t="str">
        <f t="shared" ref="BG691:BX691" si="2423">IF(BG688="","",BG688*BG689*BG690/BG$46/365/$G$1)</f>
        <v/>
      </c>
      <c r="BH691" s="733" t="str">
        <f t="shared" si="2423"/>
        <v/>
      </c>
      <c r="BI691" s="733" t="str">
        <f t="shared" si="2423"/>
        <v/>
      </c>
      <c r="BJ691" s="733" t="str">
        <f t="shared" si="2423"/>
        <v/>
      </c>
      <c r="BK691" s="733" t="str">
        <f t="shared" si="2423"/>
        <v/>
      </c>
      <c r="BL691" s="733" t="str">
        <f t="shared" si="2423"/>
        <v/>
      </c>
      <c r="BM691" s="733" t="str">
        <f t="shared" si="2423"/>
        <v/>
      </c>
      <c r="BN691" s="733" t="str">
        <f t="shared" si="2423"/>
        <v/>
      </c>
      <c r="BO691" s="733" t="str">
        <f t="shared" si="2423"/>
        <v/>
      </c>
      <c r="BP691" s="733" t="str">
        <f t="shared" si="2423"/>
        <v/>
      </c>
      <c r="BQ691" s="733" t="str">
        <f t="shared" si="2423"/>
        <v/>
      </c>
      <c r="BR691" s="733" t="str">
        <f t="shared" si="2423"/>
        <v/>
      </c>
      <c r="BS691" s="733" t="str">
        <f t="shared" si="2423"/>
        <v/>
      </c>
      <c r="BT691" s="733" t="str">
        <f t="shared" si="2423"/>
        <v/>
      </c>
      <c r="BU691" s="733" t="str">
        <f t="shared" si="2423"/>
        <v/>
      </c>
      <c r="BV691" s="733" t="str">
        <f t="shared" si="2423"/>
        <v/>
      </c>
      <c r="BW691" s="733" t="str">
        <f t="shared" si="2423"/>
        <v/>
      </c>
      <c r="BX691" s="733" t="str">
        <f t="shared" si="2423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375" t="str">
        <f t="shared" si="2415"/>
        <v/>
      </c>
      <c r="CI691" s="1376" t="str">
        <f t="shared" si="2415"/>
        <v/>
      </c>
      <c r="CJ691" s="1377" t="str">
        <f t="shared" si="2415"/>
        <v/>
      </c>
      <c r="CK691" s="1377" t="str">
        <f t="shared" si="2415"/>
        <v/>
      </c>
      <c r="CL691" s="1377" t="str">
        <f t="shared" si="2415"/>
        <v/>
      </c>
      <c r="CM691" s="1377" t="str">
        <f t="shared" si="2415"/>
        <v/>
      </c>
      <c r="CN691" s="1377" t="str">
        <f t="shared" si="2415"/>
        <v/>
      </c>
      <c r="CO691" s="1378" t="str">
        <f t="shared" si="2415"/>
        <v/>
      </c>
      <c r="CP691" s="1378" t="str">
        <f t="shared" si="2415"/>
        <v/>
      </c>
      <c r="CQ691" s="1378" t="str">
        <f t="shared" si="2415"/>
        <v/>
      </c>
      <c r="CR691" s="1378" t="str">
        <f t="shared" si="2416"/>
        <v/>
      </c>
      <c r="CS691" s="1377" t="str">
        <f t="shared" si="2416"/>
        <v/>
      </c>
      <c r="CT691" s="1377" t="str">
        <f t="shared" si="2416"/>
        <v/>
      </c>
      <c r="CU691" s="1377" t="str">
        <f t="shared" si="2416"/>
        <v/>
      </c>
      <c r="CV691" s="1377" t="str">
        <f t="shared" si="2416"/>
        <v/>
      </c>
      <c r="CW691" s="1377" t="str">
        <f t="shared" si="2416"/>
        <v/>
      </c>
      <c r="CX691" s="1376" t="str">
        <f t="shared" si="2416"/>
        <v/>
      </c>
      <c r="CY691" s="1379" t="str">
        <f t="shared" si="2416"/>
        <v/>
      </c>
      <c r="CZ691" s="638" t="str">
        <f t="shared" si="2417"/>
        <v/>
      </c>
      <c r="DA691" s="639" t="str">
        <f t="shared" si="2417"/>
        <v/>
      </c>
      <c r="DB691" s="640" t="str">
        <f t="shared" si="2417"/>
        <v/>
      </c>
      <c r="DC691" s="640" t="str">
        <f t="shared" si="2417"/>
        <v/>
      </c>
      <c r="DD691" s="640" t="str">
        <f t="shared" si="2417"/>
        <v/>
      </c>
      <c r="DE691" s="640" t="str">
        <f t="shared" si="2417"/>
        <v/>
      </c>
      <c r="DF691" s="640" t="str">
        <f t="shared" si="2417"/>
        <v/>
      </c>
      <c r="DG691" s="641" t="str">
        <f t="shared" si="2417"/>
        <v/>
      </c>
      <c r="DH691" s="641" t="str">
        <f t="shared" si="2417"/>
        <v/>
      </c>
      <c r="DI691" s="641">
        <f t="shared" si="2417"/>
        <v>8.0889521437466638E-2</v>
      </c>
      <c r="DJ691" s="641" t="str">
        <f t="shared" si="2418"/>
        <v/>
      </c>
      <c r="DK691" s="640" t="str">
        <f t="shared" si="2418"/>
        <v/>
      </c>
      <c r="DL691" s="640" t="str">
        <f t="shared" si="2418"/>
        <v/>
      </c>
      <c r="DM691" s="640" t="str">
        <f t="shared" si="2418"/>
        <v/>
      </c>
      <c r="DN691" s="640" t="str">
        <f t="shared" si="2418"/>
        <v/>
      </c>
      <c r="DO691" s="640" t="str">
        <f t="shared" si="2418"/>
        <v/>
      </c>
      <c r="DP691" s="639" t="str">
        <f t="shared" si="2418"/>
        <v/>
      </c>
      <c r="DQ691" s="638" t="str">
        <f t="shared" si="2418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2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2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2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2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3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3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3"/>
      <c r="BZ693" s="871"/>
      <c r="CA693" s="871"/>
      <c r="CB693" s="871"/>
      <c r="CC693" s="871"/>
      <c r="CD693" s="698" t="str">
        <f t="shared" ref="CD693:CD701" si="2424">IF(DR693&lt;3,"",(SUM(B693:S693)-MIN(B693:S693)-MAX(B693:S693))/(DR693-2))</f>
        <v/>
      </c>
      <c r="CE693" s="698" t="str">
        <f t="shared" ref="CE693:CE701" si="2425">IF(DS693&lt;3,"",(SUM(U693:AL693)-MIN(U693:AL693)-MAX(U693:AL693))/(DS693-2))</f>
        <v/>
      </c>
      <c r="CF693" s="698" t="str">
        <f t="shared" ref="CF693:CF701" si="2426">IF(DT693&lt;3,"",(SUM(AN693:BE693)-MIN(AN693:BE693)-MAX(AN693:BE693))/(DT693-2))</f>
        <v/>
      </c>
      <c r="CG693" s="787" t="str">
        <f t="shared" ref="CG693:CG701" si="2427">IF(DU693&lt;3,"",(SUM(BG693:BX693)-MIN(BG693:BX693)-MAX(BG693:BX693))/(DU693-2))</f>
        <v/>
      </c>
      <c r="CH693" s="1370" t="str">
        <f t="shared" ref="CH693:CQ696" si="2428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371" t="str">
        <f t="shared" si="2428"/>
        <v/>
      </c>
      <c r="CJ693" s="1372" t="str">
        <f t="shared" si="2428"/>
        <v/>
      </c>
      <c r="CK693" s="1372" t="str">
        <f t="shared" si="2428"/>
        <v/>
      </c>
      <c r="CL693" s="1372" t="str">
        <f t="shared" si="2428"/>
        <v/>
      </c>
      <c r="CM693" s="1372" t="str">
        <f t="shared" si="2428"/>
        <v/>
      </c>
      <c r="CN693" s="1372" t="str">
        <f t="shared" si="2428"/>
        <v/>
      </c>
      <c r="CO693" s="1373" t="str">
        <f t="shared" si="2428"/>
        <v/>
      </c>
      <c r="CP693" s="1373" t="str">
        <f t="shared" si="2428"/>
        <v/>
      </c>
      <c r="CQ693" s="1373" t="str">
        <f t="shared" si="2428"/>
        <v/>
      </c>
      <c r="CR693" s="1373" t="str">
        <f t="shared" ref="CR693:CY696" si="2429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372" t="str">
        <f t="shared" si="2429"/>
        <v/>
      </c>
      <c r="CT693" s="1372" t="str">
        <f t="shared" si="2429"/>
        <v/>
      </c>
      <c r="CU693" s="1372" t="str">
        <f t="shared" si="2429"/>
        <v/>
      </c>
      <c r="CV693" s="1372" t="str">
        <f t="shared" si="2429"/>
        <v/>
      </c>
      <c r="CW693" s="1372" t="str">
        <f t="shared" si="2429"/>
        <v/>
      </c>
      <c r="CX693" s="1371" t="str">
        <f t="shared" si="2429"/>
        <v/>
      </c>
      <c r="CY693" s="1374" t="str">
        <f t="shared" si="2429"/>
        <v/>
      </c>
      <c r="CZ693" s="532" t="str">
        <f t="shared" ref="CZ693:DI696" si="2430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430"/>
        <v/>
      </c>
      <c r="DB693" s="534" t="str">
        <f t="shared" si="2430"/>
        <v/>
      </c>
      <c r="DC693" s="534" t="str">
        <f t="shared" si="2430"/>
        <v/>
      </c>
      <c r="DD693" s="534" t="str">
        <f t="shared" si="2430"/>
        <v/>
      </c>
      <c r="DE693" s="534" t="str">
        <f t="shared" si="2430"/>
        <v/>
      </c>
      <c r="DF693" s="534" t="str">
        <f t="shared" si="2430"/>
        <v/>
      </c>
      <c r="DG693" s="535" t="str">
        <f t="shared" si="2430"/>
        <v/>
      </c>
      <c r="DH693" s="535" t="str">
        <f t="shared" si="2430"/>
        <v/>
      </c>
      <c r="DI693" s="535" t="str">
        <f t="shared" si="2430"/>
        <v/>
      </c>
      <c r="DJ693" s="535" t="str">
        <f t="shared" ref="DJ693:DQ696" si="2431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431"/>
        <v/>
      </c>
      <c r="DL693" s="534" t="str">
        <f t="shared" si="2431"/>
        <v/>
      </c>
      <c r="DM693" s="534" t="str">
        <f t="shared" si="2431"/>
        <v/>
      </c>
      <c r="DN693" s="534" t="str">
        <f t="shared" si="2431"/>
        <v/>
      </c>
      <c r="DO693" s="534" t="str">
        <f t="shared" si="2431"/>
        <v/>
      </c>
      <c r="DP693" s="533" t="str">
        <f t="shared" si="2431"/>
        <v/>
      </c>
      <c r="DQ693" s="532" t="str">
        <f t="shared" si="2431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3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3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3"/>
      <c r="BZ694" s="233"/>
      <c r="CA694" s="233"/>
      <c r="CB694" s="233"/>
      <c r="CC694" s="233"/>
      <c r="CD694" s="698" t="str">
        <f t="shared" si="2424"/>
        <v/>
      </c>
      <c r="CE694" s="698" t="str">
        <f t="shared" si="2425"/>
        <v/>
      </c>
      <c r="CF694" s="698" t="str">
        <f t="shared" si="2426"/>
        <v/>
      </c>
      <c r="CG694" s="787" t="str">
        <f t="shared" si="2427"/>
        <v/>
      </c>
      <c r="CH694" s="1370" t="str">
        <f t="shared" si="2428"/>
        <v/>
      </c>
      <c r="CI694" s="1371" t="str">
        <f t="shared" si="2428"/>
        <v/>
      </c>
      <c r="CJ694" s="1372" t="str">
        <f t="shared" si="2428"/>
        <v/>
      </c>
      <c r="CK694" s="1372" t="str">
        <f t="shared" si="2428"/>
        <v/>
      </c>
      <c r="CL694" s="1372" t="str">
        <f t="shared" si="2428"/>
        <v/>
      </c>
      <c r="CM694" s="1372" t="str">
        <f t="shared" si="2428"/>
        <v/>
      </c>
      <c r="CN694" s="1372" t="str">
        <f t="shared" si="2428"/>
        <v/>
      </c>
      <c r="CO694" s="1373" t="str">
        <f t="shared" si="2428"/>
        <v/>
      </c>
      <c r="CP694" s="1373" t="str">
        <f t="shared" si="2428"/>
        <v/>
      </c>
      <c r="CQ694" s="1373" t="str">
        <f t="shared" si="2428"/>
        <v/>
      </c>
      <c r="CR694" s="1373" t="str">
        <f t="shared" si="2429"/>
        <v/>
      </c>
      <c r="CS694" s="1372" t="str">
        <f t="shared" si="2429"/>
        <v/>
      </c>
      <c r="CT694" s="1372" t="str">
        <f t="shared" si="2429"/>
        <v/>
      </c>
      <c r="CU694" s="1372" t="str">
        <f t="shared" si="2429"/>
        <v/>
      </c>
      <c r="CV694" s="1372" t="str">
        <f t="shared" si="2429"/>
        <v/>
      </c>
      <c r="CW694" s="1372" t="str">
        <f t="shared" si="2429"/>
        <v/>
      </c>
      <c r="CX694" s="1371" t="str">
        <f t="shared" si="2429"/>
        <v/>
      </c>
      <c r="CY694" s="1374" t="str">
        <f t="shared" si="2429"/>
        <v/>
      </c>
      <c r="CZ694" s="532" t="str">
        <f t="shared" si="2430"/>
        <v/>
      </c>
      <c r="DA694" s="533" t="str">
        <f t="shared" si="2430"/>
        <v/>
      </c>
      <c r="DB694" s="534" t="str">
        <f t="shared" si="2430"/>
        <v/>
      </c>
      <c r="DC694" s="534" t="str">
        <f t="shared" si="2430"/>
        <v/>
      </c>
      <c r="DD694" s="534" t="str">
        <f t="shared" si="2430"/>
        <v/>
      </c>
      <c r="DE694" s="534" t="str">
        <f t="shared" si="2430"/>
        <v/>
      </c>
      <c r="DF694" s="534" t="str">
        <f t="shared" si="2430"/>
        <v/>
      </c>
      <c r="DG694" s="535" t="str">
        <f t="shared" si="2430"/>
        <v/>
      </c>
      <c r="DH694" s="535" t="str">
        <f t="shared" si="2430"/>
        <v/>
      </c>
      <c r="DI694" s="535" t="str">
        <f t="shared" si="2430"/>
        <v/>
      </c>
      <c r="DJ694" s="535" t="str">
        <f t="shared" si="2431"/>
        <v/>
      </c>
      <c r="DK694" s="534" t="str">
        <f t="shared" si="2431"/>
        <v/>
      </c>
      <c r="DL694" s="534" t="str">
        <f t="shared" si="2431"/>
        <v/>
      </c>
      <c r="DM694" s="534" t="str">
        <f t="shared" si="2431"/>
        <v/>
      </c>
      <c r="DN694" s="534" t="str">
        <f t="shared" si="2431"/>
        <v/>
      </c>
      <c r="DO694" s="534" t="str">
        <f t="shared" si="2431"/>
        <v/>
      </c>
      <c r="DP694" s="533" t="str">
        <f t="shared" si="2431"/>
        <v/>
      </c>
      <c r="DQ694" s="532" t="str">
        <f t="shared" si="2431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4" t="s">
        <v>393</v>
      </c>
      <c r="B695" s="858">
        <f t="shared" ref="B695:S695" si="2432">4000*4.1868</f>
        <v>16747.2</v>
      </c>
      <c r="C695" s="858">
        <f t="shared" si="2432"/>
        <v>16747.2</v>
      </c>
      <c r="D695" s="858">
        <f t="shared" si="2432"/>
        <v>16747.2</v>
      </c>
      <c r="E695" s="858">
        <f t="shared" si="2432"/>
        <v>16747.2</v>
      </c>
      <c r="F695" s="858">
        <f t="shared" si="2432"/>
        <v>16747.2</v>
      </c>
      <c r="G695" s="858">
        <f t="shared" si="2432"/>
        <v>16747.2</v>
      </c>
      <c r="H695" s="858">
        <f t="shared" si="2432"/>
        <v>16747.2</v>
      </c>
      <c r="I695" s="858">
        <f t="shared" si="2432"/>
        <v>16747.2</v>
      </c>
      <c r="J695" s="858">
        <f t="shared" si="2432"/>
        <v>16747.2</v>
      </c>
      <c r="K695" s="858">
        <f t="shared" si="2432"/>
        <v>16747.2</v>
      </c>
      <c r="L695" s="858">
        <f t="shared" si="2432"/>
        <v>16747.2</v>
      </c>
      <c r="M695" s="858">
        <f t="shared" si="2432"/>
        <v>16747.2</v>
      </c>
      <c r="N695" s="858">
        <f t="shared" si="2432"/>
        <v>16747.2</v>
      </c>
      <c r="O695" s="858">
        <f t="shared" si="2432"/>
        <v>16747.2</v>
      </c>
      <c r="P695" s="858">
        <f t="shared" si="2432"/>
        <v>16747.2</v>
      </c>
      <c r="Q695" s="858">
        <f t="shared" si="2432"/>
        <v>16747.2</v>
      </c>
      <c r="R695" s="858">
        <f t="shared" si="2432"/>
        <v>16747.2</v>
      </c>
      <c r="S695" s="858">
        <f t="shared" si="2432"/>
        <v>16747.2</v>
      </c>
      <c r="T695" s="872"/>
      <c r="U695" s="858">
        <f t="shared" ref="U695:AL695" si="2433">4000*4.1868</f>
        <v>16747.2</v>
      </c>
      <c r="V695" s="858">
        <f t="shared" si="2433"/>
        <v>16747.2</v>
      </c>
      <c r="W695" s="858">
        <f t="shared" si="2433"/>
        <v>16747.2</v>
      </c>
      <c r="X695" s="858">
        <f t="shared" si="2433"/>
        <v>16747.2</v>
      </c>
      <c r="Y695" s="858">
        <f t="shared" si="2433"/>
        <v>16747.2</v>
      </c>
      <c r="Z695" s="858">
        <f t="shared" si="2433"/>
        <v>16747.2</v>
      </c>
      <c r="AA695" s="858">
        <f t="shared" si="2433"/>
        <v>16747.2</v>
      </c>
      <c r="AB695" s="858">
        <f t="shared" si="2433"/>
        <v>16747.2</v>
      </c>
      <c r="AC695" s="858">
        <f t="shared" si="2433"/>
        <v>16747.2</v>
      </c>
      <c r="AD695" s="858">
        <f t="shared" si="2433"/>
        <v>16747.2</v>
      </c>
      <c r="AE695" s="858">
        <f t="shared" si="2433"/>
        <v>16747.2</v>
      </c>
      <c r="AF695" s="858">
        <f t="shared" si="2433"/>
        <v>16747.2</v>
      </c>
      <c r="AG695" s="858">
        <f t="shared" si="2433"/>
        <v>16747.2</v>
      </c>
      <c r="AH695" s="858">
        <f t="shared" si="2433"/>
        <v>16747.2</v>
      </c>
      <c r="AI695" s="858">
        <f t="shared" si="2433"/>
        <v>16747.2</v>
      </c>
      <c r="AJ695" s="858">
        <f t="shared" si="2433"/>
        <v>16747.2</v>
      </c>
      <c r="AK695" s="858">
        <f t="shared" si="2433"/>
        <v>16747.2</v>
      </c>
      <c r="AL695" s="858">
        <f t="shared" si="2433"/>
        <v>16747.2</v>
      </c>
      <c r="AM695" s="872"/>
      <c r="AN695" s="858">
        <f t="shared" ref="AN695:BE695" si="2434">4000*4.1868</f>
        <v>16747.2</v>
      </c>
      <c r="AO695" s="858">
        <f t="shared" si="2434"/>
        <v>16747.2</v>
      </c>
      <c r="AP695" s="858">
        <f t="shared" si="2434"/>
        <v>16747.2</v>
      </c>
      <c r="AQ695" s="858">
        <f t="shared" si="2434"/>
        <v>16747.2</v>
      </c>
      <c r="AR695" s="858">
        <f t="shared" si="2434"/>
        <v>16747.2</v>
      </c>
      <c r="AS695" s="858">
        <f t="shared" si="2434"/>
        <v>16747.2</v>
      </c>
      <c r="AT695" s="858">
        <f t="shared" si="2434"/>
        <v>16747.2</v>
      </c>
      <c r="AU695" s="858">
        <f t="shared" si="2434"/>
        <v>16747.2</v>
      </c>
      <c r="AV695" s="858">
        <f t="shared" si="2434"/>
        <v>16747.2</v>
      </c>
      <c r="AW695" s="858">
        <f t="shared" si="2434"/>
        <v>16747.2</v>
      </c>
      <c r="AX695" s="858">
        <f t="shared" si="2434"/>
        <v>16747.2</v>
      </c>
      <c r="AY695" s="858">
        <f t="shared" si="2434"/>
        <v>16747.2</v>
      </c>
      <c r="AZ695" s="858">
        <f t="shared" si="2434"/>
        <v>16747.2</v>
      </c>
      <c r="BA695" s="858">
        <f t="shared" si="2434"/>
        <v>16747.2</v>
      </c>
      <c r="BB695" s="858">
        <f t="shared" si="2434"/>
        <v>16747.2</v>
      </c>
      <c r="BC695" s="858">
        <f t="shared" si="2434"/>
        <v>16747.2</v>
      </c>
      <c r="BD695" s="858">
        <f t="shared" si="2434"/>
        <v>16747.2</v>
      </c>
      <c r="BE695" s="858">
        <f t="shared" si="2434"/>
        <v>16747.2</v>
      </c>
      <c r="BF695" s="872"/>
      <c r="BG695" s="858">
        <f t="shared" ref="BG695:BX695" si="2435">4000*4.1868</f>
        <v>16747.2</v>
      </c>
      <c r="BH695" s="858">
        <f t="shared" si="2435"/>
        <v>16747.2</v>
      </c>
      <c r="BI695" s="858">
        <f t="shared" si="2435"/>
        <v>16747.2</v>
      </c>
      <c r="BJ695" s="858">
        <f t="shared" si="2435"/>
        <v>16747.2</v>
      </c>
      <c r="BK695" s="858">
        <f t="shared" si="2435"/>
        <v>16747.2</v>
      </c>
      <c r="BL695" s="858">
        <f t="shared" si="2435"/>
        <v>16747.2</v>
      </c>
      <c r="BM695" s="858">
        <f t="shared" si="2435"/>
        <v>16747.2</v>
      </c>
      <c r="BN695" s="858">
        <f t="shared" si="2435"/>
        <v>16747.2</v>
      </c>
      <c r="BO695" s="858">
        <f t="shared" si="2435"/>
        <v>16747.2</v>
      </c>
      <c r="BP695" s="858">
        <f t="shared" si="2435"/>
        <v>16747.2</v>
      </c>
      <c r="BQ695" s="858">
        <f t="shared" si="2435"/>
        <v>16747.2</v>
      </c>
      <c r="BR695" s="858">
        <f t="shared" si="2435"/>
        <v>16747.2</v>
      </c>
      <c r="BS695" s="858">
        <f t="shared" si="2435"/>
        <v>16747.2</v>
      </c>
      <c r="BT695" s="858">
        <f t="shared" si="2435"/>
        <v>16747.2</v>
      </c>
      <c r="BU695" s="858">
        <f t="shared" si="2435"/>
        <v>16747.2</v>
      </c>
      <c r="BV695" s="858">
        <f t="shared" si="2435"/>
        <v>16747.2</v>
      </c>
      <c r="BW695" s="858">
        <f t="shared" si="2435"/>
        <v>16747.2</v>
      </c>
      <c r="BX695" s="858">
        <f t="shared" si="2435"/>
        <v>16747.2</v>
      </c>
      <c r="BY695" s="872"/>
      <c r="BZ695" s="858">
        <f>4000*4.1868</f>
        <v>16747.2</v>
      </c>
      <c r="CA695" s="858">
        <f>4000*4.1868</f>
        <v>16747.2</v>
      </c>
      <c r="CB695" s="858">
        <f>4000*4.1868</f>
        <v>16747.2</v>
      </c>
      <c r="CC695" s="858">
        <f>4000*4.1868</f>
        <v>16747.2</v>
      </c>
      <c r="CD695" s="698">
        <f t="shared" si="2424"/>
        <v>16747.200000000004</v>
      </c>
      <c r="CE695" s="698">
        <f t="shared" si="2425"/>
        <v>16747.200000000004</v>
      </c>
      <c r="CF695" s="698">
        <f t="shared" si="2426"/>
        <v>16747.200000000004</v>
      </c>
      <c r="CG695" s="787">
        <f t="shared" si="2427"/>
        <v>16747.200000000004</v>
      </c>
      <c r="CH695" s="1370">
        <f t="shared" si="2428"/>
        <v>16747.2</v>
      </c>
      <c r="CI695" s="1371">
        <f t="shared" si="2428"/>
        <v>16747.2</v>
      </c>
      <c r="CJ695" s="1372">
        <f t="shared" si="2428"/>
        <v>16747.2</v>
      </c>
      <c r="CK695" s="1372">
        <f t="shared" si="2428"/>
        <v>16747.2</v>
      </c>
      <c r="CL695" s="1372">
        <f t="shared" si="2428"/>
        <v>16747.2</v>
      </c>
      <c r="CM695" s="1372">
        <f t="shared" si="2428"/>
        <v>16747.2</v>
      </c>
      <c r="CN695" s="1372">
        <f t="shared" si="2428"/>
        <v>16747.2</v>
      </c>
      <c r="CO695" s="1373">
        <f t="shared" si="2428"/>
        <v>16747.2</v>
      </c>
      <c r="CP695" s="1373">
        <f t="shared" si="2428"/>
        <v>16747.2</v>
      </c>
      <c r="CQ695" s="1373">
        <f t="shared" si="2428"/>
        <v>16747.2</v>
      </c>
      <c r="CR695" s="1373">
        <f t="shared" si="2429"/>
        <v>16747.2</v>
      </c>
      <c r="CS695" s="1372">
        <f t="shared" si="2429"/>
        <v>16747.2</v>
      </c>
      <c r="CT695" s="1372">
        <f t="shared" si="2429"/>
        <v>16747.2</v>
      </c>
      <c r="CU695" s="1372">
        <f t="shared" si="2429"/>
        <v>16747.2</v>
      </c>
      <c r="CV695" s="1372">
        <f t="shared" si="2429"/>
        <v>16747.2</v>
      </c>
      <c r="CW695" s="1372">
        <f t="shared" si="2429"/>
        <v>16747.2</v>
      </c>
      <c r="CX695" s="1371">
        <f t="shared" si="2429"/>
        <v>16747.2</v>
      </c>
      <c r="CY695" s="1374">
        <f t="shared" si="2429"/>
        <v>16747.2</v>
      </c>
      <c r="CZ695" s="532">
        <f t="shared" si="2430"/>
        <v>16747.2</v>
      </c>
      <c r="DA695" s="533">
        <f t="shared" si="2430"/>
        <v>16747.2</v>
      </c>
      <c r="DB695" s="534">
        <f t="shared" si="2430"/>
        <v>16747.2</v>
      </c>
      <c r="DC695" s="534">
        <f t="shared" si="2430"/>
        <v>16747.2</v>
      </c>
      <c r="DD695" s="534">
        <f t="shared" si="2430"/>
        <v>16747.2</v>
      </c>
      <c r="DE695" s="534">
        <f t="shared" si="2430"/>
        <v>16747.2</v>
      </c>
      <c r="DF695" s="534">
        <f t="shared" si="2430"/>
        <v>16747.2</v>
      </c>
      <c r="DG695" s="535">
        <f t="shared" si="2430"/>
        <v>16747.2</v>
      </c>
      <c r="DH695" s="535">
        <f t="shared" si="2430"/>
        <v>16747.2</v>
      </c>
      <c r="DI695" s="535">
        <f t="shared" si="2430"/>
        <v>16747.2</v>
      </c>
      <c r="DJ695" s="535">
        <f t="shared" si="2431"/>
        <v>16747.2</v>
      </c>
      <c r="DK695" s="534">
        <f t="shared" si="2431"/>
        <v>16747.2</v>
      </c>
      <c r="DL695" s="534">
        <f t="shared" si="2431"/>
        <v>16747.2</v>
      </c>
      <c r="DM695" s="534">
        <f t="shared" si="2431"/>
        <v>16747.2</v>
      </c>
      <c r="DN695" s="534">
        <f t="shared" si="2431"/>
        <v>16747.2</v>
      </c>
      <c r="DO695" s="534">
        <f t="shared" si="2431"/>
        <v>16747.2</v>
      </c>
      <c r="DP695" s="533">
        <f t="shared" si="2431"/>
        <v>16747.2</v>
      </c>
      <c r="DQ695" s="532">
        <f t="shared" si="2431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436">IF(B693="","",B693*B694*B695/B$46/365/$G$1)</f>
        <v/>
      </c>
      <c r="C696" s="733" t="str">
        <f t="shared" si="2436"/>
        <v/>
      </c>
      <c r="D696" s="733" t="str">
        <f t="shared" si="2436"/>
        <v/>
      </c>
      <c r="E696" s="733" t="str">
        <f t="shared" si="2436"/>
        <v/>
      </c>
      <c r="F696" s="733" t="str">
        <f t="shared" si="2436"/>
        <v/>
      </c>
      <c r="G696" s="733" t="str">
        <f t="shared" si="2436"/>
        <v/>
      </c>
      <c r="H696" s="733" t="str">
        <f t="shared" si="2436"/>
        <v/>
      </c>
      <c r="I696" s="733" t="str">
        <f t="shared" si="2436"/>
        <v/>
      </c>
      <c r="J696" s="733" t="str">
        <f t="shared" si="2436"/>
        <v/>
      </c>
      <c r="K696" s="733" t="str">
        <f t="shared" si="2436"/>
        <v/>
      </c>
      <c r="L696" s="733" t="str">
        <f t="shared" si="2436"/>
        <v/>
      </c>
      <c r="M696" s="733" t="str">
        <f t="shared" si="2436"/>
        <v/>
      </c>
      <c r="N696" s="733" t="str">
        <f t="shared" si="2436"/>
        <v/>
      </c>
      <c r="O696" s="733" t="str">
        <f t="shared" si="2436"/>
        <v/>
      </c>
      <c r="P696" s="733" t="str">
        <f t="shared" si="2436"/>
        <v/>
      </c>
      <c r="Q696" s="733" t="str">
        <f t="shared" si="2436"/>
        <v/>
      </c>
      <c r="R696" s="733" t="str">
        <f t="shared" si="2436"/>
        <v/>
      </c>
      <c r="S696" s="733" t="str">
        <f t="shared" si="2436"/>
        <v/>
      </c>
      <c r="T696" s="752"/>
      <c r="U696" s="733" t="str">
        <f t="shared" ref="U696:AL696" si="2437">IF(U693="","",U693*U694*U695/U$46/365/$G$1)</f>
        <v/>
      </c>
      <c r="V696" s="733" t="str">
        <f t="shared" si="2437"/>
        <v/>
      </c>
      <c r="W696" s="733" t="str">
        <f t="shared" si="2437"/>
        <v/>
      </c>
      <c r="X696" s="733" t="str">
        <f t="shared" si="2437"/>
        <v/>
      </c>
      <c r="Y696" s="733" t="str">
        <f t="shared" si="2437"/>
        <v/>
      </c>
      <c r="Z696" s="733" t="str">
        <f t="shared" si="2437"/>
        <v/>
      </c>
      <c r="AA696" s="733" t="str">
        <f t="shared" si="2437"/>
        <v/>
      </c>
      <c r="AB696" s="733" t="str">
        <f t="shared" si="2437"/>
        <v/>
      </c>
      <c r="AC696" s="733" t="str">
        <f t="shared" si="2437"/>
        <v/>
      </c>
      <c r="AD696" s="733" t="str">
        <f t="shared" si="2437"/>
        <v/>
      </c>
      <c r="AE696" s="733" t="str">
        <f t="shared" si="2437"/>
        <v/>
      </c>
      <c r="AF696" s="733" t="str">
        <f t="shared" si="2437"/>
        <v/>
      </c>
      <c r="AG696" s="733" t="str">
        <f t="shared" si="2437"/>
        <v/>
      </c>
      <c r="AH696" s="733" t="str">
        <f t="shared" si="2437"/>
        <v/>
      </c>
      <c r="AI696" s="733" t="str">
        <f t="shared" si="2437"/>
        <v/>
      </c>
      <c r="AJ696" s="733" t="str">
        <f t="shared" si="2437"/>
        <v/>
      </c>
      <c r="AK696" s="733" t="str">
        <f t="shared" si="2437"/>
        <v/>
      </c>
      <c r="AL696" s="733" t="str">
        <f t="shared" si="2437"/>
        <v/>
      </c>
      <c r="AM696" s="752"/>
      <c r="AN696" s="733" t="str">
        <f t="shared" ref="AN696:BE696" si="2438">IF(AN693="","",AN693*AN694*AN695/AN$46/365/$G$1)</f>
        <v/>
      </c>
      <c r="AO696" s="733" t="str">
        <f t="shared" si="2438"/>
        <v/>
      </c>
      <c r="AP696" s="733" t="str">
        <f t="shared" si="2438"/>
        <v/>
      </c>
      <c r="AQ696" s="733" t="str">
        <f t="shared" si="2438"/>
        <v/>
      </c>
      <c r="AR696" s="733" t="str">
        <f t="shared" si="2438"/>
        <v/>
      </c>
      <c r="AS696" s="733" t="str">
        <f t="shared" si="2438"/>
        <v/>
      </c>
      <c r="AT696" s="733" t="str">
        <f t="shared" si="2438"/>
        <v/>
      </c>
      <c r="AU696" s="733" t="str">
        <f t="shared" si="2438"/>
        <v/>
      </c>
      <c r="AV696" s="733" t="str">
        <f t="shared" si="2438"/>
        <v/>
      </c>
      <c r="AW696" s="733" t="str">
        <f t="shared" si="2438"/>
        <v/>
      </c>
      <c r="AX696" s="733" t="str">
        <f t="shared" si="2438"/>
        <v/>
      </c>
      <c r="AY696" s="733" t="str">
        <f t="shared" si="2438"/>
        <v/>
      </c>
      <c r="AZ696" s="733" t="str">
        <f t="shared" si="2438"/>
        <v/>
      </c>
      <c r="BA696" s="733" t="str">
        <f t="shared" si="2438"/>
        <v/>
      </c>
      <c r="BB696" s="733" t="str">
        <f t="shared" si="2438"/>
        <v/>
      </c>
      <c r="BC696" s="733" t="str">
        <f t="shared" si="2438"/>
        <v/>
      </c>
      <c r="BD696" s="733" t="str">
        <f t="shared" si="2438"/>
        <v/>
      </c>
      <c r="BE696" s="733" t="str">
        <f t="shared" si="2438"/>
        <v/>
      </c>
      <c r="BF696" s="752"/>
      <c r="BG696" s="733" t="str">
        <f t="shared" ref="BG696:BX696" si="2439">IF(BG693="","",BG693*BG694*BG695/BG$46/365/$G$1)</f>
        <v/>
      </c>
      <c r="BH696" s="733" t="str">
        <f t="shared" si="2439"/>
        <v/>
      </c>
      <c r="BI696" s="733" t="str">
        <f t="shared" si="2439"/>
        <v/>
      </c>
      <c r="BJ696" s="733" t="str">
        <f t="shared" si="2439"/>
        <v/>
      </c>
      <c r="BK696" s="733" t="str">
        <f t="shared" si="2439"/>
        <v/>
      </c>
      <c r="BL696" s="733" t="str">
        <f t="shared" si="2439"/>
        <v/>
      </c>
      <c r="BM696" s="733" t="str">
        <f t="shared" si="2439"/>
        <v/>
      </c>
      <c r="BN696" s="733" t="str">
        <f t="shared" si="2439"/>
        <v/>
      </c>
      <c r="BO696" s="733" t="str">
        <f t="shared" si="2439"/>
        <v/>
      </c>
      <c r="BP696" s="733" t="str">
        <f t="shared" si="2439"/>
        <v/>
      </c>
      <c r="BQ696" s="733" t="str">
        <f t="shared" si="2439"/>
        <v/>
      </c>
      <c r="BR696" s="733" t="str">
        <f t="shared" si="2439"/>
        <v/>
      </c>
      <c r="BS696" s="733" t="str">
        <f t="shared" si="2439"/>
        <v/>
      </c>
      <c r="BT696" s="733" t="str">
        <f t="shared" si="2439"/>
        <v/>
      </c>
      <c r="BU696" s="733" t="str">
        <f t="shared" si="2439"/>
        <v/>
      </c>
      <c r="BV696" s="733" t="str">
        <f t="shared" si="2439"/>
        <v/>
      </c>
      <c r="BW696" s="733" t="str">
        <f t="shared" si="2439"/>
        <v/>
      </c>
      <c r="BX696" s="733" t="str">
        <f t="shared" si="2439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424"/>
        <v/>
      </c>
      <c r="CE696" s="723" t="str">
        <f t="shared" si="2425"/>
        <v/>
      </c>
      <c r="CF696" s="723" t="str">
        <f t="shared" si="2426"/>
        <v/>
      </c>
      <c r="CG696" s="790" t="str">
        <f t="shared" si="2427"/>
        <v/>
      </c>
      <c r="CH696" s="1375" t="str">
        <f t="shared" si="2428"/>
        <v/>
      </c>
      <c r="CI696" s="1376" t="str">
        <f t="shared" si="2428"/>
        <v/>
      </c>
      <c r="CJ696" s="1377" t="str">
        <f t="shared" si="2428"/>
        <v/>
      </c>
      <c r="CK696" s="1377" t="str">
        <f t="shared" si="2428"/>
        <v/>
      </c>
      <c r="CL696" s="1377" t="str">
        <f t="shared" si="2428"/>
        <v/>
      </c>
      <c r="CM696" s="1377" t="str">
        <f t="shared" si="2428"/>
        <v/>
      </c>
      <c r="CN696" s="1377" t="str">
        <f t="shared" si="2428"/>
        <v/>
      </c>
      <c r="CO696" s="1378" t="str">
        <f t="shared" si="2428"/>
        <v/>
      </c>
      <c r="CP696" s="1378" t="str">
        <f t="shared" si="2428"/>
        <v/>
      </c>
      <c r="CQ696" s="1378" t="str">
        <f t="shared" si="2428"/>
        <v/>
      </c>
      <c r="CR696" s="1378" t="str">
        <f t="shared" si="2429"/>
        <v/>
      </c>
      <c r="CS696" s="1377" t="str">
        <f t="shared" si="2429"/>
        <v/>
      </c>
      <c r="CT696" s="1377" t="str">
        <f t="shared" si="2429"/>
        <v/>
      </c>
      <c r="CU696" s="1377" t="str">
        <f t="shared" si="2429"/>
        <v/>
      </c>
      <c r="CV696" s="1377" t="str">
        <f t="shared" si="2429"/>
        <v/>
      </c>
      <c r="CW696" s="1377" t="str">
        <f t="shared" si="2429"/>
        <v/>
      </c>
      <c r="CX696" s="1376" t="str">
        <f t="shared" si="2429"/>
        <v/>
      </c>
      <c r="CY696" s="1379" t="str">
        <f t="shared" si="2429"/>
        <v/>
      </c>
      <c r="CZ696" s="638" t="str">
        <f t="shared" si="2430"/>
        <v/>
      </c>
      <c r="DA696" s="639" t="str">
        <f t="shared" si="2430"/>
        <v/>
      </c>
      <c r="DB696" s="640" t="str">
        <f t="shared" si="2430"/>
        <v/>
      </c>
      <c r="DC696" s="640" t="str">
        <f t="shared" si="2430"/>
        <v/>
      </c>
      <c r="DD696" s="640" t="str">
        <f t="shared" si="2430"/>
        <v/>
      </c>
      <c r="DE696" s="640" t="str">
        <f t="shared" si="2430"/>
        <v/>
      </c>
      <c r="DF696" s="640" t="str">
        <f t="shared" si="2430"/>
        <v/>
      </c>
      <c r="DG696" s="641" t="str">
        <f t="shared" si="2430"/>
        <v/>
      </c>
      <c r="DH696" s="641" t="str">
        <f t="shared" si="2430"/>
        <v/>
      </c>
      <c r="DI696" s="641" t="str">
        <f t="shared" si="2430"/>
        <v/>
      </c>
      <c r="DJ696" s="641" t="str">
        <f t="shared" si="2431"/>
        <v/>
      </c>
      <c r="DK696" s="640" t="str">
        <f t="shared" si="2431"/>
        <v/>
      </c>
      <c r="DL696" s="640" t="str">
        <f t="shared" si="2431"/>
        <v/>
      </c>
      <c r="DM696" s="640" t="str">
        <f t="shared" si="2431"/>
        <v/>
      </c>
      <c r="DN696" s="640" t="str">
        <f t="shared" si="2431"/>
        <v/>
      </c>
      <c r="DO696" s="640" t="str">
        <f t="shared" si="2431"/>
        <v/>
      </c>
      <c r="DP696" s="639" t="str">
        <f t="shared" si="2431"/>
        <v/>
      </c>
      <c r="DQ696" s="638" t="str">
        <f t="shared" si="2431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2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2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2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2"/>
      <c r="BZ697" s="233"/>
      <c r="CA697" s="233"/>
      <c r="CB697" s="233"/>
      <c r="CC697" s="233"/>
      <c r="CD697" s="690" t="str">
        <f t="shared" si="2424"/>
        <v/>
      </c>
      <c r="CE697" s="690" t="str">
        <f t="shared" si="2425"/>
        <v/>
      </c>
      <c r="CF697" s="690" t="str">
        <f t="shared" si="2426"/>
        <v/>
      </c>
      <c r="CG697" s="786" t="str">
        <f t="shared" si="2427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2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2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2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2"/>
      <c r="BZ698" s="233"/>
      <c r="CA698" s="233"/>
      <c r="CB698" s="233"/>
      <c r="CC698" s="233"/>
      <c r="CD698" s="698" t="str">
        <f t="shared" si="2424"/>
        <v/>
      </c>
      <c r="CE698" s="698" t="str">
        <f t="shared" si="2425"/>
        <v/>
      </c>
      <c r="CF698" s="698" t="str">
        <f t="shared" si="2426"/>
        <v/>
      </c>
      <c r="CG698" s="787" t="str">
        <f t="shared" si="2427"/>
        <v/>
      </c>
      <c r="CH698" s="1370" t="str">
        <f t="shared" ref="CH698:CQ701" si="2440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371" t="str">
        <f t="shared" si="2440"/>
        <v/>
      </c>
      <c r="CJ698" s="1372" t="str">
        <f t="shared" si="2440"/>
        <v/>
      </c>
      <c r="CK698" s="1372" t="str">
        <f t="shared" si="2440"/>
        <v/>
      </c>
      <c r="CL698" s="1372" t="str">
        <f t="shared" si="2440"/>
        <v/>
      </c>
      <c r="CM698" s="1372" t="str">
        <f t="shared" si="2440"/>
        <v/>
      </c>
      <c r="CN698" s="1372" t="str">
        <f t="shared" si="2440"/>
        <v/>
      </c>
      <c r="CO698" s="1373" t="str">
        <f t="shared" si="2440"/>
        <v/>
      </c>
      <c r="CP698" s="1373" t="str">
        <f t="shared" si="2440"/>
        <v/>
      </c>
      <c r="CQ698" s="1373" t="str">
        <f t="shared" si="2440"/>
        <v/>
      </c>
      <c r="CR698" s="1373" t="str">
        <f t="shared" ref="CR698:CY701" si="2441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372" t="str">
        <f t="shared" si="2441"/>
        <v/>
      </c>
      <c r="CT698" s="1372" t="str">
        <f t="shared" si="2441"/>
        <v/>
      </c>
      <c r="CU698" s="1372" t="str">
        <f t="shared" si="2441"/>
        <v/>
      </c>
      <c r="CV698" s="1372" t="str">
        <f t="shared" si="2441"/>
        <v/>
      </c>
      <c r="CW698" s="1372" t="str">
        <f t="shared" si="2441"/>
        <v/>
      </c>
      <c r="CX698" s="1371" t="str">
        <f t="shared" si="2441"/>
        <v/>
      </c>
      <c r="CY698" s="1374" t="str">
        <f t="shared" si="2441"/>
        <v/>
      </c>
      <c r="CZ698" s="532" t="str">
        <f t="shared" ref="CZ698:DI701" si="2442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442"/>
        <v/>
      </c>
      <c r="DB698" s="534" t="str">
        <f t="shared" si="2442"/>
        <v/>
      </c>
      <c r="DC698" s="534" t="str">
        <f t="shared" si="2442"/>
        <v/>
      </c>
      <c r="DD698" s="534" t="str">
        <f t="shared" si="2442"/>
        <v/>
      </c>
      <c r="DE698" s="534" t="str">
        <f t="shared" si="2442"/>
        <v/>
      </c>
      <c r="DF698" s="534" t="str">
        <f t="shared" si="2442"/>
        <v/>
      </c>
      <c r="DG698" s="535" t="str">
        <f t="shared" si="2442"/>
        <v/>
      </c>
      <c r="DH698" s="535" t="str">
        <f t="shared" si="2442"/>
        <v/>
      </c>
      <c r="DI698" s="535" t="str">
        <f t="shared" si="2442"/>
        <v/>
      </c>
      <c r="DJ698" s="535" t="str">
        <f t="shared" ref="DJ698:DQ701" si="2443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443"/>
        <v/>
      </c>
      <c r="DL698" s="534" t="str">
        <f t="shared" si="2443"/>
        <v/>
      </c>
      <c r="DM698" s="534" t="str">
        <f t="shared" si="2443"/>
        <v/>
      </c>
      <c r="DN698" s="534" t="str">
        <f t="shared" si="2443"/>
        <v/>
      </c>
      <c r="DO698" s="534" t="str">
        <f t="shared" si="2443"/>
        <v/>
      </c>
      <c r="DP698" s="533" t="str">
        <f t="shared" si="2443"/>
        <v/>
      </c>
      <c r="DQ698" s="532" t="str">
        <f t="shared" si="2443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2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2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2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2"/>
      <c r="BZ699" s="233"/>
      <c r="CA699" s="233"/>
      <c r="CB699" s="233"/>
      <c r="CC699" s="233"/>
      <c r="CD699" s="698" t="str">
        <f t="shared" si="2424"/>
        <v/>
      </c>
      <c r="CE699" s="698" t="str">
        <f t="shared" si="2425"/>
        <v/>
      </c>
      <c r="CF699" s="698" t="str">
        <f t="shared" si="2426"/>
        <v/>
      </c>
      <c r="CG699" s="787" t="str">
        <f t="shared" si="2427"/>
        <v/>
      </c>
      <c r="CH699" s="1370" t="str">
        <f t="shared" si="2440"/>
        <v/>
      </c>
      <c r="CI699" s="1371" t="str">
        <f t="shared" si="2440"/>
        <v/>
      </c>
      <c r="CJ699" s="1372" t="str">
        <f t="shared" si="2440"/>
        <v/>
      </c>
      <c r="CK699" s="1372" t="str">
        <f t="shared" si="2440"/>
        <v/>
      </c>
      <c r="CL699" s="1372" t="str">
        <f t="shared" si="2440"/>
        <v/>
      </c>
      <c r="CM699" s="1372" t="str">
        <f t="shared" si="2440"/>
        <v/>
      </c>
      <c r="CN699" s="1372" t="str">
        <f t="shared" si="2440"/>
        <v/>
      </c>
      <c r="CO699" s="1373" t="str">
        <f t="shared" si="2440"/>
        <v/>
      </c>
      <c r="CP699" s="1373" t="str">
        <f t="shared" si="2440"/>
        <v/>
      </c>
      <c r="CQ699" s="1373" t="str">
        <f t="shared" si="2440"/>
        <v/>
      </c>
      <c r="CR699" s="1373" t="str">
        <f t="shared" si="2441"/>
        <v/>
      </c>
      <c r="CS699" s="1372" t="str">
        <f t="shared" si="2441"/>
        <v/>
      </c>
      <c r="CT699" s="1372" t="str">
        <f t="shared" si="2441"/>
        <v/>
      </c>
      <c r="CU699" s="1372" t="str">
        <f t="shared" si="2441"/>
        <v/>
      </c>
      <c r="CV699" s="1372" t="str">
        <f t="shared" si="2441"/>
        <v/>
      </c>
      <c r="CW699" s="1372" t="str">
        <f t="shared" si="2441"/>
        <v/>
      </c>
      <c r="CX699" s="1371" t="str">
        <f t="shared" si="2441"/>
        <v/>
      </c>
      <c r="CY699" s="1374" t="str">
        <f t="shared" si="2441"/>
        <v/>
      </c>
      <c r="CZ699" s="532" t="str">
        <f t="shared" si="2442"/>
        <v/>
      </c>
      <c r="DA699" s="533" t="str">
        <f t="shared" si="2442"/>
        <v/>
      </c>
      <c r="DB699" s="534" t="str">
        <f t="shared" si="2442"/>
        <v/>
      </c>
      <c r="DC699" s="534" t="str">
        <f t="shared" si="2442"/>
        <v/>
      </c>
      <c r="DD699" s="534" t="str">
        <f t="shared" si="2442"/>
        <v/>
      </c>
      <c r="DE699" s="534" t="str">
        <f t="shared" si="2442"/>
        <v/>
      </c>
      <c r="DF699" s="534" t="str">
        <f t="shared" si="2442"/>
        <v/>
      </c>
      <c r="DG699" s="535" t="str">
        <f t="shared" si="2442"/>
        <v/>
      </c>
      <c r="DH699" s="535" t="str">
        <f t="shared" si="2442"/>
        <v/>
      </c>
      <c r="DI699" s="535" t="str">
        <f t="shared" si="2442"/>
        <v/>
      </c>
      <c r="DJ699" s="535" t="str">
        <f t="shared" si="2443"/>
        <v/>
      </c>
      <c r="DK699" s="534" t="str">
        <f t="shared" si="2443"/>
        <v/>
      </c>
      <c r="DL699" s="534" t="str">
        <f t="shared" si="2443"/>
        <v/>
      </c>
      <c r="DM699" s="534" t="str">
        <f t="shared" si="2443"/>
        <v/>
      </c>
      <c r="DN699" s="534" t="str">
        <f t="shared" si="2443"/>
        <v/>
      </c>
      <c r="DO699" s="534" t="str">
        <f t="shared" si="2443"/>
        <v/>
      </c>
      <c r="DP699" s="533" t="str">
        <f t="shared" si="2443"/>
        <v/>
      </c>
      <c r="DQ699" s="532" t="str">
        <f t="shared" si="2443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4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2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2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2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2"/>
      <c r="BZ700" s="284"/>
      <c r="CA700" s="284"/>
      <c r="CB700" s="284"/>
      <c r="CC700" s="284"/>
      <c r="CD700" s="698" t="str">
        <f t="shared" si="2424"/>
        <v/>
      </c>
      <c r="CE700" s="698" t="str">
        <f t="shared" si="2425"/>
        <v/>
      </c>
      <c r="CF700" s="698" t="str">
        <f t="shared" si="2426"/>
        <v/>
      </c>
      <c r="CG700" s="787" t="str">
        <f t="shared" si="2427"/>
        <v/>
      </c>
      <c r="CH700" s="1370" t="str">
        <f t="shared" si="2440"/>
        <v/>
      </c>
      <c r="CI700" s="1371" t="str">
        <f t="shared" si="2440"/>
        <v/>
      </c>
      <c r="CJ700" s="1372" t="str">
        <f t="shared" si="2440"/>
        <v/>
      </c>
      <c r="CK700" s="1372" t="str">
        <f t="shared" si="2440"/>
        <v/>
      </c>
      <c r="CL700" s="1372" t="str">
        <f t="shared" si="2440"/>
        <v/>
      </c>
      <c r="CM700" s="1372" t="str">
        <f t="shared" si="2440"/>
        <v/>
      </c>
      <c r="CN700" s="1372" t="str">
        <f t="shared" si="2440"/>
        <v/>
      </c>
      <c r="CO700" s="1373" t="str">
        <f t="shared" si="2440"/>
        <v/>
      </c>
      <c r="CP700" s="1373" t="str">
        <f t="shared" si="2440"/>
        <v/>
      </c>
      <c r="CQ700" s="1373" t="str">
        <f t="shared" si="2440"/>
        <v/>
      </c>
      <c r="CR700" s="1373" t="str">
        <f t="shared" si="2441"/>
        <v/>
      </c>
      <c r="CS700" s="1372" t="str">
        <f t="shared" si="2441"/>
        <v/>
      </c>
      <c r="CT700" s="1372" t="str">
        <f t="shared" si="2441"/>
        <v/>
      </c>
      <c r="CU700" s="1372" t="str">
        <f t="shared" si="2441"/>
        <v/>
      </c>
      <c r="CV700" s="1372" t="str">
        <f t="shared" si="2441"/>
        <v/>
      </c>
      <c r="CW700" s="1372" t="str">
        <f t="shared" si="2441"/>
        <v/>
      </c>
      <c r="CX700" s="1371" t="str">
        <f t="shared" si="2441"/>
        <v/>
      </c>
      <c r="CY700" s="1374" t="str">
        <f t="shared" si="2441"/>
        <v/>
      </c>
      <c r="CZ700" s="532" t="str">
        <f t="shared" si="2442"/>
        <v/>
      </c>
      <c r="DA700" s="533" t="str">
        <f t="shared" si="2442"/>
        <v/>
      </c>
      <c r="DB700" s="534" t="str">
        <f t="shared" si="2442"/>
        <v/>
      </c>
      <c r="DC700" s="534" t="str">
        <f t="shared" si="2442"/>
        <v/>
      </c>
      <c r="DD700" s="534" t="str">
        <f t="shared" si="2442"/>
        <v/>
      </c>
      <c r="DE700" s="534" t="str">
        <f t="shared" si="2442"/>
        <v/>
      </c>
      <c r="DF700" s="534" t="str">
        <f t="shared" si="2442"/>
        <v/>
      </c>
      <c r="DG700" s="535" t="str">
        <f t="shared" si="2442"/>
        <v/>
      </c>
      <c r="DH700" s="535" t="str">
        <f t="shared" si="2442"/>
        <v/>
      </c>
      <c r="DI700" s="535" t="str">
        <f t="shared" si="2442"/>
        <v/>
      </c>
      <c r="DJ700" s="535" t="str">
        <f t="shared" si="2443"/>
        <v/>
      </c>
      <c r="DK700" s="534" t="str">
        <f t="shared" si="2443"/>
        <v/>
      </c>
      <c r="DL700" s="534" t="str">
        <f t="shared" si="2443"/>
        <v/>
      </c>
      <c r="DM700" s="534" t="str">
        <f t="shared" si="2443"/>
        <v/>
      </c>
      <c r="DN700" s="534" t="str">
        <f t="shared" si="2443"/>
        <v/>
      </c>
      <c r="DO700" s="534" t="str">
        <f t="shared" si="2443"/>
        <v/>
      </c>
      <c r="DP700" s="533" t="str">
        <f t="shared" si="2443"/>
        <v/>
      </c>
      <c r="DQ700" s="532" t="str">
        <f t="shared" si="2443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444">IF(B698="","",B698*B699*B700/B$46/365/$G$1)</f>
        <v/>
      </c>
      <c r="C701" s="733" t="str">
        <f t="shared" si="2444"/>
        <v/>
      </c>
      <c r="D701" s="733" t="str">
        <f t="shared" si="2444"/>
        <v/>
      </c>
      <c r="E701" s="733" t="str">
        <f t="shared" si="2444"/>
        <v/>
      </c>
      <c r="F701" s="733" t="str">
        <f t="shared" si="2444"/>
        <v/>
      </c>
      <c r="G701" s="733" t="str">
        <f t="shared" si="2444"/>
        <v/>
      </c>
      <c r="H701" s="733" t="str">
        <f t="shared" si="2444"/>
        <v/>
      </c>
      <c r="I701" s="733" t="str">
        <f t="shared" si="2444"/>
        <v/>
      </c>
      <c r="J701" s="733" t="str">
        <f t="shared" si="2444"/>
        <v/>
      </c>
      <c r="K701" s="733" t="str">
        <f t="shared" si="2444"/>
        <v/>
      </c>
      <c r="L701" s="733" t="str">
        <f t="shared" si="2444"/>
        <v/>
      </c>
      <c r="M701" s="733" t="str">
        <f t="shared" si="2444"/>
        <v/>
      </c>
      <c r="N701" s="733" t="str">
        <f t="shared" si="2444"/>
        <v/>
      </c>
      <c r="O701" s="733" t="str">
        <f t="shared" si="2444"/>
        <v/>
      </c>
      <c r="P701" s="733" t="str">
        <f t="shared" si="2444"/>
        <v/>
      </c>
      <c r="Q701" s="733" t="str">
        <f t="shared" si="2444"/>
        <v/>
      </c>
      <c r="R701" s="733" t="str">
        <f t="shared" si="2444"/>
        <v/>
      </c>
      <c r="S701" s="733" t="str">
        <f t="shared" si="2444"/>
        <v/>
      </c>
      <c r="T701" s="752"/>
      <c r="U701" s="733" t="str">
        <f t="shared" ref="U701:AL701" si="2445">IF(U698="","",U698*U699*U700/U$46/365/$G$1)</f>
        <v/>
      </c>
      <c r="V701" s="733" t="str">
        <f t="shared" si="2445"/>
        <v/>
      </c>
      <c r="W701" s="733" t="str">
        <f t="shared" si="2445"/>
        <v/>
      </c>
      <c r="X701" s="733" t="str">
        <f t="shared" si="2445"/>
        <v/>
      </c>
      <c r="Y701" s="733" t="str">
        <f t="shared" si="2445"/>
        <v/>
      </c>
      <c r="Z701" s="733" t="str">
        <f t="shared" si="2445"/>
        <v/>
      </c>
      <c r="AA701" s="733" t="str">
        <f t="shared" si="2445"/>
        <v/>
      </c>
      <c r="AB701" s="733" t="str">
        <f t="shared" si="2445"/>
        <v/>
      </c>
      <c r="AC701" s="733" t="str">
        <f t="shared" si="2445"/>
        <v/>
      </c>
      <c r="AD701" s="733" t="str">
        <f t="shared" si="2445"/>
        <v/>
      </c>
      <c r="AE701" s="733" t="str">
        <f t="shared" si="2445"/>
        <v/>
      </c>
      <c r="AF701" s="733" t="str">
        <f t="shared" si="2445"/>
        <v/>
      </c>
      <c r="AG701" s="733" t="str">
        <f t="shared" si="2445"/>
        <v/>
      </c>
      <c r="AH701" s="733" t="str">
        <f t="shared" si="2445"/>
        <v/>
      </c>
      <c r="AI701" s="733" t="str">
        <f t="shared" si="2445"/>
        <v/>
      </c>
      <c r="AJ701" s="733" t="str">
        <f t="shared" si="2445"/>
        <v/>
      </c>
      <c r="AK701" s="733" t="str">
        <f t="shared" si="2445"/>
        <v/>
      </c>
      <c r="AL701" s="733" t="str">
        <f t="shared" si="2445"/>
        <v/>
      </c>
      <c r="AM701" s="752"/>
      <c r="AN701" s="733" t="str">
        <f t="shared" ref="AN701:BE701" si="2446">IF(AN698="","",AN698*AN699*AN700/AN$46/365/$G$1)</f>
        <v/>
      </c>
      <c r="AO701" s="733" t="str">
        <f t="shared" si="2446"/>
        <v/>
      </c>
      <c r="AP701" s="733" t="str">
        <f t="shared" si="2446"/>
        <v/>
      </c>
      <c r="AQ701" s="733" t="str">
        <f t="shared" si="2446"/>
        <v/>
      </c>
      <c r="AR701" s="733" t="str">
        <f t="shared" si="2446"/>
        <v/>
      </c>
      <c r="AS701" s="733" t="str">
        <f t="shared" si="2446"/>
        <v/>
      </c>
      <c r="AT701" s="733" t="str">
        <f t="shared" si="2446"/>
        <v/>
      </c>
      <c r="AU701" s="733" t="str">
        <f t="shared" si="2446"/>
        <v/>
      </c>
      <c r="AV701" s="733" t="str">
        <f t="shared" si="2446"/>
        <v/>
      </c>
      <c r="AW701" s="733" t="str">
        <f t="shared" si="2446"/>
        <v/>
      </c>
      <c r="AX701" s="733" t="str">
        <f t="shared" si="2446"/>
        <v/>
      </c>
      <c r="AY701" s="733" t="str">
        <f t="shared" si="2446"/>
        <v/>
      </c>
      <c r="AZ701" s="733" t="str">
        <f t="shared" si="2446"/>
        <v/>
      </c>
      <c r="BA701" s="733" t="str">
        <f t="shared" si="2446"/>
        <v/>
      </c>
      <c r="BB701" s="733" t="str">
        <f t="shared" si="2446"/>
        <v/>
      </c>
      <c r="BC701" s="733" t="str">
        <f t="shared" si="2446"/>
        <v/>
      </c>
      <c r="BD701" s="733" t="str">
        <f t="shared" si="2446"/>
        <v/>
      </c>
      <c r="BE701" s="733" t="str">
        <f t="shared" si="2446"/>
        <v/>
      </c>
      <c r="BF701" s="752"/>
      <c r="BG701" s="733" t="str">
        <f t="shared" ref="BG701:BX701" si="2447">IF(BG698="","",BG698*BG699*BG700/BG$46/365/$G$1)</f>
        <v/>
      </c>
      <c r="BH701" s="733" t="str">
        <f t="shared" si="2447"/>
        <v/>
      </c>
      <c r="BI701" s="733" t="str">
        <f t="shared" si="2447"/>
        <v/>
      </c>
      <c r="BJ701" s="733" t="str">
        <f t="shared" si="2447"/>
        <v/>
      </c>
      <c r="BK701" s="733" t="str">
        <f t="shared" si="2447"/>
        <v/>
      </c>
      <c r="BL701" s="733" t="str">
        <f t="shared" si="2447"/>
        <v/>
      </c>
      <c r="BM701" s="733" t="str">
        <f t="shared" si="2447"/>
        <v/>
      </c>
      <c r="BN701" s="733" t="str">
        <f t="shared" si="2447"/>
        <v/>
      </c>
      <c r="BO701" s="733" t="str">
        <f t="shared" si="2447"/>
        <v/>
      </c>
      <c r="BP701" s="733" t="str">
        <f t="shared" si="2447"/>
        <v/>
      </c>
      <c r="BQ701" s="733" t="str">
        <f t="shared" si="2447"/>
        <v/>
      </c>
      <c r="BR701" s="733" t="str">
        <f t="shared" si="2447"/>
        <v/>
      </c>
      <c r="BS701" s="733" t="str">
        <f t="shared" si="2447"/>
        <v/>
      </c>
      <c r="BT701" s="733" t="str">
        <f t="shared" si="2447"/>
        <v/>
      </c>
      <c r="BU701" s="733" t="str">
        <f t="shared" si="2447"/>
        <v/>
      </c>
      <c r="BV701" s="733" t="str">
        <f t="shared" si="2447"/>
        <v/>
      </c>
      <c r="BW701" s="733" t="str">
        <f t="shared" si="2447"/>
        <v/>
      </c>
      <c r="BX701" s="733" t="str">
        <f t="shared" si="2447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424"/>
        <v/>
      </c>
      <c r="CE701" s="723" t="str">
        <f t="shared" si="2425"/>
        <v/>
      </c>
      <c r="CF701" s="723" t="str">
        <f t="shared" si="2426"/>
        <v/>
      </c>
      <c r="CG701" s="790" t="str">
        <f t="shared" si="2427"/>
        <v/>
      </c>
      <c r="CH701" s="1375" t="str">
        <f t="shared" si="2440"/>
        <v/>
      </c>
      <c r="CI701" s="1376" t="str">
        <f t="shared" si="2440"/>
        <v/>
      </c>
      <c r="CJ701" s="1377" t="str">
        <f t="shared" si="2440"/>
        <v/>
      </c>
      <c r="CK701" s="1377" t="str">
        <f t="shared" si="2440"/>
        <v/>
      </c>
      <c r="CL701" s="1377" t="str">
        <f t="shared" si="2440"/>
        <v/>
      </c>
      <c r="CM701" s="1377" t="str">
        <f t="shared" si="2440"/>
        <v/>
      </c>
      <c r="CN701" s="1377" t="str">
        <f t="shared" si="2440"/>
        <v/>
      </c>
      <c r="CO701" s="1378" t="str">
        <f t="shared" si="2440"/>
        <v/>
      </c>
      <c r="CP701" s="1378" t="str">
        <f t="shared" si="2440"/>
        <v/>
      </c>
      <c r="CQ701" s="1378" t="str">
        <f t="shared" si="2440"/>
        <v/>
      </c>
      <c r="CR701" s="1378" t="str">
        <f t="shared" si="2441"/>
        <v/>
      </c>
      <c r="CS701" s="1377" t="str">
        <f t="shared" si="2441"/>
        <v/>
      </c>
      <c r="CT701" s="1377" t="str">
        <f t="shared" si="2441"/>
        <v/>
      </c>
      <c r="CU701" s="1377" t="str">
        <f t="shared" si="2441"/>
        <v/>
      </c>
      <c r="CV701" s="1377" t="str">
        <f t="shared" si="2441"/>
        <v/>
      </c>
      <c r="CW701" s="1377" t="str">
        <f t="shared" si="2441"/>
        <v/>
      </c>
      <c r="CX701" s="1376" t="str">
        <f t="shared" si="2441"/>
        <v/>
      </c>
      <c r="CY701" s="1379" t="str">
        <f t="shared" si="2441"/>
        <v/>
      </c>
      <c r="CZ701" s="638" t="str">
        <f t="shared" si="2442"/>
        <v/>
      </c>
      <c r="DA701" s="639" t="str">
        <f t="shared" si="2442"/>
        <v/>
      </c>
      <c r="DB701" s="640" t="str">
        <f t="shared" si="2442"/>
        <v/>
      </c>
      <c r="DC701" s="640" t="str">
        <f t="shared" si="2442"/>
        <v/>
      </c>
      <c r="DD701" s="640" t="str">
        <f t="shared" si="2442"/>
        <v/>
      </c>
      <c r="DE701" s="640" t="str">
        <f t="shared" si="2442"/>
        <v/>
      </c>
      <c r="DF701" s="640" t="str">
        <f t="shared" si="2442"/>
        <v/>
      </c>
      <c r="DG701" s="641" t="str">
        <f t="shared" si="2442"/>
        <v/>
      </c>
      <c r="DH701" s="641" t="str">
        <f t="shared" si="2442"/>
        <v/>
      </c>
      <c r="DI701" s="641" t="str">
        <f t="shared" si="2442"/>
        <v/>
      </c>
      <c r="DJ701" s="641" t="str">
        <f t="shared" si="2443"/>
        <v/>
      </c>
      <c r="DK701" s="640" t="str">
        <f t="shared" si="2443"/>
        <v/>
      </c>
      <c r="DL701" s="640" t="str">
        <f t="shared" si="2443"/>
        <v/>
      </c>
      <c r="DM701" s="640" t="str">
        <f t="shared" si="2443"/>
        <v/>
      </c>
      <c r="DN701" s="640" t="str">
        <f t="shared" si="2443"/>
        <v/>
      </c>
      <c r="DO701" s="640" t="str">
        <f t="shared" si="2443"/>
        <v/>
      </c>
      <c r="DP701" s="639" t="str">
        <f t="shared" si="2443"/>
        <v/>
      </c>
      <c r="DQ701" s="638" t="str">
        <f t="shared" si="2443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70" t="s">
        <v>422</v>
      </c>
      <c r="B702" s="876"/>
      <c r="C702" s="876"/>
      <c r="D702" s="876"/>
      <c r="E702" s="876"/>
      <c r="F702" s="876"/>
      <c r="G702" s="876"/>
      <c r="H702" s="876"/>
      <c r="I702" s="876"/>
      <c r="J702" s="876"/>
      <c r="K702" s="876"/>
      <c r="L702" s="876"/>
      <c r="M702" s="876"/>
      <c r="N702" s="876"/>
      <c r="O702" s="876"/>
      <c r="P702" s="876"/>
      <c r="Q702" s="876"/>
      <c r="R702" s="876"/>
      <c r="S702" s="876"/>
      <c r="T702" s="872"/>
      <c r="U702" s="876"/>
      <c r="V702" s="876"/>
      <c r="W702" s="876"/>
      <c r="X702" s="876"/>
      <c r="Y702" s="876"/>
      <c r="Z702" s="876"/>
      <c r="AA702" s="876"/>
      <c r="AB702" s="876"/>
      <c r="AC702" s="876"/>
      <c r="AD702" s="876"/>
      <c r="AE702" s="876"/>
      <c r="AF702" s="876"/>
      <c r="AG702" s="876"/>
      <c r="AH702" s="876"/>
      <c r="AI702" s="876"/>
      <c r="AJ702" s="876"/>
      <c r="AK702" s="876"/>
      <c r="AL702" s="876"/>
      <c r="AM702" s="872"/>
      <c r="AN702" s="876"/>
      <c r="AO702" s="876"/>
      <c r="AP702" s="876"/>
      <c r="AQ702" s="876"/>
      <c r="AR702" s="876"/>
      <c r="AS702" s="876"/>
      <c r="AT702" s="876"/>
      <c r="AU702" s="876"/>
      <c r="AV702" s="876"/>
      <c r="AW702" s="876"/>
      <c r="AX702" s="876"/>
      <c r="AY702" s="876"/>
      <c r="AZ702" s="876"/>
      <c r="BA702" s="876"/>
      <c r="BB702" s="876"/>
      <c r="BC702" s="876"/>
      <c r="BD702" s="876"/>
      <c r="BE702" s="876"/>
      <c r="BF702" s="872"/>
      <c r="BG702" s="876"/>
      <c r="BH702" s="876"/>
      <c r="BI702" s="876"/>
      <c r="BJ702" s="876"/>
      <c r="BK702" s="876"/>
      <c r="BL702" s="876"/>
      <c r="BM702" s="876"/>
      <c r="BN702" s="876"/>
      <c r="BO702" s="876"/>
      <c r="BP702" s="876"/>
      <c r="BQ702" s="876"/>
      <c r="BR702" s="876"/>
      <c r="BS702" s="876"/>
      <c r="BT702" s="876"/>
      <c r="BU702" s="876"/>
      <c r="BV702" s="876"/>
      <c r="BW702" s="876"/>
      <c r="BX702" s="876"/>
      <c r="BY702" s="872"/>
      <c r="BZ702" s="876"/>
      <c r="CA702" s="876"/>
      <c r="CB702" s="876"/>
      <c r="CC702" s="876"/>
      <c r="CD702" s="690"/>
      <c r="CE702" s="690"/>
      <c r="CF702" s="690"/>
      <c r="CG702" s="786"/>
      <c r="CH702" s="1386"/>
      <c r="CI702" s="1386"/>
      <c r="CJ702" s="1386"/>
      <c r="CK702" s="1386"/>
      <c r="CL702" s="1386"/>
      <c r="CM702" s="1386"/>
      <c r="CN702" s="1386"/>
      <c r="CO702" s="1386"/>
      <c r="CP702" s="1386"/>
      <c r="CQ702" s="1386"/>
      <c r="CR702" s="1386"/>
      <c r="CS702" s="1386"/>
      <c r="CT702" s="1386"/>
      <c r="CU702" s="1386"/>
      <c r="CV702" s="1386"/>
      <c r="CW702" s="1386"/>
      <c r="CX702" s="1386"/>
      <c r="CY702" s="1387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2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2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2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2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2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2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2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2"/>
      <c r="BZ704" s="284"/>
      <c r="CA704" s="284"/>
      <c r="CB704" s="284"/>
      <c r="CC704" s="284"/>
      <c r="CD704" s="698" t="str">
        <f t="shared" ref="CD704:CD732" si="2448">IF(DR704&lt;3,"",(SUM(B704:S704)-MIN(B704:S704)-MAX(B704:S704))/(DR704-2))</f>
        <v/>
      </c>
      <c r="CE704" s="698" t="str">
        <f t="shared" ref="CE704:CE732" si="2449">IF(DS704&lt;3,"",(SUM(U704:AL704)-MIN(U704:AL704)-MAX(U704:AL704))/(DS704-2))</f>
        <v/>
      </c>
      <c r="CF704" s="698" t="str">
        <f t="shared" ref="CF704:CF732" si="2450">IF(DT704&lt;3,"",(SUM(AN704:BE704)-MIN(AN704:BE704)-MAX(AN704:BE704))/(DT704-2))</f>
        <v/>
      </c>
      <c r="CG704" s="787" t="str">
        <f t="shared" ref="CG704:CG732" si="2451">IF(DU704&lt;3,"",(SUM(BG704:BX704)-MIN(BG704:BX704)-MAX(BG704:BX704))/(DU704-2))</f>
        <v/>
      </c>
      <c r="CH704" s="1370" t="str">
        <f t="shared" ref="CH704:CQ708" si="2452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371" t="str">
        <f t="shared" si="2452"/>
        <v/>
      </c>
      <c r="CJ704" s="1372" t="str">
        <f t="shared" si="2452"/>
        <v/>
      </c>
      <c r="CK704" s="1372" t="str">
        <f t="shared" si="2452"/>
        <v/>
      </c>
      <c r="CL704" s="1372" t="str">
        <f t="shared" si="2452"/>
        <v/>
      </c>
      <c r="CM704" s="1372" t="str">
        <f t="shared" si="2452"/>
        <v/>
      </c>
      <c r="CN704" s="1372" t="str">
        <f t="shared" si="2452"/>
        <v/>
      </c>
      <c r="CO704" s="1373" t="str">
        <f t="shared" si="2452"/>
        <v/>
      </c>
      <c r="CP704" s="1373" t="str">
        <f t="shared" si="2452"/>
        <v/>
      </c>
      <c r="CQ704" s="1373" t="str">
        <f t="shared" si="2452"/>
        <v/>
      </c>
      <c r="CR704" s="1373" t="str">
        <f t="shared" ref="CR704:CY708" si="2453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372" t="str">
        <f t="shared" si="2453"/>
        <v/>
      </c>
      <c r="CT704" s="1372" t="str">
        <f t="shared" si="2453"/>
        <v/>
      </c>
      <c r="CU704" s="1372" t="str">
        <f t="shared" si="2453"/>
        <v/>
      </c>
      <c r="CV704" s="1372" t="str">
        <f t="shared" si="2453"/>
        <v/>
      </c>
      <c r="CW704" s="1372" t="str">
        <f t="shared" si="2453"/>
        <v/>
      </c>
      <c r="CX704" s="1371" t="str">
        <f t="shared" si="2453"/>
        <v/>
      </c>
      <c r="CY704" s="1374" t="str">
        <f t="shared" si="2453"/>
        <v/>
      </c>
      <c r="CZ704" s="532" t="str">
        <f t="shared" ref="CZ704:DI708" si="2454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454"/>
        <v/>
      </c>
      <c r="DB704" s="534" t="str">
        <f t="shared" si="2454"/>
        <v/>
      </c>
      <c r="DC704" s="534" t="str">
        <f t="shared" si="2454"/>
        <v/>
      </c>
      <c r="DD704" s="534" t="str">
        <f t="shared" si="2454"/>
        <v/>
      </c>
      <c r="DE704" s="534" t="str">
        <f t="shared" si="2454"/>
        <v/>
      </c>
      <c r="DF704" s="534" t="str">
        <f t="shared" si="2454"/>
        <v/>
      </c>
      <c r="DG704" s="535" t="str">
        <f t="shared" si="2454"/>
        <v/>
      </c>
      <c r="DH704" s="535" t="str">
        <f t="shared" si="2454"/>
        <v/>
      </c>
      <c r="DI704" s="535" t="str">
        <f t="shared" si="2454"/>
        <v/>
      </c>
      <c r="DJ704" s="535" t="str">
        <f t="shared" ref="DJ704:DQ708" si="2455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455"/>
        <v/>
      </c>
      <c r="DL704" s="534" t="str">
        <f t="shared" si="2455"/>
        <v/>
      </c>
      <c r="DM704" s="534" t="str">
        <f t="shared" si="2455"/>
        <v/>
      </c>
      <c r="DN704" s="534" t="str">
        <f t="shared" si="2455"/>
        <v/>
      </c>
      <c r="DO704" s="534" t="str">
        <f t="shared" si="2455"/>
        <v/>
      </c>
      <c r="DP704" s="533" t="str">
        <f t="shared" si="2455"/>
        <v/>
      </c>
      <c r="DQ704" s="532" t="str">
        <f t="shared" si="2455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2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2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2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2"/>
      <c r="BZ705" s="233"/>
      <c r="CA705" s="233"/>
      <c r="CB705" s="233"/>
      <c r="CC705" s="233"/>
      <c r="CD705" s="698" t="str">
        <f t="shared" si="2448"/>
        <v/>
      </c>
      <c r="CE705" s="698" t="str">
        <f t="shared" si="2449"/>
        <v/>
      </c>
      <c r="CF705" s="698" t="str">
        <f t="shared" si="2450"/>
        <v/>
      </c>
      <c r="CG705" s="787" t="str">
        <f t="shared" si="2451"/>
        <v/>
      </c>
      <c r="CH705" s="1370" t="str">
        <f t="shared" si="2452"/>
        <v/>
      </c>
      <c r="CI705" s="1371" t="str">
        <f t="shared" si="2452"/>
        <v/>
      </c>
      <c r="CJ705" s="1372" t="str">
        <f t="shared" si="2452"/>
        <v/>
      </c>
      <c r="CK705" s="1372" t="str">
        <f t="shared" si="2452"/>
        <v/>
      </c>
      <c r="CL705" s="1372" t="str">
        <f t="shared" si="2452"/>
        <v/>
      </c>
      <c r="CM705" s="1372" t="str">
        <f t="shared" si="2452"/>
        <v/>
      </c>
      <c r="CN705" s="1372" t="str">
        <f t="shared" si="2452"/>
        <v/>
      </c>
      <c r="CO705" s="1373" t="str">
        <f t="shared" si="2452"/>
        <v/>
      </c>
      <c r="CP705" s="1373" t="str">
        <f t="shared" si="2452"/>
        <v/>
      </c>
      <c r="CQ705" s="1373" t="str">
        <f t="shared" si="2452"/>
        <v/>
      </c>
      <c r="CR705" s="1373" t="str">
        <f t="shared" si="2453"/>
        <v/>
      </c>
      <c r="CS705" s="1372" t="str">
        <f t="shared" si="2453"/>
        <v/>
      </c>
      <c r="CT705" s="1372" t="str">
        <f t="shared" si="2453"/>
        <v/>
      </c>
      <c r="CU705" s="1372" t="str">
        <f t="shared" si="2453"/>
        <v/>
      </c>
      <c r="CV705" s="1372" t="str">
        <f t="shared" si="2453"/>
        <v/>
      </c>
      <c r="CW705" s="1372" t="str">
        <f t="shared" si="2453"/>
        <v/>
      </c>
      <c r="CX705" s="1371" t="str">
        <f t="shared" si="2453"/>
        <v/>
      </c>
      <c r="CY705" s="1374" t="str">
        <f t="shared" si="2453"/>
        <v/>
      </c>
      <c r="CZ705" s="532" t="str">
        <f t="shared" si="2454"/>
        <v/>
      </c>
      <c r="DA705" s="533" t="str">
        <f t="shared" si="2454"/>
        <v/>
      </c>
      <c r="DB705" s="534" t="str">
        <f t="shared" si="2454"/>
        <v/>
      </c>
      <c r="DC705" s="534" t="str">
        <f t="shared" si="2454"/>
        <v/>
      </c>
      <c r="DD705" s="534" t="str">
        <f t="shared" si="2454"/>
        <v/>
      </c>
      <c r="DE705" s="534" t="str">
        <f t="shared" si="2454"/>
        <v/>
      </c>
      <c r="DF705" s="534" t="str">
        <f t="shared" si="2454"/>
        <v/>
      </c>
      <c r="DG705" s="535" t="str">
        <f t="shared" si="2454"/>
        <v/>
      </c>
      <c r="DH705" s="535" t="str">
        <f t="shared" si="2454"/>
        <v/>
      </c>
      <c r="DI705" s="535" t="str">
        <f t="shared" si="2454"/>
        <v/>
      </c>
      <c r="DJ705" s="535" t="str">
        <f t="shared" si="2455"/>
        <v/>
      </c>
      <c r="DK705" s="534" t="str">
        <f t="shared" si="2455"/>
        <v/>
      </c>
      <c r="DL705" s="534" t="str">
        <f t="shared" si="2455"/>
        <v/>
      </c>
      <c r="DM705" s="534" t="str">
        <f t="shared" si="2455"/>
        <v/>
      </c>
      <c r="DN705" s="534" t="str">
        <f t="shared" si="2455"/>
        <v/>
      </c>
      <c r="DO705" s="534" t="str">
        <f t="shared" si="2455"/>
        <v/>
      </c>
      <c r="DP705" s="533" t="str">
        <f t="shared" si="2455"/>
        <v/>
      </c>
      <c r="DQ705" s="532" t="str">
        <f t="shared" si="2455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2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2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2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2"/>
      <c r="BZ706" s="233"/>
      <c r="CA706" s="233"/>
      <c r="CB706" s="233"/>
      <c r="CC706" s="233"/>
      <c r="CD706" s="698" t="str">
        <f t="shared" si="2448"/>
        <v/>
      </c>
      <c r="CE706" s="698" t="str">
        <f t="shared" si="2449"/>
        <v/>
      </c>
      <c r="CF706" s="698" t="str">
        <f t="shared" si="2450"/>
        <v/>
      </c>
      <c r="CG706" s="787" t="str">
        <f t="shared" si="2451"/>
        <v/>
      </c>
      <c r="CH706" s="1370" t="str">
        <f t="shared" si="2452"/>
        <v/>
      </c>
      <c r="CI706" s="1371" t="str">
        <f t="shared" si="2452"/>
        <v/>
      </c>
      <c r="CJ706" s="1372" t="str">
        <f t="shared" si="2452"/>
        <v/>
      </c>
      <c r="CK706" s="1372" t="str">
        <f t="shared" si="2452"/>
        <v/>
      </c>
      <c r="CL706" s="1372" t="str">
        <f t="shared" si="2452"/>
        <v/>
      </c>
      <c r="CM706" s="1372" t="str">
        <f t="shared" si="2452"/>
        <v/>
      </c>
      <c r="CN706" s="1372" t="str">
        <f t="shared" si="2452"/>
        <v/>
      </c>
      <c r="CO706" s="1373" t="str">
        <f t="shared" si="2452"/>
        <v/>
      </c>
      <c r="CP706" s="1373" t="str">
        <f t="shared" si="2452"/>
        <v/>
      </c>
      <c r="CQ706" s="1373" t="str">
        <f t="shared" si="2452"/>
        <v/>
      </c>
      <c r="CR706" s="1373" t="str">
        <f t="shared" si="2453"/>
        <v/>
      </c>
      <c r="CS706" s="1372" t="str">
        <f t="shared" si="2453"/>
        <v/>
      </c>
      <c r="CT706" s="1372" t="str">
        <f t="shared" si="2453"/>
        <v/>
      </c>
      <c r="CU706" s="1372" t="str">
        <f t="shared" si="2453"/>
        <v/>
      </c>
      <c r="CV706" s="1372" t="str">
        <f t="shared" si="2453"/>
        <v/>
      </c>
      <c r="CW706" s="1372" t="str">
        <f t="shared" si="2453"/>
        <v/>
      </c>
      <c r="CX706" s="1371" t="str">
        <f t="shared" si="2453"/>
        <v/>
      </c>
      <c r="CY706" s="1374" t="str">
        <f t="shared" si="2453"/>
        <v/>
      </c>
      <c r="CZ706" s="532" t="str">
        <f t="shared" si="2454"/>
        <v/>
      </c>
      <c r="DA706" s="533" t="str">
        <f t="shared" si="2454"/>
        <v/>
      </c>
      <c r="DB706" s="534" t="str">
        <f t="shared" si="2454"/>
        <v/>
      </c>
      <c r="DC706" s="534" t="str">
        <f t="shared" si="2454"/>
        <v/>
      </c>
      <c r="DD706" s="534" t="str">
        <f t="shared" si="2454"/>
        <v/>
      </c>
      <c r="DE706" s="534" t="str">
        <f t="shared" si="2454"/>
        <v/>
      </c>
      <c r="DF706" s="534" t="str">
        <f t="shared" si="2454"/>
        <v/>
      </c>
      <c r="DG706" s="535" t="str">
        <f t="shared" si="2454"/>
        <v/>
      </c>
      <c r="DH706" s="535" t="str">
        <f t="shared" si="2454"/>
        <v/>
      </c>
      <c r="DI706" s="535" t="str">
        <f t="shared" si="2454"/>
        <v/>
      </c>
      <c r="DJ706" s="535" t="str">
        <f t="shared" si="2455"/>
        <v/>
      </c>
      <c r="DK706" s="534" t="str">
        <f t="shared" si="2455"/>
        <v/>
      </c>
      <c r="DL706" s="534" t="str">
        <f t="shared" si="2455"/>
        <v/>
      </c>
      <c r="DM706" s="534" t="str">
        <f t="shared" si="2455"/>
        <v/>
      </c>
      <c r="DN706" s="534" t="str">
        <f t="shared" si="2455"/>
        <v/>
      </c>
      <c r="DO706" s="534" t="str">
        <f t="shared" si="2455"/>
        <v/>
      </c>
      <c r="DP706" s="533" t="str">
        <f t="shared" si="2455"/>
        <v/>
      </c>
      <c r="DQ706" s="532" t="str">
        <f t="shared" si="2455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2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2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2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2"/>
      <c r="BZ707" s="233"/>
      <c r="CA707" s="233"/>
      <c r="CB707" s="233"/>
      <c r="CC707" s="233"/>
      <c r="CD707" s="698" t="str">
        <f t="shared" si="2448"/>
        <v/>
      </c>
      <c r="CE707" s="698" t="str">
        <f t="shared" si="2449"/>
        <v/>
      </c>
      <c r="CF707" s="698" t="str">
        <f t="shared" si="2450"/>
        <v/>
      </c>
      <c r="CG707" s="787" t="str">
        <f t="shared" si="2451"/>
        <v/>
      </c>
      <c r="CH707" s="1370" t="str">
        <f t="shared" si="2452"/>
        <v/>
      </c>
      <c r="CI707" s="1371" t="str">
        <f t="shared" si="2452"/>
        <v/>
      </c>
      <c r="CJ707" s="1372" t="str">
        <f t="shared" si="2452"/>
        <v/>
      </c>
      <c r="CK707" s="1372" t="str">
        <f t="shared" si="2452"/>
        <v/>
      </c>
      <c r="CL707" s="1372" t="str">
        <f t="shared" si="2452"/>
        <v/>
      </c>
      <c r="CM707" s="1372" t="str">
        <f t="shared" si="2452"/>
        <v/>
      </c>
      <c r="CN707" s="1372" t="str">
        <f t="shared" si="2452"/>
        <v/>
      </c>
      <c r="CO707" s="1373" t="str">
        <f t="shared" si="2452"/>
        <v/>
      </c>
      <c r="CP707" s="1373" t="str">
        <f t="shared" si="2452"/>
        <v/>
      </c>
      <c r="CQ707" s="1373" t="str">
        <f t="shared" si="2452"/>
        <v/>
      </c>
      <c r="CR707" s="1373" t="str">
        <f t="shared" si="2453"/>
        <v/>
      </c>
      <c r="CS707" s="1372" t="str">
        <f t="shared" si="2453"/>
        <v/>
      </c>
      <c r="CT707" s="1372" t="str">
        <f t="shared" si="2453"/>
        <v/>
      </c>
      <c r="CU707" s="1372" t="str">
        <f t="shared" si="2453"/>
        <v/>
      </c>
      <c r="CV707" s="1372" t="str">
        <f t="shared" si="2453"/>
        <v/>
      </c>
      <c r="CW707" s="1372" t="str">
        <f t="shared" si="2453"/>
        <v/>
      </c>
      <c r="CX707" s="1371" t="str">
        <f t="shared" si="2453"/>
        <v/>
      </c>
      <c r="CY707" s="1374" t="str">
        <f t="shared" si="2453"/>
        <v/>
      </c>
      <c r="CZ707" s="532" t="str">
        <f t="shared" si="2454"/>
        <v/>
      </c>
      <c r="DA707" s="533" t="str">
        <f t="shared" si="2454"/>
        <v/>
      </c>
      <c r="DB707" s="534" t="str">
        <f t="shared" si="2454"/>
        <v/>
      </c>
      <c r="DC707" s="534" t="str">
        <f t="shared" si="2454"/>
        <v/>
      </c>
      <c r="DD707" s="534" t="str">
        <f t="shared" si="2454"/>
        <v/>
      </c>
      <c r="DE707" s="534" t="str">
        <f t="shared" si="2454"/>
        <v/>
      </c>
      <c r="DF707" s="534" t="str">
        <f t="shared" si="2454"/>
        <v/>
      </c>
      <c r="DG707" s="535" t="str">
        <f t="shared" si="2454"/>
        <v/>
      </c>
      <c r="DH707" s="535" t="str">
        <f t="shared" si="2454"/>
        <v/>
      </c>
      <c r="DI707" s="535" t="str">
        <f t="shared" si="2454"/>
        <v/>
      </c>
      <c r="DJ707" s="535" t="str">
        <f t="shared" si="2455"/>
        <v/>
      </c>
      <c r="DK707" s="534" t="str">
        <f t="shared" si="2455"/>
        <v/>
      </c>
      <c r="DL707" s="534" t="str">
        <f t="shared" si="2455"/>
        <v/>
      </c>
      <c r="DM707" s="534" t="str">
        <f t="shared" si="2455"/>
        <v/>
      </c>
      <c r="DN707" s="534" t="str">
        <f t="shared" si="2455"/>
        <v/>
      </c>
      <c r="DO707" s="534" t="str">
        <f t="shared" si="2455"/>
        <v/>
      </c>
      <c r="DP707" s="533" t="str">
        <f t="shared" si="2455"/>
        <v/>
      </c>
      <c r="DQ707" s="532" t="str">
        <f t="shared" si="2455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7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448"/>
        <v>3173.75</v>
      </c>
      <c r="CE708" s="698">
        <f t="shared" si="2449"/>
        <v>33965.625</v>
      </c>
      <c r="CF708" s="698">
        <f t="shared" si="2450"/>
        <v>530</v>
      </c>
      <c r="CG708" s="787">
        <f t="shared" si="2451"/>
        <v>0</v>
      </c>
      <c r="CH708" s="1370">
        <f t="shared" si="2452"/>
        <v>0</v>
      </c>
      <c r="CI708" s="1371">
        <f t="shared" si="2452"/>
        <v>0</v>
      </c>
      <c r="CJ708" s="1372">
        <f t="shared" si="2452"/>
        <v>0</v>
      </c>
      <c r="CK708" s="1372">
        <f t="shared" si="2452"/>
        <v>0</v>
      </c>
      <c r="CL708" s="1372">
        <f t="shared" si="2452"/>
        <v>0</v>
      </c>
      <c r="CM708" s="1372">
        <f t="shared" si="2452"/>
        <v>0</v>
      </c>
      <c r="CN708" s="1372">
        <f t="shared" si="2452"/>
        <v>0</v>
      </c>
      <c r="CO708" s="1373">
        <f t="shared" si="2452"/>
        <v>0</v>
      </c>
      <c r="CP708" s="1373">
        <f t="shared" si="2452"/>
        <v>0</v>
      </c>
      <c r="CQ708" s="1373">
        <f t="shared" si="2452"/>
        <v>490</v>
      </c>
      <c r="CR708" s="1373">
        <f t="shared" si="2453"/>
        <v>600</v>
      </c>
      <c r="CS708" s="1372">
        <f t="shared" si="2453"/>
        <v>600</v>
      </c>
      <c r="CT708" s="1372">
        <f t="shared" si="2453"/>
        <v>1260</v>
      </c>
      <c r="CU708" s="1372">
        <f t="shared" si="2453"/>
        <v>1750</v>
      </c>
      <c r="CV708" s="1372">
        <f t="shared" si="2453"/>
        <v>10080</v>
      </c>
      <c r="CW708" s="1372">
        <f t="shared" si="2453"/>
        <v>18000</v>
      </c>
      <c r="CX708" s="1371">
        <f t="shared" si="2453"/>
        <v>18000</v>
      </c>
      <c r="CY708" s="1374">
        <f t="shared" si="2453"/>
        <v>51700</v>
      </c>
      <c r="CZ708" s="532">
        <f t="shared" si="2454"/>
        <v>0</v>
      </c>
      <c r="DA708" s="533">
        <f t="shared" si="2454"/>
        <v>0</v>
      </c>
      <c r="DB708" s="534">
        <f t="shared" si="2454"/>
        <v>0</v>
      </c>
      <c r="DC708" s="534">
        <f t="shared" si="2454"/>
        <v>0</v>
      </c>
      <c r="DD708" s="534">
        <f t="shared" si="2454"/>
        <v>0</v>
      </c>
      <c r="DE708" s="534">
        <f t="shared" si="2454"/>
        <v>0</v>
      </c>
      <c r="DF708" s="534">
        <f t="shared" si="2454"/>
        <v>0</v>
      </c>
      <c r="DG708" s="535">
        <f t="shared" si="2454"/>
        <v>0</v>
      </c>
      <c r="DH708" s="535">
        <f t="shared" si="2454"/>
        <v>0</v>
      </c>
      <c r="DI708" s="535">
        <f t="shared" si="2454"/>
        <v>0</v>
      </c>
      <c r="DJ708" s="535">
        <f t="shared" si="2455"/>
        <v>700</v>
      </c>
      <c r="DK708" s="534">
        <f t="shared" si="2455"/>
        <v>2100</v>
      </c>
      <c r="DL708" s="534">
        <f t="shared" si="2455"/>
        <v>5000</v>
      </c>
      <c r="DM708" s="534">
        <f t="shared" si="2455"/>
        <v>18000</v>
      </c>
      <c r="DN708" s="534">
        <f t="shared" si="2455"/>
        <v>63000</v>
      </c>
      <c r="DO708" s="534">
        <f t="shared" si="2455"/>
        <v>76650</v>
      </c>
      <c r="DP708" s="533">
        <f t="shared" si="2455"/>
        <v>378000</v>
      </c>
      <c r="DQ708" s="532">
        <f t="shared" si="2455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2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2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2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2"/>
      <c r="BZ709" s="854"/>
      <c r="CA709" s="854"/>
      <c r="CB709" s="854"/>
      <c r="CC709" s="854"/>
      <c r="CD709" s="690" t="str">
        <f t="shared" si="2448"/>
        <v/>
      </c>
      <c r="CE709" s="690" t="str">
        <f t="shared" si="2449"/>
        <v/>
      </c>
      <c r="CF709" s="690" t="str">
        <f t="shared" si="2450"/>
        <v/>
      </c>
      <c r="CG709" s="786" t="str">
        <f t="shared" si="2451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2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2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2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2"/>
      <c r="BZ710" s="284"/>
      <c r="CA710" s="284"/>
      <c r="CB710" s="284"/>
      <c r="CC710" s="284"/>
      <c r="CD710" s="698" t="str">
        <f t="shared" si="2448"/>
        <v/>
      </c>
      <c r="CE710" s="698" t="str">
        <f t="shared" si="2449"/>
        <v/>
      </c>
      <c r="CF710" s="698" t="str">
        <f t="shared" si="2450"/>
        <v/>
      </c>
      <c r="CG710" s="787" t="str">
        <f t="shared" si="2451"/>
        <v/>
      </c>
      <c r="CH710" s="1370" t="str">
        <f t="shared" ref="CH710:CQ714" si="2456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371" t="str">
        <f t="shared" si="2456"/>
        <v/>
      </c>
      <c r="CJ710" s="1372" t="str">
        <f t="shared" si="2456"/>
        <v/>
      </c>
      <c r="CK710" s="1372" t="str">
        <f t="shared" si="2456"/>
        <v/>
      </c>
      <c r="CL710" s="1372" t="str">
        <f t="shared" si="2456"/>
        <v/>
      </c>
      <c r="CM710" s="1372" t="str">
        <f t="shared" si="2456"/>
        <v/>
      </c>
      <c r="CN710" s="1372" t="str">
        <f t="shared" si="2456"/>
        <v/>
      </c>
      <c r="CO710" s="1373" t="str">
        <f t="shared" si="2456"/>
        <v/>
      </c>
      <c r="CP710" s="1373" t="str">
        <f t="shared" si="2456"/>
        <v/>
      </c>
      <c r="CQ710" s="1373" t="str">
        <f t="shared" si="2456"/>
        <v/>
      </c>
      <c r="CR710" s="1373" t="str">
        <f t="shared" ref="CR710:CY714" si="2457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372" t="str">
        <f t="shared" si="2457"/>
        <v/>
      </c>
      <c r="CT710" s="1372" t="str">
        <f t="shared" si="2457"/>
        <v/>
      </c>
      <c r="CU710" s="1372" t="str">
        <f t="shared" si="2457"/>
        <v/>
      </c>
      <c r="CV710" s="1372" t="str">
        <f t="shared" si="2457"/>
        <v/>
      </c>
      <c r="CW710" s="1372" t="str">
        <f t="shared" si="2457"/>
        <v/>
      </c>
      <c r="CX710" s="1371" t="str">
        <f t="shared" si="2457"/>
        <v/>
      </c>
      <c r="CY710" s="1374" t="str">
        <f t="shared" si="2457"/>
        <v/>
      </c>
      <c r="CZ710" s="532" t="str">
        <f t="shared" ref="CZ710:DI714" si="2458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458"/>
        <v/>
      </c>
      <c r="DB710" s="534" t="str">
        <f t="shared" si="2458"/>
        <v/>
      </c>
      <c r="DC710" s="534" t="str">
        <f t="shared" si="2458"/>
        <v/>
      </c>
      <c r="DD710" s="534" t="str">
        <f t="shared" si="2458"/>
        <v/>
      </c>
      <c r="DE710" s="534" t="str">
        <f t="shared" si="2458"/>
        <v/>
      </c>
      <c r="DF710" s="534" t="str">
        <f t="shared" si="2458"/>
        <v/>
      </c>
      <c r="DG710" s="535" t="str">
        <f t="shared" si="2458"/>
        <v/>
      </c>
      <c r="DH710" s="535" t="str">
        <f t="shared" si="2458"/>
        <v/>
      </c>
      <c r="DI710" s="535" t="str">
        <f t="shared" si="2458"/>
        <v/>
      </c>
      <c r="DJ710" s="535" t="str">
        <f t="shared" ref="DJ710:DQ714" si="2459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459"/>
        <v/>
      </c>
      <c r="DL710" s="534" t="str">
        <f t="shared" si="2459"/>
        <v/>
      </c>
      <c r="DM710" s="534" t="str">
        <f t="shared" si="2459"/>
        <v/>
      </c>
      <c r="DN710" s="534" t="str">
        <f t="shared" si="2459"/>
        <v/>
      </c>
      <c r="DO710" s="534" t="str">
        <f t="shared" si="2459"/>
        <v/>
      </c>
      <c r="DP710" s="533" t="str">
        <f t="shared" si="2459"/>
        <v/>
      </c>
      <c r="DQ710" s="532" t="str">
        <f t="shared" si="2459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2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2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2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2"/>
      <c r="BZ711" s="233"/>
      <c r="CA711" s="233"/>
      <c r="CB711" s="233"/>
      <c r="CC711" s="233"/>
      <c r="CD711" s="698" t="str">
        <f t="shared" si="2448"/>
        <v/>
      </c>
      <c r="CE711" s="698" t="str">
        <f t="shared" si="2449"/>
        <v/>
      </c>
      <c r="CF711" s="698" t="str">
        <f t="shared" si="2450"/>
        <v/>
      </c>
      <c r="CG711" s="787" t="str">
        <f t="shared" si="2451"/>
        <v/>
      </c>
      <c r="CH711" s="1370" t="str">
        <f t="shared" si="2456"/>
        <v/>
      </c>
      <c r="CI711" s="1371" t="str">
        <f t="shared" si="2456"/>
        <v/>
      </c>
      <c r="CJ711" s="1372" t="str">
        <f t="shared" si="2456"/>
        <v/>
      </c>
      <c r="CK711" s="1372" t="str">
        <f t="shared" si="2456"/>
        <v/>
      </c>
      <c r="CL711" s="1372" t="str">
        <f t="shared" si="2456"/>
        <v/>
      </c>
      <c r="CM711" s="1372" t="str">
        <f t="shared" si="2456"/>
        <v/>
      </c>
      <c r="CN711" s="1372" t="str">
        <f t="shared" si="2456"/>
        <v/>
      </c>
      <c r="CO711" s="1373" t="str">
        <f t="shared" si="2456"/>
        <v/>
      </c>
      <c r="CP711" s="1373" t="str">
        <f t="shared" si="2456"/>
        <v/>
      </c>
      <c r="CQ711" s="1373" t="str">
        <f t="shared" si="2456"/>
        <v/>
      </c>
      <c r="CR711" s="1373" t="str">
        <f t="shared" si="2457"/>
        <v/>
      </c>
      <c r="CS711" s="1372" t="str">
        <f t="shared" si="2457"/>
        <v/>
      </c>
      <c r="CT711" s="1372" t="str">
        <f t="shared" si="2457"/>
        <v/>
      </c>
      <c r="CU711" s="1372" t="str">
        <f t="shared" si="2457"/>
        <v/>
      </c>
      <c r="CV711" s="1372" t="str">
        <f t="shared" si="2457"/>
        <v/>
      </c>
      <c r="CW711" s="1372" t="str">
        <f t="shared" si="2457"/>
        <v/>
      </c>
      <c r="CX711" s="1371" t="str">
        <f t="shared" si="2457"/>
        <v/>
      </c>
      <c r="CY711" s="1374" t="str">
        <f t="shared" si="2457"/>
        <v/>
      </c>
      <c r="CZ711" s="532" t="str">
        <f t="shared" si="2458"/>
        <v/>
      </c>
      <c r="DA711" s="533" t="str">
        <f t="shared" si="2458"/>
        <v/>
      </c>
      <c r="DB711" s="534" t="str">
        <f t="shared" si="2458"/>
        <v/>
      </c>
      <c r="DC711" s="534" t="str">
        <f t="shared" si="2458"/>
        <v/>
      </c>
      <c r="DD711" s="534" t="str">
        <f t="shared" si="2458"/>
        <v/>
      </c>
      <c r="DE711" s="534" t="str">
        <f t="shared" si="2458"/>
        <v/>
      </c>
      <c r="DF711" s="534" t="str">
        <f t="shared" si="2458"/>
        <v/>
      </c>
      <c r="DG711" s="535" t="str">
        <f t="shared" si="2458"/>
        <v/>
      </c>
      <c r="DH711" s="535" t="str">
        <f t="shared" si="2458"/>
        <v/>
      </c>
      <c r="DI711" s="535" t="str">
        <f t="shared" si="2458"/>
        <v/>
      </c>
      <c r="DJ711" s="535" t="str">
        <f t="shared" si="2459"/>
        <v/>
      </c>
      <c r="DK711" s="534" t="str">
        <f t="shared" si="2459"/>
        <v/>
      </c>
      <c r="DL711" s="534" t="str">
        <f t="shared" si="2459"/>
        <v/>
      </c>
      <c r="DM711" s="534" t="str">
        <f t="shared" si="2459"/>
        <v/>
      </c>
      <c r="DN711" s="534" t="str">
        <f t="shared" si="2459"/>
        <v/>
      </c>
      <c r="DO711" s="534" t="str">
        <f t="shared" si="2459"/>
        <v/>
      </c>
      <c r="DP711" s="533" t="str">
        <f t="shared" si="2459"/>
        <v/>
      </c>
      <c r="DQ711" s="532" t="str">
        <f t="shared" si="2459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2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2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2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2"/>
      <c r="BZ712" s="233"/>
      <c r="CA712" s="233"/>
      <c r="CB712" s="233"/>
      <c r="CC712" s="233"/>
      <c r="CD712" s="698" t="str">
        <f t="shared" si="2448"/>
        <v/>
      </c>
      <c r="CE712" s="698" t="str">
        <f t="shared" si="2449"/>
        <v/>
      </c>
      <c r="CF712" s="698" t="str">
        <f t="shared" si="2450"/>
        <v/>
      </c>
      <c r="CG712" s="787" t="str">
        <f t="shared" si="2451"/>
        <v/>
      </c>
      <c r="CH712" s="1370" t="str">
        <f t="shared" si="2456"/>
        <v/>
      </c>
      <c r="CI712" s="1371" t="str">
        <f t="shared" si="2456"/>
        <v/>
      </c>
      <c r="CJ712" s="1372" t="str">
        <f t="shared" si="2456"/>
        <v/>
      </c>
      <c r="CK712" s="1372" t="str">
        <f t="shared" si="2456"/>
        <v/>
      </c>
      <c r="CL712" s="1372" t="str">
        <f t="shared" si="2456"/>
        <v/>
      </c>
      <c r="CM712" s="1372" t="str">
        <f t="shared" si="2456"/>
        <v/>
      </c>
      <c r="CN712" s="1372" t="str">
        <f t="shared" si="2456"/>
        <v/>
      </c>
      <c r="CO712" s="1373" t="str">
        <f t="shared" si="2456"/>
        <v/>
      </c>
      <c r="CP712" s="1373" t="str">
        <f t="shared" si="2456"/>
        <v/>
      </c>
      <c r="CQ712" s="1373" t="str">
        <f t="shared" si="2456"/>
        <v/>
      </c>
      <c r="CR712" s="1373" t="str">
        <f t="shared" si="2457"/>
        <v/>
      </c>
      <c r="CS712" s="1372" t="str">
        <f t="shared" si="2457"/>
        <v/>
      </c>
      <c r="CT712" s="1372" t="str">
        <f t="shared" si="2457"/>
        <v/>
      </c>
      <c r="CU712" s="1372" t="str">
        <f t="shared" si="2457"/>
        <v/>
      </c>
      <c r="CV712" s="1372" t="str">
        <f t="shared" si="2457"/>
        <v/>
      </c>
      <c r="CW712" s="1372" t="str">
        <f t="shared" si="2457"/>
        <v/>
      </c>
      <c r="CX712" s="1371" t="str">
        <f t="shared" si="2457"/>
        <v/>
      </c>
      <c r="CY712" s="1374" t="str">
        <f t="shared" si="2457"/>
        <v/>
      </c>
      <c r="CZ712" s="532" t="str">
        <f t="shared" si="2458"/>
        <v/>
      </c>
      <c r="DA712" s="533" t="str">
        <f t="shared" si="2458"/>
        <v/>
      </c>
      <c r="DB712" s="534" t="str">
        <f t="shared" si="2458"/>
        <v/>
      </c>
      <c r="DC712" s="534" t="str">
        <f t="shared" si="2458"/>
        <v/>
      </c>
      <c r="DD712" s="534" t="str">
        <f t="shared" si="2458"/>
        <v/>
      </c>
      <c r="DE712" s="534" t="str">
        <f t="shared" si="2458"/>
        <v/>
      </c>
      <c r="DF712" s="534" t="str">
        <f t="shared" si="2458"/>
        <v/>
      </c>
      <c r="DG712" s="535" t="str">
        <f t="shared" si="2458"/>
        <v/>
      </c>
      <c r="DH712" s="535" t="str">
        <f t="shared" si="2458"/>
        <v/>
      </c>
      <c r="DI712" s="535" t="str">
        <f t="shared" si="2458"/>
        <v/>
      </c>
      <c r="DJ712" s="535" t="str">
        <f t="shared" si="2459"/>
        <v/>
      </c>
      <c r="DK712" s="534" t="str">
        <f t="shared" si="2459"/>
        <v/>
      </c>
      <c r="DL712" s="534" t="str">
        <f t="shared" si="2459"/>
        <v/>
      </c>
      <c r="DM712" s="534" t="str">
        <f t="shared" si="2459"/>
        <v/>
      </c>
      <c r="DN712" s="534" t="str">
        <f t="shared" si="2459"/>
        <v/>
      </c>
      <c r="DO712" s="534" t="str">
        <f t="shared" si="2459"/>
        <v/>
      </c>
      <c r="DP712" s="533" t="str">
        <f t="shared" si="2459"/>
        <v/>
      </c>
      <c r="DQ712" s="532" t="str">
        <f t="shared" si="2459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2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2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2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2"/>
      <c r="BZ713" s="233"/>
      <c r="CA713" s="233"/>
      <c r="CB713" s="233"/>
      <c r="CC713" s="233"/>
      <c r="CD713" s="698" t="str">
        <f t="shared" si="2448"/>
        <v/>
      </c>
      <c r="CE713" s="698" t="str">
        <f t="shared" si="2449"/>
        <v/>
      </c>
      <c r="CF713" s="698" t="str">
        <f t="shared" si="2450"/>
        <v/>
      </c>
      <c r="CG713" s="787" t="str">
        <f t="shared" si="2451"/>
        <v/>
      </c>
      <c r="CH713" s="1370" t="str">
        <f t="shared" si="2456"/>
        <v/>
      </c>
      <c r="CI713" s="1371" t="str">
        <f t="shared" si="2456"/>
        <v/>
      </c>
      <c r="CJ713" s="1372" t="str">
        <f t="shared" si="2456"/>
        <v/>
      </c>
      <c r="CK713" s="1372" t="str">
        <f t="shared" si="2456"/>
        <v/>
      </c>
      <c r="CL713" s="1372" t="str">
        <f t="shared" si="2456"/>
        <v/>
      </c>
      <c r="CM713" s="1372" t="str">
        <f t="shared" si="2456"/>
        <v/>
      </c>
      <c r="CN713" s="1372" t="str">
        <f t="shared" si="2456"/>
        <v/>
      </c>
      <c r="CO713" s="1373" t="str">
        <f t="shared" si="2456"/>
        <v/>
      </c>
      <c r="CP713" s="1373" t="str">
        <f t="shared" si="2456"/>
        <v/>
      </c>
      <c r="CQ713" s="1373" t="str">
        <f t="shared" si="2456"/>
        <v/>
      </c>
      <c r="CR713" s="1373" t="str">
        <f t="shared" si="2457"/>
        <v/>
      </c>
      <c r="CS713" s="1372" t="str">
        <f t="shared" si="2457"/>
        <v/>
      </c>
      <c r="CT713" s="1372" t="str">
        <f t="shared" si="2457"/>
        <v/>
      </c>
      <c r="CU713" s="1372" t="str">
        <f t="shared" si="2457"/>
        <v/>
      </c>
      <c r="CV713" s="1372" t="str">
        <f t="shared" si="2457"/>
        <v/>
      </c>
      <c r="CW713" s="1372" t="str">
        <f t="shared" si="2457"/>
        <v/>
      </c>
      <c r="CX713" s="1371" t="str">
        <f t="shared" si="2457"/>
        <v/>
      </c>
      <c r="CY713" s="1374" t="str">
        <f t="shared" si="2457"/>
        <v/>
      </c>
      <c r="CZ713" s="532" t="str">
        <f t="shared" si="2458"/>
        <v/>
      </c>
      <c r="DA713" s="533" t="str">
        <f t="shared" si="2458"/>
        <v/>
      </c>
      <c r="DB713" s="534" t="str">
        <f t="shared" si="2458"/>
        <v/>
      </c>
      <c r="DC713" s="534" t="str">
        <f t="shared" si="2458"/>
        <v/>
      </c>
      <c r="DD713" s="534" t="str">
        <f t="shared" si="2458"/>
        <v/>
      </c>
      <c r="DE713" s="534" t="str">
        <f t="shared" si="2458"/>
        <v/>
      </c>
      <c r="DF713" s="534" t="str">
        <f t="shared" si="2458"/>
        <v/>
      </c>
      <c r="DG713" s="535" t="str">
        <f t="shared" si="2458"/>
        <v/>
      </c>
      <c r="DH713" s="535" t="str">
        <f t="shared" si="2458"/>
        <v/>
      </c>
      <c r="DI713" s="535" t="str">
        <f t="shared" si="2458"/>
        <v/>
      </c>
      <c r="DJ713" s="535" t="str">
        <f t="shared" si="2459"/>
        <v/>
      </c>
      <c r="DK713" s="534" t="str">
        <f t="shared" si="2459"/>
        <v/>
      </c>
      <c r="DL713" s="534" t="str">
        <f t="shared" si="2459"/>
        <v/>
      </c>
      <c r="DM713" s="534" t="str">
        <f t="shared" si="2459"/>
        <v/>
      </c>
      <c r="DN713" s="534" t="str">
        <f t="shared" si="2459"/>
        <v/>
      </c>
      <c r="DO713" s="534" t="str">
        <f t="shared" si="2459"/>
        <v/>
      </c>
      <c r="DP713" s="533" t="str">
        <f t="shared" si="2459"/>
        <v/>
      </c>
      <c r="DQ713" s="532" t="str">
        <f t="shared" si="2459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7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448"/>
        <v>1050</v>
      </c>
      <c r="CE714" s="698">
        <f t="shared" si="2449"/>
        <v>1556.75</v>
      </c>
      <c r="CF714" s="698">
        <f t="shared" si="2450"/>
        <v>2733.75</v>
      </c>
      <c r="CG714" s="787">
        <f t="shared" si="2451"/>
        <v>0</v>
      </c>
      <c r="CH714" s="1370">
        <f t="shared" si="2456"/>
        <v>0</v>
      </c>
      <c r="CI714" s="1371">
        <f t="shared" si="2456"/>
        <v>0</v>
      </c>
      <c r="CJ714" s="1372">
        <f t="shared" si="2456"/>
        <v>0</v>
      </c>
      <c r="CK714" s="1372">
        <f t="shared" si="2456"/>
        <v>0</v>
      </c>
      <c r="CL714" s="1372">
        <f t="shared" si="2456"/>
        <v>0</v>
      </c>
      <c r="CM714" s="1372">
        <f t="shared" si="2456"/>
        <v>0</v>
      </c>
      <c r="CN714" s="1372">
        <f t="shared" si="2456"/>
        <v>0</v>
      </c>
      <c r="CO714" s="1373">
        <f t="shared" si="2456"/>
        <v>0</v>
      </c>
      <c r="CP714" s="1373">
        <f t="shared" si="2456"/>
        <v>0</v>
      </c>
      <c r="CQ714" s="1373">
        <f t="shared" si="2456"/>
        <v>0</v>
      </c>
      <c r="CR714" s="1373">
        <f t="shared" si="2457"/>
        <v>0</v>
      </c>
      <c r="CS714" s="1372">
        <f t="shared" si="2457"/>
        <v>0</v>
      </c>
      <c r="CT714" s="1372">
        <f t="shared" si="2457"/>
        <v>0</v>
      </c>
      <c r="CU714" s="1372">
        <f t="shared" si="2457"/>
        <v>0</v>
      </c>
      <c r="CV714" s="1372">
        <f t="shared" si="2457"/>
        <v>0</v>
      </c>
      <c r="CW714" s="1372">
        <f t="shared" si="2457"/>
        <v>2400</v>
      </c>
      <c r="CX714" s="1371">
        <f t="shared" si="2457"/>
        <v>14400</v>
      </c>
      <c r="CY714" s="1374">
        <f t="shared" si="2457"/>
        <v>17892</v>
      </c>
      <c r="CZ714" s="532">
        <f t="shared" si="2458"/>
        <v>0</v>
      </c>
      <c r="DA714" s="533">
        <f t="shared" si="2458"/>
        <v>0</v>
      </c>
      <c r="DB714" s="534">
        <f t="shared" si="2458"/>
        <v>0</v>
      </c>
      <c r="DC714" s="534">
        <f t="shared" si="2458"/>
        <v>0</v>
      </c>
      <c r="DD714" s="534">
        <f t="shared" si="2458"/>
        <v>0</v>
      </c>
      <c r="DE714" s="534">
        <f t="shared" si="2458"/>
        <v>0</v>
      </c>
      <c r="DF714" s="534">
        <f t="shared" si="2458"/>
        <v>0</v>
      </c>
      <c r="DG714" s="535">
        <f t="shared" si="2458"/>
        <v>0</v>
      </c>
      <c r="DH714" s="535">
        <f t="shared" si="2458"/>
        <v>0</v>
      </c>
      <c r="DI714" s="535">
        <f t="shared" si="2458"/>
        <v>0</v>
      </c>
      <c r="DJ714" s="535">
        <f t="shared" si="2459"/>
        <v>0</v>
      </c>
      <c r="DK714" s="534">
        <f t="shared" si="2459"/>
        <v>0</v>
      </c>
      <c r="DL714" s="534">
        <f t="shared" si="2459"/>
        <v>0</v>
      </c>
      <c r="DM714" s="534">
        <f t="shared" si="2459"/>
        <v>1900</v>
      </c>
      <c r="DN714" s="534">
        <f t="shared" si="2459"/>
        <v>3400</v>
      </c>
      <c r="DO714" s="534">
        <f t="shared" si="2459"/>
        <v>5608</v>
      </c>
      <c r="DP714" s="533">
        <f t="shared" si="2459"/>
        <v>14000</v>
      </c>
      <c r="DQ714" s="532">
        <f t="shared" si="2459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2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2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2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2"/>
      <c r="BZ715" s="854"/>
      <c r="CA715" s="854"/>
      <c r="CB715" s="854"/>
      <c r="CC715" s="854"/>
      <c r="CD715" s="690" t="str">
        <f t="shared" si="2448"/>
        <v/>
      </c>
      <c r="CE715" s="690" t="str">
        <f t="shared" si="2449"/>
        <v/>
      </c>
      <c r="CF715" s="690" t="str">
        <f t="shared" si="2450"/>
        <v/>
      </c>
      <c r="CG715" s="786" t="str">
        <f t="shared" si="2451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2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2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2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2"/>
      <c r="BZ716" s="284"/>
      <c r="CA716" s="284"/>
      <c r="CB716" s="284"/>
      <c r="CC716" s="284"/>
      <c r="CD716" s="698" t="str">
        <f t="shared" si="2448"/>
        <v/>
      </c>
      <c r="CE716" s="698" t="str">
        <f t="shared" si="2449"/>
        <v/>
      </c>
      <c r="CF716" s="698" t="str">
        <f t="shared" si="2450"/>
        <v/>
      </c>
      <c r="CG716" s="787" t="str">
        <f t="shared" si="2451"/>
        <v/>
      </c>
      <c r="CH716" s="1370" t="str">
        <f t="shared" ref="CH716:CH732" si="2460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371" t="str">
        <f t="shared" ref="CI716:CI732" si="2461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372" t="str">
        <f t="shared" ref="CJ716:CJ732" si="2462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372" t="str">
        <f t="shared" ref="CK716:CK732" si="2463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372" t="str">
        <f t="shared" ref="CL716:CL732" si="2464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372" t="str">
        <f t="shared" ref="CM716:CM732" si="2465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372" t="str">
        <f t="shared" ref="CN716:CN732" si="2466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373" t="str">
        <f t="shared" ref="CO716:CO732" si="2467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373" t="str">
        <f t="shared" ref="CP716:CP732" si="2468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373" t="str">
        <f t="shared" ref="CQ716:CQ732" si="2469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373" t="str">
        <f t="shared" ref="CR716:CR732" si="2470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372" t="str">
        <f t="shared" ref="CS716:CS732" si="2471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372" t="str">
        <f t="shared" ref="CT716:CT732" si="2472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372" t="str">
        <f t="shared" ref="CU716:CU732" si="2473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372" t="str">
        <f t="shared" ref="CV716:CV732" si="2474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372" t="str">
        <f t="shared" ref="CW716:CW732" si="2475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371" t="str">
        <f t="shared" ref="CX716:CX732" si="2476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374" t="str">
        <f t="shared" ref="CY716:CY732" si="2477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478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479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480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481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482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483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484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485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486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487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488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489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490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491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492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493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494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495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496">COUNT(B716:S716)</f>
        <v>0</v>
      </c>
      <c r="DS716" s="111">
        <f t="shared" ref="DS716:DS732" si="2497">COUNT(U716:AL716)</f>
        <v>0</v>
      </c>
      <c r="DT716" s="111">
        <f t="shared" ref="DT716:DT732" si="2498">COUNT(AN716:BE716)</f>
        <v>0</v>
      </c>
      <c r="DU716" s="111">
        <f t="shared" ref="DU716:DU732" si="2499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2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2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2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2"/>
      <c r="BZ717" s="233"/>
      <c r="CA717" s="233"/>
      <c r="CB717" s="233"/>
      <c r="CC717" s="233"/>
      <c r="CD717" s="698" t="str">
        <f t="shared" si="2448"/>
        <v/>
      </c>
      <c r="CE717" s="698" t="str">
        <f t="shared" si="2449"/>
        <v/>
      </c>
      <c r="CF717" s="698" t="str">
        <f t="shared" si="2450"/>
        <v/>
      </c>
      <c r="CG717" s="787" t="str">
        <f t="shared" si="2451"/>
        <v/>
      </c>
      <c r="CH717" s="1370" t="str">
        <f t="shared" si="2460"/>
        <v/>
      </c>
      <c r="CI717" s="1371" t="str">
        <f t="shared" si="2461"/>
        <v/>
      </c>
      <c r="CJ717" s="1372" t="str">
        <f t="shared" si="2462"/>
        <v/>
      </c>
      <c r="CK717" s="1372" t="str">
        <f t="shared" si="2463"/>
        <v/>
      </c>
      <c r="CL717" s="1372" t="str">
        <f t="shared" si="2464"/>
        <v/>
      </c>
      <c r="CM717" s="1372" t="str">
        <f t="shared" si="2465"/>
        <v/>
      </c>
      <c r="CN717" s="1372" t="str">
        <f t="shared" si="2466"/>
        <v/>
      </c>
      <c r="CO717" s="1373" t="str">
        <f t="shared" si="2467"/>
        <v/>
      </c>
      <c r="CP717" s="1373" t="str">
        <f t="shared" si="2468"/>
        <v/>
      </c>
      <c r="CQ717" s="1373" t="str">
        <f t="shared" si="2469"/>
        <v/>
      </c>
      <c r="CR717" s="1373" t="str">
        <f t="shared" si="2470"/>
        <v/>
      </c>
      <c r="CS717" s="1372" t="str">
        <f t="shared" si="2471"/>
        <v/>
      </c>
      <c r="CT717" s="1372" t="str">
        <f t="shared" si="2472"/>
        <v/>
      </c>
      <c r="CU717" s="1372" t="str">
        <f t="shared" si="2473"/>
        <v/>
      </c>
      <c r="CV717" s="1372" t="str">
        <f t="shared" si="2474"/>
        <v/>
      </c>
      <c r="CW717" s="1372" t="str">
        <f t="shared" si="2475"/>
        <v/>
      </c>
      <c r="CX717" s="1371" t="str">
        <f t="shared" si="2476"/>
        <v/>
      </c>
      <c r="CY717" s="1374" t="str">
        <f t="shared" si="2477"/>
        <v/>
      </c>
      <c r="CZ717" s="532" t="str">
        <f t="shared" si="2478"/>
        <v/>
      </c>
      <c r="DA717" s="533" t="str">
        <f t="shared" si="2479"/>
        <v/>
      </c>
      <c r="DB717" s="534" t="str">
        <f t="shared" si="2480"/>
        <v/>
      </c>
      <c r="DC717" s="534" t="str">
        <f t="shared" si="2481"/>
        <v/>
      </c>
      <c r="DD717" s="534" t="str">
        <f t="shared" si="2482"/>
        <v/>
      </c>
      <c r="DE717" s="534" t="str">
        <f t="shared" si="2483"/>
        <v/>
      </c>
      <c r="DF717" s="534" t="str">
        <f t="shared" si="2484"/>
        <v/>
      </c>
      <c r="DG717" s="535" t="str">
        <f t="shared" si="2485"/>
        <v/>
      </c>
      <c r="DH717" s="535" t="str">
        <f t="shared" si="2486"/>
        <v/>
      </c>
      <c r="DI717" s="535" t="str">
        <f t="shared" si="2487"/>
        <v/>
      </c>
      <c r="DJ717" s="535" t="str">
        <f t="shared" si="2488"/>
        <v/>
      </c>
      <c r="DK717" s="534" t="str">
        <f t="shared" si="2489"/>
        <v/>
      </c>
      <c r="DL717" s="534" t="str">
        <f t="shared" si="2490"/>
        <v/>
      </c>
      <c r="DM717" s="534" t="str">
        <f t="shared" si="2491"/>
        <v/>
      </c>
      <c r="DN717" s="534" t="str">
        <f t="shared" si="2492"/>
        <v/>
      </c>
      <c r="DO717" s="534" t="str">
        <f t="shared" si="2493"/>
        <v/>
      </c>
      <c r="DP717" s="533" t="str">
        <f t="shared" si="2494"/>
        <v/>
      </c>
      <c r="DQ717" s="532" t="str">
        <f t="shared" si="2495"/>
        <v/>
      </c>
      <c r="DR717" s="753">
        <f t="shared" si="2496"/>
        <v>0</v>
      </c>
      <c r="DS717" s="111">
        <f t="shared" si="2497"/>
        <v>0</v>
      </c>
      <c r="DT717" s="111">
        <f t="shared" si="2498"/>
        <v>0</v>
      </c>
      <c r="DU717" s="111">
        <f t="shared" si="2499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2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2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2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2"/>
      <c r="BZ718" s="233"/>
      <c r="CA718" s="233"/>
      <c r="CB718" s="233"/>
      <c r="CC718" s="233"/>
      <c r="CD718" s="698" t="str">
        <f t="shared" si="2448"/>
        <v/>
      </c>
      <c r="CE718" s="698" t="str">
        <f t="shared" si="2449"/>
        <v/>
      </c>
      <c r="CF718" s="698" t="str">
        <f t="shared" si="2450"/>
        <v/>
      </c>
      <c r="CG718" s="787" t="str">
        <f t="shared" si="2451"/>
        <v/>
      </c>
      <c r="CH718" s="1370" t="str">
        <f t="shared" si="2460"/>
        <v/>
      </c>
      <c r="CI718" s="1371" t="str">
        <f t="shared" si="2461"/>
        <v/>
      </c>
      <c r="CJ718" s="1372" t="str">
        <f t="shared" si="2462"/>
        <v/>
      </c>
      <c r="CK718" s="1372" t="str">
        <f t="shared" si="2463"/>
        <v/>
      </c>
      <c r="CL718" s="1372" t="str">
        <f t="shared" si="2464"/>
        <v/>
      </c>
      <c r="CM718" s="1372" t="str">
        <f t="shared" si="2465"/>
        <v/>
      </c>
      <c r="CN718" s="1372" t="str">
        <f t="shared" si="2466"/>
        <v/>
      </c>
      <c r="CO718" s="1373" t="str">
        <f t="shared" si="2467"/>
        <v/>
      </c>
      <c r="CP718" s="1373" t="str">
        <f t="shared" si="2468"/>
        <v/>
      </c>
      <c r="CQ718" s="1373" t="str">
        <f t="shared" si="2469"/>
        <v/>
      </c>
      <c r="CR718" s="1373" t="str">
        <f t="shared" si="2470"/>
        <v/>
      </c>
      <c r="CS718" s="1372" t="str">
        <f t="shared" si="2471"/>
        <v/>
      </c>
      <c r="CT718" s="1372" t="str">
        <f t="shared" si="2472"/>
        <v/>
      </c>
      <c r="CU718" s="1372" t="str">
        <f t="shared" si="2473"/>
        <v/>
      </c>
      <c r="CV718" s="1372" t="str">
        <f t="shared" si="2474"/>
        <v/>
      </c>
      <c r="CW718" s="1372" t="str">
        <f t="shared" si="2475"/>
        <v/>
      </c>
      <c r="CX718" s="1371" t="str">
        <f t="shared" si="2476"/>
        <v/>
      </c>
      <c r="CY718" s="1374" t="str">
        <f t="shared" si="2477"/>
        <v/>
      </c>
      <c r="CZ718" s="532" t="str">
        <f t="shared" si="2478"/>
        <v/>
      </c>
      <c r="DA718" s="533" t="str">
        <f t="shared" si="2479"/>
        <v/>
      </c>
      <c r="DB718" s="534" t="str">
        <f t="shared" si="2480"/>
        <v/>
      </c>
      <c r="DC718" s="534" t="str">
        <f t="shared" si="2481"/>
        <v/>
      </c>
      <c r="DD718" s="534" t="str">
        <f t="shared" si="2482"/>
        <v/>
      </c>
      <c r="DE718" s="534" t="str">
        <f t="shared" si="2483"/>
        <v/>
      </c>
      <c r="DF718" s="534" t="str">
        <f t="shared" si="2484"/>
        <v/>
      </c>
      <c r="DG718" s="535" t="str">
        <f t="shared" si="2485"/>
        <v/>
      </c>
      <c r="DH718" s="535" t="str">
        <f t="shared" si="2486"/>
        <v/>
      </c>
      <c r="DI718" s="535" t="str">
        <f t="shared" si="2487"/>
        <v/>
      </c>
      <c r="DJ718" s="535" t="str">
        <f t="shared" si="2488"/>
        <v/>
      </c>
      <c r="DK718" s="534" t="str">
        <f t="shared" si="2489"/>
        <v/>
      </c>
      <c r="DL718" s="534" t="str">
        <f t="shared" si="2490"/>
        <v/>
      </c>
      <c r="DM718" s="534" t="str">
        <f t="shared" si="2491"/>
        <v/>
      </c>
      <c r="DN718" s="534" t="str">
        <f t="shared" si="2492"/>
        <v/>
      </c>
      <c r="DO718" s="534" t="str">
        <f t="shared" si="2493"/>
        <v/>
      </c>
      <c r="DP718" s="533" t="str">
        <f t="shared" si="2494"/>
        <v/>
      </c>
      <c r="DQ718" s="532" t="str">
        <f t="shared" si="2495"/>
        <v/>
      </c>
      <c r="DR718" s="753">
        <f t="shared" si="2496"/>
        <v>0</v>
      </c>
      <c r="DS718" s="111">
        <f t="shared" si="2497"/>
        <v>0</v>
      </c>
      <c r="DT718" s="111">
        <f t="shared" si="2498"/>
        <v>0</v>
      </c>
      <c r="DU718" s="111">
        <f t="shared" si="2499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2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2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2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2"/>
      <c r="BZ719" s="233"/>
      <c r="CA719" s="233"/>
      <c r="CB719" s="233"/>
      <c r="CC719" s="233"/>
      <c r="CD719" s="698" t="str">
        <f t="shared" si="2448"/>
        <v/>
      </c>
      <c r="CE719" s="698" t="str">
        <f t="shared" si="2449"/>
        <v/>
      </c>
      <c r="CF719" s="698" t="str">
        <f t="shared" si="2450"/>
        <v/>
      </c>
      <c r="CG719" s="787" t="str">
        <f t="shared" si="2451"/>
        <v/>
      </c>
      <c r="CH719" s="1370" t="str">
        <f t="shared" si="2460"/>
        <v/>
      </c>
      <c r="CI719" s="1371" t="str">
        <f t="shared" si="2461"/>
        <v/>
      </c>
      <c r="CJ719" s="1372" t="str">
        <f t="shared" si="2462"/>
        <v/>
      </c>
      <c r="CK719" s="1372" t="str">
        <f t="shared" si="2463"/>
        <v/>
      </c>
      <c r="CL719" s="1372" t="str">
        <f t="shared" si="2464"/>
        <v/>
      </c>
      <c r="CM719" s="1372" t="str">
        <f t="shared" si="2465"/>
        <v/>
      </c>
      <c r="CN719" s="1372" t="str">
        <f t="shared" si="2466"/>
        <v/>
      </c>
      <c r="CO719" s="1373" t="str">
        <f t="shared" si="2467"/>
        <v/>
      </c>
      <c r="CP719" s="1373" t="str">
        <f t="shared" si="2468"/>
        <v/>
      </c>
      <c r="CQ719" s="1373" t="str">
        <f t="shared" si="2469"/>
        <v/>
      </c>
      <c r="CR719" s="1373" t="str">
        <f t="shared" si="2470"/>
        <v/>
      </c>
      <c r="CS719" s="1372" t="str">
        <f t="shared" si="2471"/>
        <v/>
      </c>
      <c r="CT719" s="1372" t="str">
        <f t="shared" si="2472"/>
        <v/>
      </c>
      <c r="CU719" s="1372" t="str">
        <f t="shared" si="2473"/>
        <v/>
      </c>
      <c r="CV719" s="1372" t="str">
        <f t="shared" si="2474"/>
        <v/>
      </c>
      <c r="CW719" s="1372" t="str">
        <f t="shared" si="2475"/>
        <v/>
      </c>
      <c r="CX719" s="1371" t="str">
        <f t="shared" si="2476"/>
        <v/>
      </c>
      <c r="CY719" s="1374" t="str">
        <f t="shared" si="2477"/>
        <v/>
      </c>
      <c r="CZ719" s="532" t="str">
        <f t="shared" si="2478"/>
        <v/>
      </c>
      <c r="DA719" s="533" t="str">
        <f t="shared" si="2479"/>
        <v/>
      </c>
      <c r="DB719" s="534" t="str">
        <f t="shared" si="2480"/>
        <v/>
      </c>
      <c r="DC719" s="534" t="str">
        <f t="shared" si="2481"/>
        <v/>
      </c>
      <c r="DD719" s="534" t="str">
        <f t="shared" si="2482"/>
        <v/>
      </c>
      <c r="DE719" s="534" t="str">
        <f t="shared" si="2483"/>
        <v/>
      </c>
      <c r="DF719" s="534" t="str">
        <f t="shared" si="2484"/>
        <v/>
      </c>
      <c r="DG719" s="535" t="str">
        <f t="shared" si="2485"/>
        <v/>
      </c>
      <c r="DH719" s="535" t="str">
        <f t="shared" si="2486"/>
        <v/>
      </c>
      <c r="DI719" s="535" t="str">
        <f t="shared" si="2487"/>
        <v/>
      </c>
      <c r="DJ719" s="535" t="str">
        <f t="shared" si="2488"/>
        <v/>
      </c>
      <c r="DK719" s="534" t="str">
        <f t="shared" si="2489"/>
        <v/>
      </c>
      <c r="DL719" s="534" t="str">
        <f t="shared" si="2490"/>
        <v/>
      </c>
      <c r="DM719" s="534" t="str">
        <f t="shared" si="2491"/>
        <v/>
      </c>
      <c r="DN719" s="534" t="str">
        <f t="shared" si="2492"/>
        <v/>
      </c>
      <c r="DO719" s="534" t="str">
        <f t="shared" si="2493"/>
        <v/>
      </c>
      <c r="DP719" s="533" t="str">
        <f t="shared" si="2494"/>
        <v/>
      </c>
      <c r="DQ719" s="532" t="str">
        <f t="shared" si="2495"/>
        <v/>
      </c>
      <c r="DR719" s="753">
        <f t="shared" si="2496"/>
        <v>0</v>
      </c>
      <c r="DS719" s="111">
        <f t="shared" si="2497"/>
        <v>0</v>
      </c>
      <c r="DT719" s="111">
        <f t="shared" si="2498"/>
        <v>0</v>
      </c>
      <c r="DU719" s="111">
        <f t="shared" si="2499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7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448"/>
        <v>2025</v>
      </c>
      <c r="CE720" s="698">
        <f t="shared" si="2449"/>
        <v>4650</v>
      </c>
      <c r="CF720" s="698">
        <f t="shared" si="2450"/>
        <v>8025</v>
      </c>
      <c r="CG720" s="787">
        <f t="shared" si="2451"/>
        <v>0</v>
      </c>
      <c r="CH720" s="1370">
        <f t="shared" si="2460"/>
        <v>0</v>
      </c>
      <c r="CI720" s="1371">
        <f t="shared" si="2461"/>
        <v>0</v>
      </c>
      <c r="CJ720" s="1372">
        <f t="shared" si="2462"/>
        <v>0</v>
      </c>
      <c r="CK720" s="1372">
        <f t="shared" si="2463"/>
        <v>0</v>
      </c>
      <c r="CL720" s="1372">
        <f t="shared" si="2464"/>
        <v>0</v>
      </c>
      <c r="CM720" s="1372">
        <f t="shared" si="2465"/>
        <v>0</v>
      </c>
      <c r="CN720" s="1372">
        <f t="shared" si="2466"/>
        <v>0</v>
      </c>
      <c r="CO720" s="1373">
        <f t="shared" si="2467"/>
        <v>0</v>
      </c>
      <c r="CP720" s="1373">
        <f t="shared" si="2468"/>
        <v>0</v>
      </c>
      <c r="CQ720" s="1373">
        <f t="shared" si="2469"/>
        <v>0</v>
      </c>
      <c r="CR720" s="1373">
        <f t="shared" si="2470"/>
        <v>0</v>
      </c>
      <c r="CS720" s="1372">
        <f t="shared" si="2471"/>
        <v>0</v>
      </c>
      <c r="CT720" s="1372">
        <f t="shared" si="2472"/>
        <v>0</v>
      </c>
      <c r="CU720" s="1372">
        <f t="shared" si="2473"/>
        <v>0</v>
      </c>
      <c r="CV720" s="1372">
        <f t="shared" si="2474"/>
        <v>4800</v>
      </c>
      <c r="CW720" s="1372">
        <f t="shared" si="2475"/>
        <v>9600</v>
      </c>
      <c r="CX720" s="1371">
        <f t="shared" si="2476"/>
        <v>18000</v>
      </c>
      <c r="CY720" s="1374">
        <f t="shared" si="2477"/>
        <v>20160</v>
      </c>
      <c r="CZ720" s="532">
        <f t="shared" si="2478"/>
        <v>0</v>
      </c>
      <c r="DA720" s="533">
        <f t="shared" si="2479"/>
        <v>0</v>
      </c>
      <c r="DB720" s="534">
        <f t="shared" si="2480"/>
        <v>0</v>
      </c>
      <c r="DC720" s="534">
        <f t="shared" si="2481"/>
        <v>0</v>
      </c>
      <c r="DD720" s="534">
        <f t="shared" si="2482"/>
        <v>0</v>
      </c>
      <c r="DE720" s="534">
        <f t="shared" si="2483"/>
        <v>0</v>
      </c>
      <c r="DF720" s="534">
        <f t="shared" si="2484"/>
        <v>0</v>
      </c>
      <c r="DG720" s="535">
        <f t="shared" si="2485"/>
        <v>0</v>
      </c>
      <c r="DH720" s="535">
        <f t="shared" si="2486"/>
        <v>0</v>
      </c>
      <c r="DI720" s="535">
        <f t="shared" si="2487"/>
        <v>0</v>
      </c>
      <c r="DJ720" s="535">
        <f t="shared" si="2488"/>
        <v>0</v>
      </c>
      <c r="DK720" s="534">
        <f t="shared" si="2489"/>
        <v>2400</v>
      </c>
      <c r="DL720" s="534">
        <f t="shared" si="2490"/>
        <v>9600</v>
      </c>
      <c r="DM720" s="534">
        <f t="shared" si="2491"/>
        <v>12000</v>
      </c>
      <c r="DN720" s="534">
        <f t="shared" si="2492"/>
        <v>14400</v>
      </c>
      <c r="DO720" s="534">
        <f t="shared" si="2493"/>
        <v>18000</v>
      </c>
      <c r="DP720" s="533">
        <f t="shared" si="2494"/>
        <v>18000</v>
      </c>
      <c r="DQ720" s="532">
        <f t="shared" si="2495"/>
        <v>18000</v>
      </c>
      <c r="DR720" s="753">
        <f t="shared" si="2496"/>
        <v>18</v>
      </c>
      <c r="DS720" s="111">
        <f t="shared" si="2497"/>
        <v>18</v>
      </c>
      <c r="DT720" s="111">
        <f t="shared" si="2498"/>
        <v>18</v>
      </c>
      <c r="DU720" s="111">
        <f t="shared" si="2499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2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2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2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2"/>
      <c r="BZ721" s="284"/>
      <c r="CA721" s="284"/>
      <c r="CB721" s="284"/>
      <c r="CC721" s="284"/>
      <c r="CD721" s="698" t="str">
        <f t="shared" si="2448"/>
        <v/>
      </c>
      <c r="CE721" s="698" t="str">
        <f t="shared" si="2449"/>
        <v/>
      </c>
      <c r="CF721" s="698" t="str">
        <f t="shared" si="2450"/>
        <v/>
      </c>
      <c r="CG721" s="787" t="str">
        <f t="shared" si="2451"/>
        <v/>
      </c>
      <c r="CH721" s="1370" t="str">
        <f t="shared" si="2460"/>
        <v/>
      </c>
      <c r="CI721" s="1371" t="str">
        <f t="shared" si="2461"/>
        <v/>
      </c>
      <c r="CJ721" s="1372" t="str">
        <f t="shared" si="2462"/>
        <v/>
      </c>
      <c r="CK721" s="1372" t="str">
        <f t="shared" si="2463"/>
        <v/>
      </c>
      <c r="CL721" s="1372" t="str">
        <f t="shared" si="2464"/>
        <v/>
      </c>
      <c r="CM721" s="1372" t="str">
        <f t="shared" si="2465"/>
        <v/>
      </c>
      <c r="CN721" s="1372" t="str">
        <f t="shared" si="2466"/>
        <v/>
      </c>
      <c r="CO721" s="1373" t="str">
        <f t="shared" si="2467"/>
        <v/>
      </c>
      <c r="CP721" s="1373" t="str">
        <f t="shared" si="2468"/>
        <v/>
      </c>
      <c r="CQ721" s="1373" t="str">
        <f t="shared" si="2469"/>
        <v/>
      </c>
      <c r="CR721" s="1373" t="str">
        <f t="shared" si="2470"/>
        <v/>
      </c>
      <c r="CS721" s="1372" t="str">
        <f t="shared" si="2471"/>
        <v/>
      </c>
      <c r="CT721" s="1372" t="str">
        <f t="shared" si="2472"/>
        <v/>
      </c>
      <c r="CU721" s="1372" t="str">
        <f t="shared" si="2473"/>
        <v/>
      </c>
      <c r="CV721" s="1372" t="str">
        <f t="shared" si="2474"/>
        <v/>
      </c>
      <c r="CW721" s="1372" t="str">
        <f t="shared" si="2475"/>
        <v/>
      </c>
      <c r="CX721" s="1371" t="str">
        <f t="shared" si="2476"/>
        <v/>
      </c>
      <c r="CY721" s="1374" t="str">
        <f t="shared" si="2477"/>
        <v/>
      </c>
      <c r="CZ721" s="532" t="str">
        <f t="shared" si="2478"/>
        <v/>
      </c>
      <c r="DA721" s="533" t="str">
        <f t="shared" si="2479"/>
        <v/>
      </c>
      <c r="DB721" s="534" t="str">
        <f t="shared" si="2480"/>
        <v/>
      </c>
      <c r="DC721" s="534" t="str">
        <f t="shared" si="2481"/>
        <v/>
      </c>
      <c r="DD721" s="534" t="str">
        <f t="shared" si="2482"/>
        <v/>
      </c>
      <c r="DE721" s="534" t="str">
        <f t="shared" si="2483"/>
        <v/>
      </c>
      <c r="DF721" s="534" t="str">
        <f t="shared" si="2484"/>
        <v/>
      </c>
      <c r="DG721" s="535" t="str">
        <f t="shared" si="2485"/>
        <v/>
      </c>
      <c r="DH721" s="535" t="str">
        <f t="shared" si="2486"/>
        <v/>
      </c>
      <c r="DI721" s="535" t="str">
        <f t="shared" si="2487"/>
        <v/>
      </c>
      <c r="DJ721" s="535" t="str">
        <f t="shared" si="2488"/>
        <v/>
      </c>
      <c r="DK721" s="534" t="str">
        <f t="shared" si="2489"/>
        <v/>
      </c>
      <c r="DL721" s="534" t="str">
        <f t="shared" si="2490"/>
        <v/>
      </c>
      <c r="DM721" s="534" t="str">
        <f t="shared" si="2491"/>
        <v/>
      </c>
      <c r="DN721" s="534" t="str">
        <f t="shared" si="2492"/>
        <v/>
      </c>
      <c r="DO721" s="534" t="str">
        <f t="shared" si="2493"/>
        <v/>
      </c>
      <c r="DP721" s="533" t="str">
        <f t="shared" si="2494"/>
        <v/>
      </c>
      <c r="DQ721" s="532" t="str">
        <f t="shared" si="2495"/>
        <v/>
      </c>
      <c r="DR721" s="753">
        <f t="shared" si="2496"/>
        <v>0</v>
      </c>
      <c r="DS721" s="111">
        <f t="shared" si="2497"/>
        <v>0</v>
      </c>
      <c r="DT721" s="111">
        <f t="shared" si="2498"/>
        <v>0</v>
      </c>
      <c r="DU721" s="111">
        <f t="shared" si="2499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2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2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2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2"/>
      <c r="BZ722" s="233"/>
      <c r="CA722" s="233"/>
      <c r="CB722" s="233"/>
      <c r="CC722" s="233"/>
      <c r="CD722" s="698" t="str">
        <f t="shared" si="2448"/>
        <v/>
      </c>
      <c r="CE722" s="698" t="str">
        <f t="shared" si="2449"/>
        <v/>
      </c>
      <c r="CF722" s="698" t="str">
        <f t="shared" si="2450"/>
        <v/>
      </c>
      <c r="CG722" s="787" t="str">
        <f t="shared" si="2451"/>
        <v/>
      </c>
      <c r="CH722" s="1370" t="str">
        <f t="shared" si="2460"/>
        <v/>
      </c>
      <c r="CI722" s="1371" t="str">
        <f t="shared" si="2461"/>
        <v/>
      </c>
      <c r="CJ722" s="1372" t="str">
        <f t="shared" si="2462"/>
        <v/>
      </c>
      <c r="CK722" s="1372" t="str">
        <f t="shared" si="2463"/>
        <v/>
      </c>
      <c r="CL722" s="1372" t="str">
        <f t="shared" si="2464"/>
        <v/>
      </c>
      <c r="CM722" s="1372" t="str">
        <f t="shared" si="2465"/>
        <v/>
      </c>
      <c r="CN722" s="1372" t="str">
        <f t="shared" si="2466"/>
        <v/>
      </c>
      <c r="CO722" s="1373" t="str">
        <f t="shared" si="2467"/>
        <v/>
      </c>
      <c r="CP722" s="1373" t="str">
        <f t="shared" si="2468"/>
        <v/>
      </c>
      <c r="CQ722" s="1373" t="str">
        <f t="shared" si="2469"/>
        <v/>
      </c>
      <c r="CR722" s="1373" t="str">
        <f t="shared" si="2470"/>
        <v/>
      </c>
      <c r="CS722" s="1372" t="str">
        <f t="shared" si="2471"/>
        <v/>
      </c>
      <c r="CT722" s="1372" t="str">
        <f t="shared" si="2472"/>
        <v/>
      </c>
      <c r="CU722" s="1372" t="str">
        <f t="shared" si="2473"/>
        <v/>
      </c>
      <c r="CV722" s="1372" t="str">
        <f t="shared" si="2474"/>
        <v/>
      </c>
      <c r="CW722" s="1372" t="str">
        <f t="shared" si="2475"/>
        <v/>
      </c>
      <c r="CX722" s="1371" t="str">
        <f t="shared" si="2476"/>
        <v/>
      </c>
      <c r="CY722" s="1374" t="str">
        <f t="shared" si="2477"/>
        <v/>
      </c>
      <c r="CZ722" s="532" t="str">
        <f t="shared" si="2478"/>
        <v/>
      </c>
      <c r="DA722" s="533" t="str">
        <f t="shared" si="2479"/>
        <v/>
      </c>
      <c r="DB722" s="534" t="str">
        <f t="shared" si="2480"/>
        <v/>
      </c>
      <c r="DC722" s="534" t="str">
        <f t="shared" si="2481"/>
        <v/>
      </c>
      <c r="DD722" s="534" t="str">
        <f t="shared" si="2482"/>
        <v/>
      </c>
      <c r="DE722" s="534" t="str">
        <f t="shared" si="2483"/>
        <v/>
      </c>
      <c r="DF722" s="534" t="str">
        <f t="shared" si="2484"/>
        <v/>
      </c>
      <c r="DG722" s="535" t="str">
        <f t="shared" si="2485"/>
        <v/>
      </c>
      <c r="DH722" s="535" t="str">
        <f t="shared" si="2486"/>
        <v/>
      </c>
      <c r="DI722" s="535" t="str">
        <f t="shared" si="2487"/>
        <v/>
      </c>
      <c r="DJ722" s="535" t="str">
        <f t="shared" si="2488"/>
        <v/>
      </c>
      <c r="DK722" s="534" t="str">
        <f t="shared" si="2489"/>
        <v/>
      </c>
      <c r="DL722" s="534" t="str">
        <f t="shared" si="2490"/>
        <v/>
      </c>
      <c r="DM722" s="534" t="str">
        <f t="shared" si="2491"/>
        <v/>
      </c>
      <c r="DN722" s="534" t="str">
        <f t="shared" si="2492"/>
        <v/>
      </c>
      <c r="DO722" s="534" t="str">
        <f t="shared" si="2493"/>
        <v/>
      </c>
      <c r="DP722" s="533" t="str">
        <f t="shared" si="2494"/>
        <v/>
      </c>
      <c r="DQ722" s="532" t="str">
        <f t="shared" si="2495"/>
        <v/>
      </c>
      <c r="DR722" s="753">
        <f t="shared" si="2496"/>
        <v>0</v>
      </c>
      <c r="DS722" s="111">
        <f t="shared" si="2497"/>
        <v>0</v>
      </c>
      <c r="DT722" s="111">
        <f t="shared" si="2498"/>
        <v>0</v>
      </c>
      <c r="DU722" s="111">
        <f t="shared" si="2499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2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2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2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2"/>
      <c r="BZ723" s="233"/>
      <c r="CA723" s="233"/>
      <c r="CB723" s="233"/>
      <c r="CC723" s="233"/>
      <c r="CD723" s="698" t="str">
        <f t="shared" si="2448"/>
        <v/>
      </c>
      <c r="CE723" s="698" t="str">
        <f t="shared" si="2449"/>
        <v/>
      </c>
      <c r="CF723" s="698" t="str">
        <f t="shared" si="2450"/>
        <v/>
      </c>
      <c r="CG723" s="787" t="str">
        <f t="shared" si="2451"/>
        <v/>
      </c>
      <c r="CH723" s="1370" t="str">
        <f t="shared" si="2460"/>
        <v/>
      </c>
      <c r="CI723" s="1371" t="str">
        <f t="shared" si="2461"/>
        <v/>
      </c>
      <c r="CJ723" s="1372" t="str">
        <f t="shared" si="2462"/>
        <v/>
      </c>
      <c r="CK723" s="1372" t="str">
        <f t="shared" si="2463"/>
        <v/>
      </c>
      <c r="CL723" s="1372" t="str">
        <f t="shared" si="2464"/>
        <v/>
      </c>
      <c r="CM723" s="1372" t="str">
        <f t="shared" si="2465"/>
        <v/>
      </c>
      <c r="CN723" s="1372" t="str">
        <f t="shared" si="2466"/>
        <v/>
      </c>
      <c r="CO723" s="1373" t="str">
        <f t="shared" si="2467"/>
        <v/>
      </c>
      <c r="CP723" s="1373" t="str">
        <f t="shared" si="2468"/>
        <v/>
      </c>
      <c r="CQ723" s="1373" t="str">
        <f t="shared" si="2469"/>
        <v/>
      </c>
      <c r="CR723" s="1373" t="str">
        <f t="shared" si="2470"/>
        <v/>
      </c>
      <c r="CS723" s="1372" t="str">
        <f t="shared" si="2471"/>
        <v/>
      </c>
      <c r="CT723" s="1372" t="str">
        <f t="shared" si="2472"/>
        <v/>
      </c>
      <c r="CU723" s="1372" t="str">
        <f t="shared" si="2473"/>
        <v/>
      </c>
      <c r="CV723" s="1372" t="str">
        <f t="shared" si="2474"/>
        <v/>
      </c>
      <c r="CW723" s="1372" t="str">
        <f t="shared" si="2475"/>
        <v/>
      </c>
      <c r="CX723" s="1371" t="str">
        <f t="shared" si="2476"/>
        <v/>
      </c>
      <c r="CY723" s="1374" t="str">
        <f t="shared" si="2477"/>
        <v/>
      </c>
      <c r="CZ723" s="532" t="str">
        <f t="shared" si="2478"/>
        <v/>
      </c>
      <c r="DA723" s="533" t="str">
        <f t="shared" si="2479"/>
        <v/>
      </c>
      <c r="DB723" s="534" t="str">
        <f t="shared" si="2480"/>
        <v/>
      </c>
      <c r="DC723" s="534" t="str">
        <f t="shared" si="2481"/>
        <v/>
      </c>
      <c r="DD723" s="534" t="str">
        <f t="shared" si="2482"/>
        <v/>
      </c>
      <c r="DE723" s="534" t="str">
        <f t="shared" si="2483"/>
        <v/>
      </c>
      <c r="DF723" s="534" t="str">
        <f t="shared" si="2484"/>
        <v/>
      </c>
      <c r="DG723" s="535" t="str">
        <f t="shared" si="2485"/>
        <v/>
      </c>
      <c r="DH723" s="535" t="str">
        <f t="shared" si="2486"/>
        <v/>
      </c>
      <c r="DI723" s="535" t="str">
        <f t="shared" si="2487"/>
        <v/>
      </c>
      <c r="DJ723" s="535" t="str">
        <f t="shared" si="2488"/>
        <v/>
      </c>
      <c r="DK723" s="534" t="str">
        <f t="shared" si="2489"/>
        <v/>
      </c>
      <c r="DL723" s="534" t="str">
        <f t="shared" si="2490"/>
        <v/>
      </c>
      <c r="DM723" s="534" t="str">
        <f t="shared" si="2491"/>
        <v/>
      </c>
      <c r="DN723" s="534" t="str">
        <f t="shared" si="2492"/>
        <v/>
      </c>
      <c r="DO723" s="534" t="str">
        <f t="shared" si="2493"/>
        <v/>
      </c>
      <c r="DP723" s="533" t="str">
        <f t="shared" si="2494"/>
        <v/>
      </c>
      <c r="DQ723" s="532" t="str">
        <f t="shared" si="2495"/>
        <v/>
      </c>
      <c r="DR723" s="753">
        <f t="shared" si="2496"/>
        <v>0</v>
      </c>
      <c r="DS723" s="111">
        <f t="shared" si="2497"/>
        <v>0</v>
      </c>
      <c r="DT723" s="111">
        <f t="shared" si="2498"/>
        <v>0</v>
      </c>
      <c r="DU723" s="111">
        <f t="shared" si="2499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7" t="s">
        <v>158</v>
      </c>
      <c r="B724" s="707" t="str">
        <f t="shared" ref="B724:S724" si="2500">IF(B721="","",B721*B722*B723)</f>
        <v/>
      </c>
      <c r="C724" s="707" t="str">
        <f t="shared" si="2500"/>
        <v/>
      </c>
      <c r="D724" s="707" t="str">
        <f t="shared" si="2500"/>
        <v/>
      </c>
      <c r="E724" s="707" t="str">
        <f t="shared" si="2500"/>
        <v/>
      </c>
      <c r="F724" s="707" t="str">
        <f t="shared" si="2500"/>
        <v/>
      </c>
      <c r="G724" s="707" t="str">
        <f t="shared" si="2500"/>
        <v/>
      </c>
      <c r="H724" s="707" t="str">
        <f t="shared" si="2500"/>
        <v/>
      </c>
      <c r="I724" s="707" t="str">
        <f t="shared" si="2500"/>
        <v/>
      </c>
      <c r="J724" s="707" t="str">
        <f t="shared" si="2500"/>
        <v/>
      </c>
      <c r="K724" s="707" t="str">
        <f t="shared" si="2500"/>
        <v/>
      </c>
      <c r="L724" s="707" t="str">
        <f t="shared" si="2500"/>
        <v/>
      </c>
      <c r="M724" s="707" t="str">
        <f t="shared" si="2500"/>
        <v/>
      </c>
      <c r="N724" s="707" t="str">
        <f t="shared" si="2500"/>
        <v/>
      </c>
      <c r="O724" s="707" t="str">
        <f t="shared" si="2500"/>
        <v/>
      </c>
      <c r="P724" s="707" t="str">
        <f t="shared" si="2500"/>
        <v/>
      </c>
      <c r="Q724" s="707" t="str">
        <f t="shared" si="2500"/>
        <v/>
      </c>
      <c r="R724" s="707" t="str">
        <f t="shared" si="2500"/>
        <v/>
      </c>
      <c r="S724" s="707" t="str">
        <f t="shared" si="2500"/>
        <v/>
      </c>
      <c r="T724" s="744"/>
      <c r="U724" s="707" t="str">
        <f t="shared" ref="U724:AL724" si="2501">IF(U721="","",U721*U722*U723)</f>
        <v/>
      </c>
      <c r="V724" s="707" t="str">
        <f t="shared" si="2501"/>
        <v/>
      </c>
      <c r="W724" s="707" t="str">
        <f t="shared" si="2501"/>
        <v/>
      </c>
      <c r="X724" s="707" t="str">
        <f t="shared" si="2501"/>
        <v/>
      </c>
      <c r="Y724" s="707" t="str">
        <f t="shared" si="2501"/>
        <v/>
      </c>
      <c r="Z724" s="707" t="str">
        <f t="shared" si="2501"/>
        <v/>
      </c>
      <c r="AA724" s="707" t="str">
        <f t="shared" si="2501"/>
        <v/>
      </c>
      <c r="AB724" s="707" t="str">
        <f t="shared" si="2501"/>
        <v/>
      </c>
      <c r="AC724" s="707" t="str">
        <f t="shared" si="2501"/>
        <v/>
      </c>
      <c r="AD724" s="707" t="str">
        <f t="shared" si="2501"/>
        <v/>
      </c>
      <c r="AE724" s="707" t="str">
        <f t="shared" si="2501"/>
        <v/>
      </c>
      <c r="AF724" s="707" t="str">
        <f t="shared" si="2501"/>
        <v/>
      </c>
      <c r="AG724" s="707" t="str">
        <f t="shared" si="2501"/>
        <v/>
      </c>
      <c r="AH724" s="707" t="str">
        <f t="shared" si="2501"/>
        <v/>
      </c>
      <c r="AI724" s="707" t="str">
        <f t="shared" si="2501"/>
        <v/>
      </c>
      <c r="AJ724" s="707" t="str">
        <f t="shared" si="2501"/>
        <v/>
      </c>
      <c r="AK724" s="707" t="str">
        <f t="shared" si="2501"/>
        <v/>
      </c>
      <c r="AL724" s="707" t="str">
        <f t="shared" si="2501"/>
        <v/>
      </c>
      <c r="AM724" s="744"/>
      <c r="AN724" s="707" t="str">
        <f t="shared" ref="AN724:BE724" si="2502">IF(AN721="","",AN721*AN722*AN723)</f>
        <v/>
      </c>
      <c r="AO724" s="707" t="str">
        <f t="shared" si="2502"/>
        <v/>
      </c>
      <c r="AP724" s="707" t="str">
        <f t="shared" si="2502"/>
        <v/>
      </c>
      <c r="AQ724" s="707" t="str">
        <f t="shared" si="2502"/>
        <v/>
      </c>
      <c r="AR724" s="707" t="str">
        <f t="shared" si="2502"/>
        <v/>
      </c>
      <c r="AS724" s="707" t="str">
        <f t="shared" si="2502"/>
        <v/>
      </c>
      <c r="AT724" s="707" t="str">
        <f t="shared" si="2502"/>
        <v/>
      </c>
      <c r="AU724" s="707" t="str">
        <f t="shared" si="2502"/>
        <v/>
      </c>
      <c r="AV724" s="707" t="str">
        <f t="shared" si="2502"/>
        <v/>
      </c>
      <c r="AW724" s="707" t="str">
        <f t="shared" si="2502"/>
        <v/>
      </c>
      <c r="AX724" s="707" t="str">
        <f t="shared" si="2502"/>
        <v/>
      </c>
      <c r="AY724" s="707" t="str">
        <f t="shared" si="2502"/>
        <v/>
      </c>
      <c r="AZ724" s="707" t="str">
        <f t="shared" si="2502"/>
        <v/>
      </c>
      <c r="BA724" s="707" t="str">
        <f t="shared" si="2502"/>
        <v/>
      </c>
      <c r="BB724" s="707" t="str">
        <f t="shared" si="2502"/>
        <v/>
      </c>
      <c r="BC724" s="707" t="str">
        <f t="shared" si="2502"/>
        <v/>
      </c>
      <c r="BD724" s="707" t="str">
        <f t="shared" si="2502"/>
        <v/>
      </c>
      <c r="BE724" s="707" t="str">
        <f t="shared" si="2502"/>
        <v/>
      </c>
      <c r="BF724" s="744"/>
      <c r="BG724" s="707" t="str">
        <f t="shared" ref="BG724:BX724" si="2503">IF(BG721="","",BG721*BG722*BG723)</f>
        <v/>
      </c>
      <c r="BH724" s="707" t="str">
        <f t="shared" si="2503"/>
        <v/>
      </c>
      <c r="BI724" s="707" t="str">
        <f t="shared" si="2503"/>
        <v/>
      </c>
      <c r="BJ724" s="707" t="str">
        <f t="shared" si="2503"/>
        <v/>
      </c>
      <c r="BK724" s="707" t="str">
        <f t="shared" si="2503"/>
        <v/>
      </c>
      <c r="BL724" s="707" t="str">
        <f t="shared" si="2503"/>
        <v/>
      </c>
      <c r="BM724" s="707" t="str">
        <f t="shared" si="2503"/>
        <v/>
      </c>
      <c r="BN724" s="707" t="str">
        <f t="shared" si="2503"/>
        <v/>
      </c>
      <c r="BO724" s="707" t="str">
        <f t="shared" si="2503"/>
        <v/>
      </c>
      <c r="BP724" s="707" t="str">
        <f t="shared" si="2503"/>
        <v/>
      </c>
      <c r="BQ724" s="707" t="str">
        <f t="shared" si="2503"/>
        <v/>
      </c>
      <c r="BR724" s="707" t="str">
        <f t="shared" si="2503"/>
        <v/>
      </c>
      <c r="BS724" s="707" t="str">
        <f t="shared" si="2503"/>
        <v/>
      </c>
      <c r="BT724" s="707" t="str">
        <f t="shared" si="2503"/>
        <v/>
      </c>
      <c r="BU724" s="707" t="str">
        <f t="shared" si="2503"/>
        <v/>
      </c>
      <c r="BV724" s="707" t="str">
        <f t="shared" si="2503"/>
        <v/>
      </c>
      <c r="BW724" s="707" t="str">
        <f t="shared" si="2503"/>
        <v/>
      </c>
      <c r="BX724" s="707" t="str">
        <f t="shared" si="2503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448"/>
        <v/>
      </c>
      <c r="CE724" s="698" t="str">
        <f t="shared" si="2449"/>
        <v/>
      </c>
      <c r="CF724" s="698" t="str">
        <f t="shared" si="2450"/>
        <v/>
      </c>
      <c r="CG724" s="787" t="str">
        <f t="shared" si="2451"/>
        <v/>
      </c>
      <c r="CH724" s="1370" t="str">
        <f t="shared" si="2460"/>
        <v/>
      </c>
      <c r="CI724" s="1371" t="str">
        <f t="shared" si="2461"/>
        <v/>
      </c>
      <c r="CJ724" s="1372" t="str">
        <f t="shared" si="2462"/>
        <v/>
      </c>
      <c r="CK724" s="1372" t="str">
        <f t="shared" si="2463"/>
        <v/>
      </c>
      <c r="CL724" s="1372" t="str">
        <f t="shared" si="2464"/>
        <v/>
      </c>
      <c r="CM724" s="1372" t="str">
        <f t="shared" si="2465"/>
        <v/>
      </c>
      <c r="CN724" s="1372" t="str">
        <f t="shared" si="2466"/>
        <v/>
      </c>
      <c r="CO724" s="1373" t="str">
        <f t="shared" si="2467"/>
        <v/>
      </c>
      <c r="CP724" s="1373" t="str">
        <f t="shared" si="2468"/>
        <v/>
      </c>
      <c r="CQ724" s="1373" t="str">
        <f t="shared" si="2469"/>
        <v/>
      </c>
      <c r="CR724" s="1373" t="str">
        <f t="shared" si="2470"/>
        <v/>
      </c>
      <c r="CS724" s="1372" t="str">
        <f t="shared" si="2471"/>
        <v/>
      </c>
      <c r="CT724" s="1372" t="str">
        <f t="shared" si="2472"/>
        <v/>
      </c>
      <c r="CU724" s="1372" t="str">
        <f t="shared" si="2473"/>
        <v/>
      </c>
      <c r="CV724" s="1372" t="str">
        <f t="shared" si="2474"/>
        <v/>
      </c>
      <c r="CW724" s="1372" t="str">
        <f t="shared" si="2475"/>
        <v/>
      </c>
      <c r="CX724" s="1371" t="str">
        <f t="shared" si="2476"/>
        <v/>
      </c>
      <c r="CY724" s="1374" t="str">
        <f t="shared" si="2477"/>
        <v/>
      </c>
      <c r="CZ724" s="532" t="str">
        <f t="shared" si="2478"/>
        <v/>
      </c>
      <c r="DA724" s="533" t="str">
        <f t="shared" si="2479"/>
        <v/>
      </c>
      <c r="DB724" s="534" t="str">
        <f t="shared" si="2480"/>
        <v/>
      </c>
      <c r="DC724" s="534" t="str">
        <f t="shared" si="2481"/>
        <v/>
      </c>
      <c r="DD724" s="534" t="str">
        <f t="shared" si="2482"/>
        <v/>
      </c>
      <c r="DE724" s="534" t="str">
        <f t="shared" si="2483"/>
        <v/>
      </c>
      <c r="DF724" s="534" t="str">
        <f t="shared" si="2484"/>
        <v/>
      </c>
      <c r="DG724" s="535" t="str">
        <f t="shared" si="2485"/>
        <v/>
      </c>
      <c r="DH724" s="535" t="str">
        <f t="shared" si="2486"/>
        <v/>
      </c>
      <c r="DI724" s="535" t="str">
        <f t="shared" si="2487"/>
        <v/>
      </c>
      <c r="DJ724" s="535" t="str">
        <f t="shared" si="2488"/>
        <v/>
      </c>
      <c r="DK724" s="534" t="str">
        <f t="shared" si="2489"/>
        <v/>
      </c>
      <c r="DL724" s="534" t="str">
        <f t="shared" si="2490"/>
        <v/>
      </c>
      <c r="DM724" s="534" t="str">
        <f t="shared" si="2491"/>
        <v/>
      </c>
      <c r="DN724" s="534" t="str">
        <f t="shared" si="2492"/>
        <v/>
      </c>
      <c r="DO724" s="534" t="str">
        <f t="shared" si="2493"/>
        <v/>
      </c>
      <c r="DP724" s="533" t="str">
        <f t="shared" si="2494"/>
        <v/>
      </c>
      <c r="DQ724" s="532" t="str">
        <f t="shared" si="2495"/>
        <v/>
      </c>
      <c r="DR724" s="753">
        <f t="shared" si="2496"/>
        <v>0</v>
      </c>
      <c r="DS724" s="111">
        <f t="shared" si="2497"/>
        <v>0</v>
      </c>
      <c r="DT724" s="111">
        <f t="shared" si="2498"/>
        <v>0</v>
      </c>
      <c r="DU724" s="111">
        <f t="shared" si="2499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70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2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2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2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2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448"/>
        <v>12</v>
      </c>
      <c r="CE725" s="698" t="str">
        <f t="shared" si="2449"/>
        <v/>
      </c>
      <c r="CF725" s="698">
        <f t="shared" si="2450"/>
        <v>12</v>
      </c>
      <c r="CG725" s="787" t="str">
        <f t="shared" si="2451"/>
        <v/>
      </c>
      <c r="CH725" s="1370" t="str">
        <f t="shared" si="2460"/>
        <v/>
      </c>
      <c r="CI725" s="1371" t="str">
        <f t="shared" si="2461"/>
        <v/>
      </c>
      <c r="CJ725" s="1372" t="str">
        <f t="shared" si="2462"/>
        <v/>
      </c>
      <c r="CK725" s="1372" t="str">
        <f t="shared" si="2463"/>
        <v/>
      </c>
      <c r="CL725" s="1372" t="str">
        <f t="shared" si="2464"/>
        <v/>
      </c>
      <c r="CM725" s="1372" t="str">
        <f t="shared" si="2465"/>
        <v/>
      </c>
      <c r="CN725" s="1372" t="str">
        <f t="shared" si="2466"/>
        <v/>
      </c>
      <c r="CO725" s="1373" t="str">
        <f t="shared" si="2467"/>
        <v/>
      </c>
      <c r="CP725" s="1373">
        <f t="shared" si="2468"/>
        <v>4</v>
      </c>
      <c r="CQ725" s="1373">
        <f t="shared" si="2469"/>
        <v>12</v>
      </c>
      <c r="CR725" s="1373">
        <f t="shared" si="2470"/>
        <v>12</v>
      </c>
      <c r="CS725" s="1372" t="str">
        <f t="shared" si="2471"/>
        <v/>
      </c>
      <c r="CT725" s="1372" t="str">
        <f t="shared" si="2472"/>
        <v/>
      </c>
      <c r="CU725" s="1372" t="str">
        <f t="shared" si="2473"/>
        <v/>
      </c>
      <c r="CV725" s="1372" t="str">
        <f t="shared" si="2474"/>
        <v/>
      </c>
      <c r="CW725" s="1372" t="str">
        <f t="shared" si="2475"/>
        <v/>
      </c>
      <c r="CX725" s="1371" t="str">
        <f t="shared" si="2476"/>
        <v/>
      </c>
      <c r="CY725" s="1374" t="str">
        <f t="shared" si="2477"/>
        <v/>
      </c>
      <c r="CZ725" s="532" t="str">
        <f t="shared" si="2478"/>
        <v/>
      </c>
      <c r="DA725" s="533" t="str">
        <f t="shared" si="2479"/>
        <v/>
      </c>
      <c r="DB725" s="534" t="str">
        <f t="shared" si="2480"/>
        <v/>
      </c>
      <c r="DC725" s="534" t="str">
        <f t="shared" si="2481"/>
        <v/>
      </c>
      <c r="DD725" s="534" t="str">
        <f t="shared" si="2482"/>
        <v/>
      </c>
      <c r="DE725" s="534" t="str">
        <f t="shared" si="2483"/>
        <v/>
      </c>
      <c r="DF725" s="534" t="str">
        <f t="shared" si="2484"/>
        <v/>
      </c>
      <c r="DG725" s="535" t="str">
        <f t="shared" si="2485"/>
        <v/>
      </c>
      <c r="DH725" s="535">
        <f t="shared" si="2486"/>
        <v>6</v>
      </c>
      <c r="DI725" s="535">
        <f t="shared" si="2487"/>
        <v>12</v>
      </c>
      <c r="DJ725" s="535" t="str">
        <f t="shared" si="2488"/>
        <v/>
      </c>
      <c r="DK725" s="534" t="str">
        <f t="shared" si="2489"/>
        <v/>
      </c>
      <c r="DL725" s="534" t="str">
        <f t="shared" si="2490"/>
        <v/>
      </c>
      <c r="DM725" s="534" t="str">
        <f t="shared" si="2491"/>
        <v/>
      </c>
      <c r="DN725" s="534" t="str">
        <f t="shared" si="2492"/>
        <v/>
      </c>
      <c r="DO725" s="534" t="str">
        <f t="shared" si="2493"/>
        <v/>
      </c>
      <c r="DP725" s="533" t="str">
        <f t="shared" si="2494"/>
        <v/>
      </c>
      <c r="DQ725" s="532" t="str">
        <f t="shared" si="2495"/>
        <v/>
      </c>
      <c r="DR725" s="753">
        <f t="shared" si="2496"/>
        <v>3</v>
      </c>
      <c r="DS725" s="111">
        <f t="shared" si="2497"/>
        <v>2</v>
      </c>
      <c r="DT725" s="111">
        <f t="shared" si="2498"/>
        <v>3</v>
      </c>
      <c r="DU725" s="111">
        <f t="shared" si="2499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2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2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2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2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448"/>
        <v>200</v>
      </c>
      <c r="CE726" s="698" t="str">
        <f t="shared" si="2449"/>
        <v/>
      </c>
      <c r="CF726" s="698">
        <f t="shared" si="2450"/>
        <v>2000</v>
      </c>
      <c r="CG726" s="787" t="str">
        <f t="shared" si="2451"/>
        <v/>
      </c>
      <c r="CH726" s="1370" t="str">
        <f t="shared" si="2460"/>
        <v/>
      </c>
      <c r="CI726" s="1371" t="str">
        <f t="shared" si="2461"/>
        <v/>
      </c>
      <c r="CJ726" s="1372" t="str">
        <f t="shared" si="2462"/>
        <v/>
      </c>
      <c r="CK726" s="1372" t="str">
        <f t="shared" si="2463"/>
        <v/>
      </c>
      <c r="CL726" s="1372" t="str">
        <f t="shared" si="2464"/>
        <v/>
      </c>
      <c r="CM726" s="1372" t="str">
        <f t="shared" si="2465"/>
        <v/>
      </c>
      <c r="CN726" s="1372" t="str">
        <f t="shared" si="2466"/>
        <v/>
      </c>
      <c r="CO726" s="1373" t="str">
        <f t="shared" si="2467"/>
        <v/>
      </c>
      <c r="CP726" s="1373">
        <f t="shared" si="2468"/>
        <v>200</v>
      </c>
      <c r="CQ726" s="1373">
        <f t="shared" si="2469"/>
        <v>200</v>
      </c>
      <c r="CR726" s="1373">
        <f t="shared" si="2470"/>
        <v>420</v>
      </c>
      <c r="CS726" s="1372" t="str">
        <f t="shared" si="2471"/>
        <v/>
      </c>
      <c r="CT726" s="1372" t="str">
        <f t="shared" si="2472"/>
        <v/>
      </c>
      <c r="CU726" s="1372" t="str">
        <f t="shared" si="2473"/>
        <v/>
      </c>
      <c r="CV726" s="1372" t="str">
        <f t="shared" si="2474"/>
        <v/>
      </c>
      <c r="CW726" s="1372" t="str">
        <f t="shared" si="2475"/>
        <v/>
      </c>
      <c r="CX726" s="1371" t="str">
        <f t="shared" si="2476"/>
        <v/>
      </c>
      <c r="CY726" s="1374" t="str">
        <f t="shared" si="2477"/>
        <v/>
      </c>
      <c r="CZ726" s="532" t="str">
        <f t="shared" si="2478"/>
        <v/>
      </c>
      <c r="DA726" s="533" t="str">
        <f t="shared" si="2479"/>
        <v/>
      </c>
      <c r="DB726" s="534" t="str">
        <f t="shared" si="2480"/>
        <v/>
      </c>
      <c r="DC726" s="534" t="str">
        <f t="shared" si="2481"/>
        <v/>
      </c>
      <c r="DD726" s="534" t="str">
        <f t="shared" si="2482"/>
        <v/>
      </c>
      <c r="DE726" s="534" t="str">
        <f t="shared" si="2483"/>
        <v/>
      </c>
      <c r="DF726" s="534" t="str">
        <f t="shared" si="2484"/>
        <v/>
      </c>
      <c r="DG726" s="535" t="str">
        <f t="shared" si="2485"/>
        <v/>
      </c>
      <c r="DH726" s="535">
        <f t="shared" si="2486"/>
        <v>250</v>
      </c>
      <c r="DI726" s="535">
        <f t="shared" si="2487"/>
        <v>350</v>
      </c>
      <c r="DJ726" s="535" t="str">
        <f t="shared" si="2488"/>
        <v/>
      </c>
      <c r="DK726" s="534" t="str">
        <f t="shared" si="2489"/>
        <v/>
      </c>
      <c r="DL726" s="534" t="str">
        <f t="shared" si="2490"/>
        <v/>
      </c>
      <c r="DM726" s="534" t="str">
        <f t="shared" si="2491"/>
        <v/>
      </c>
      <c r="DN726" s="534" t="str">
        <f t="shared" si="2492"/>
        <v/>
      </c>
      <c r="DO726" s="534" t="str">
        <f t="shared" si="2493"/>
        <v/>
      </c>
      <c r="DP726" s="533" t="str">
        <f t="shared" si="2494"/>
        <v/>
      </c>
      <c r="DQ726" s="532" t="str">
        <f t="shared" si="2495"/>
        <v/>
      </c>
      <c r="DR726" s="753">
        <f t="shared" si="2496"/>
        <v>3</v>
      </c>
      <c r="DS726" s="111">
        <f t="shared" si="2497"/>
        <v>2</v>
      </c>
      <c r="DT726" s="111">
        <f t="shared" si="2498"/>
        <v>3</v>
      </c>
      <c r="DU726" s="111">
        <f t="shared" si="2499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504">IF(B725="","",B725*B726)</f>
        <v/>
      </c>
      <c r="C727" s="708" t="str">
        <f t="shared" si="2504"/>
        <v/>
      </c>
      <c r="D727" s="708" t="str">
        <f t="shared" si="2504"/>
        <v/>
      </c>
      <c r="E727" s="708">
        <f t="shared" si="2504"/>
        <v>2400</v>
      </c>
      <c r="F727" s="708" t="str">
        <f t="shared" si="2504"/>
        <v/>
      </c>
      <c r="G727" s="708" t="str">
        <f t="shared" si="2504"/>
        <v/>
      </c>
      <c r="H727" s="708">
        <f t="shared" si="2504"/>
        <v>2400</v>
      </c>
      <c r="I727" s="708">
        <f t="shared" si="2504"/>
        <v>1680</v>
      </c>
      <c r="J727" s="708" t="str">
        <f t="shared" si="2504"/>
        <v/>
      </c>
      <c r="K727" s="708" t="str">
        <f t="shared" si="2504"/>
        <v/>
      </c>
      <c r="L727" s="708" t="str">
        <f t="shared" si="2504"/>
        <v/>
      </c>
      <c r="M727" s="708" t="str">
        <f t="shared" si="2504"/>
        <v/>
      </c>
      <c r="N727" s="708" t="str">
        <f t="shared" si="2504"/>
        <v/>
      </c>
      <c r="O727" s="708" t="str">
        <f t="shared" si="2504"/>
        <v/>
      </c>
      <c r="P727" s="708" t="str">
        <f t="shared" si="2504"/>
        <v/>
      </c>
      <c r="Q727" s="708" t="str">
        <f t="shared" si="2504"/>
        <v/>
      </c>
      <c r="R727" s="708" t="str">
        <f t="shared" si="2504"/>
        <v/>
      </c>
      <c r="S727" s="708" t="str">
        <f t="shared" si="2504"/>
        <v/>
      </c>
      <c r="T727" s="747"/>
      <c r="U727" s="708">
        <f t="shared" ref="U727:AL727" si="2505">IF(U725="","",U725*U726)</f>
        <v>1500</v>
      </c>
      <c r="V727" s="708" t="str">
        <f t="shared" si="2505"/>
        <v/>
      </c>
      <c r="W727" s="708" t="str">
        <f t="shared" si="2505"/>
        <v/>
      </c>
      <c r="X727" s="708" t="str">
        <f t="shared" si="2505"/>
        <v/>
      </c>
      <c r="Y727" s="708" t="str">
        <f t="shared" si="2505"/>
        <v/>
      </c>
      <c r="Z727" s="708" t="str">
        <f t="shared" si="2505"/>
        <v/>
      </c>
      <c r="AA727" s="708" t="str">
        <f t="shared" si="2505"/>
        <v/>
      </c>
      <c r="AB727" s="708" t="str">
        <f t="shared" si="2505"/>
        <v/>
      </c>
      <c r="AC727" s="708" t="str">
        <f t="shared" si="2505"/>
        <v/>
      </c>
      <c r="AD727" s="708">
        <f t="shared" si="2505"/>
        <v>4200</v>
      </c>
      <c r="AE727" s="708" t="str">
        <f t="shared" si="2505"/>
        <v/>
      </c>
      <c r="AF727" s="708" t="str">
        <f t="shared" si="2505"/>
        <v/>
      </c>
      <c r="AG727" s="708" t="str">
        <f t="shared" si="2505"/>
        <v/>
      </c>
      <c r="AH727" s="708" t="str">
        <f t="shared" si="2505"/>
        <v/>
      </c>
      <c r="AI727" s="708" t="str">
        <f t="shared" si="2505"/>
        <v/>
      </c>
      <c r="AJ727" s="708" t="str">
        <f t="shared" si="2505"/>
        <v/>
      </c>
      <c r="AK727" s="708" t="str">
        <f t="shared" si="2505"/>
        <v/>
      </c>
      <c r="AL727" s="708" t="str">
        <f t="shared" si="2505"/>
        <v/>
      </c>
      <c r="AM727" s="747"/>
      <c r="AN727" s="708" t="str">
        <f t="shared" ref="AN727:BE727" si="2506">IF(AN725="","",AN725*AN726)</f>
        <v/>
      </c>
      <c r="AO727" s="708" t="str">
        <f t="shared" si="2506"/>
        <v/>
      </c>
      <c r="AP727" s="708" t="str">
        <f t="shared" si="2506"/>
        <v/>
      </c>
      <c r="AQ727" s="708">
        <f t="shared" si="2506"/>
        <v>24000</v>
      </c>
      <c r="AR727" s="708">
        <f t="shared" si="2506"/>
        <v>24000</v>
      </c>
      <c r="AS727" s="708" t="str">
        <f t="shared" si="2506"/>
        <v/>
      </c>
      <c r="AT727" s="708" t="str">
        <f t="shared" si="2506"/>
        <v/>
      </c>
      <c r="AU727" s="708" t="str">
        <f t="shared" si="2506"/>
        <v/>
      </c>
      <c r="AV727" s="708" t="str">
        <f t="shared" si="2506"/>
        <v/>
      </c>
      <c r="AW727" s="708" t="str">
        <f t="shared" si="2506"/>
        <v/>
      </c>
      <c r="AX727" s="708" t="str">
        <f t="shared" si="2506"/>
        <v/>
      </c>
      <c r="AY727" s="708" t="str">
        <f t="shared" si="2506"/>
        <v/>
      </c>
      <c r="AZ727" s="708" t="str">
        <f t="shared" si="2506"/>
        <v/>
      </c>
      <c r="BA727" s="708" t="str">
        <f t="shared" si="2506"/>
        <v/>
      </c>
      <c r="BB727" s="708" t="str">
        <f t="shared" si="2506"/>
        <v/>
      </c>
      <c r="BC727" s="708" t="str">
        <f t="shared" si="2506"/>
        <v/>
      </c>
      <c r="BD727" s="708">
        <f t="shared" si="2506"/>
        <v>36000</v>
      </c>
      <c r="BE727" s="708" t="str">
        <f t="shared" si="2506"/>
        <v/>
      </c>
      <c r="BF727" s="747"/>
      <c r="BG727" s="708" t="str">
        <f t="shared" ref="BG727:BX727" si="2507">IF(BG725="","",BG725*BG726)</f>
        <v/>
      </c>
      <c r="BH727" s="708" t="str">
        <f t="shared" si="2507"/>
        <v/>
      </c>
      <c r="BI727" s="708" t="str">
        <f t="shared" si="2507"/>
        <v/>
      </c>
      <c r="BJ727" s="708">
        <f t="shared" si="2507"/>
        <v>36000</v>
      </c>
      <c r="BK727" s="708" t="str">
        <f t="shared" si="2507"/>
        <v/>
      </c>
      <c r="BL727" s="708" t="str">
        <f t="shared" si="2507"/>
        <v/>
      </c>
      <c r="BM727" s="708" t="str">
        <f t="shared" si="2507"/>
        <v/>
      </c>
      <c r="BN727" s="708" t="str">
        <f t="shared" si="2507"/>
        <v/>
      </c>
      <c r="BO727" s="708" t="str">
        <f t="shared" si="2507"/>
        <v/>
      </c>
      <c r="BP727" s="708">
        <f t="shared" si="2507"/>
        <v>36000</v>
      </c>
      <c r="BQ727" s="708" t="str">
        <f t="shared" si="2507"/>
        <v/>
      </c>
      <c r="BR727" s="708" t="str">
        <f t="shared" si="2507"/>
        <v/>
      </c>
      <c r="BS727" s="708" t="str">
        <f t="shared" si="2507"/>
        <v/>
      </c>
      <c r="BT727" s="708" t="str">
        <f t="shared" si="2507"/>
        <v/>
      </c>
      <c r="BU727" s="708" t="str">
        <f t="shared" si="2507"/>
        <v/>
      </c>
      <c r="BV727" s="708" t="str">
        <f t="shared" si="2507"/>
        <v/>
      </c>
      <c r="BW727" s="708" t="str">
        <f t="shared" si="2507"/>
        <v/>
      </c>
      <c r="BX727" s="708" t="str">
        <f t="shared" si="2507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448"/>
        <v>2400</v>
      </c>
      <c r="CE727" s="698" t="str">
        <f t="shared" si="2449"/>
        <v/>
      </c>
      <c r="CF727" s="698">
        <f t="shared" si="2450"/>
        <v>24000</v>
      </c>
      <c r="CG727" s="787" t="str">
        <f t="shared" si="2451"/>
        <v/>
      </c>
      <c r="CH727" s="1370" t="str">
        <f t="shared" si="2460"/>
        <v/>
      </c>
      <c r="CI727" s="1371" t="str">
        <f t="shared" si="2461"/>
        <v/>
      </c>
      <c r="CJ727" s="1372" t="str">
        <f t="shared" si="2462"/>
        <v/>
      </c>
      <c r="CK727" s="1372" t="str">
        <f t="shared" si="2463"/>
        <v/>
      </c>
      <c r="CL727" s="1372" t="str">
        <f t="shared" si="2464"/>
        <v/>
      </c>
      <c r="CM727" s="1372" t="str">
        <f t="shared" si="2465"/>
        <v/>
      </c>
      <c r="CN727" s="1372" t="str">
        <f t="shared" si="2466"/>
        <v/>
      </c>
      <c r="CO727" s="1373" t="str">
        <f t="shared" si="2467"/>
        <v/>
      </c>
      <c r="CP727" s="1373">
        <f t="shared" si="2468"/>
        <v>1680</v>
      </c>
      <c r="CQ727" s="1373">
        <f t="shared" si="2469"/>
        <v>2400</v>
      </c>
      <c r="CR727" s="1373">
        <f t="shared" si="2470"/>
        <v>2400</v>
      </c>
      <c r="CS727" s="1372" t="str">
        <f t="shared" si="2471"/>
        <v/>
      </c>
      <c r="CT727" s="1372" t="str">
        <f t="shared" si="2472"/>
        <v/>
      </c>
      <c r="CU727" s="1372" t="str">
        <f t="shared" si="2473"/>
        <v/>
      </c>
      <c r="CV727" s="1372" t="str">
        <f t="shared" si="2474"/>
        <v/>
      </c>
      <c r="CW727" s="1372" t="str">
        <f t="shared" si="2475"/>
        <v/>
      </c>
      <c r="CX727" s="1371" t="str">
        <f t="shared" si="2476"/>
        <v/>
      </c>
      <c r="CY727" s="1374" t="str">
        <f t="shared" si="2477"/>
        <v/>
      </c>
      <c r="CZ727" s="532" t="str">
        <f t="shared" si="2478"/>
        <v/>
      </c>
      <c r="DA727" s="533" t="str">
        <f t="shared" si="2479"/>
        <v/>
      </c>
      <c r="DB727" s="534" t="str">
        <f t="shared" si="2480"/>
        <v/>
      </c>
      <c r="DC727" s="534" t="str">
        <f t="shared" si="2481"/>
        <v/>
      </c>
      <c r="DD727" s="534" t="str">
        <f t="shared" si="2482"/>
        <v/>
      </c>
      <c r="DE727" s="534" t="str">
        <f t="shared" si="2483"/>
        <v/>
      </c>
      <c r="DF727" s="534" t="str">
        <f t="shared" si="2484"/>
        <v/>
      </c>
      <c r="DG727" s="535" t="str">
        <f t="shared" si="2485"/>
        <v/>
      </c>
      <c r="DH727" s="535">
        <f t="shared" si="2486"/>
        <v>1500</v>
      </c>
      <c r="DI727" s="535">
        <f t="shared" si="2487"/>
        <v>4200</v>
      </c>
      <c r="DJ727" s="535" t="str">
        <f t="shared" si="2488"/>
        <v/>
      </c>
      <c r="DK727" s="534" t="str">
        <f t="shared" si="2489"/>
        <v/>
      </c>
      <c r="DL727" s="534" t="str">
        <f t="shared" si="2490"/>
        <v/>
      </c>
      <c r="DM727" s="534" t="str">
        <f t="shared" si="2491"/>
        <v/>
      </c>
      <c r="DN727" s="534" t="str">
        <f t="shared" si="2492"/>
        <v/>
      </c>
      <c r="DO727" s="534" t="str">
        <f t="shared" si="2493"/>
        <v/>
      </c>
      <c r="DP727" s="533" t="str">
        <f t="shared" si="2494"/>
        <v/>
      </c>
      <c r="DQ727" s="532" t="str">
        <f t="shared" si="2495"/>
        <v/>
      </c>
      <c r="DR727" s="753">
        <f t="shared" si="2496"/>
        <v>3</v>
      </c>
      <c r="DS727" s="111">
        <f t="shared" si="2497"/>
        <v>2</v>
      </c>
      <c r="DT727" s="111">
        <f t="shared" si="2498"/>
        <v>3</v>
      </c>
      <c r="DU727" s="111">
        <f t="shared" si="2499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8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2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2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2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2"/>
      <c r="BZ728" s="233"/>
      <c r="CA728" s="233"/>
      <c r="CB728" s="233"/>
      <c r="CC728" s="233"/>
      <c r="CD728" s="698" t="str">
        <f t="shared" si="2448"/>
        <v/>
      </c>
      <c r="CE728" s="698" t="str">
        <f t="shared" si="2449"/>
        <v/>
      </c>
      <c r="CF728" s="698" t="str">
        <f t="shared" si="2450"/>
        <v/>
      </c>
      <c r="CG728" s="787" t="str">
        <f t="shared" si="2451"/>
        <v/>
      </c>
      <c r="CH728" s="1370" t="str">
        <f t="shared" si="2460"/>
        <v/>
      </c>
      <c r="CI728" s="1371" t="str">
        <f t="shared" si="2461"/>
        <v/>
      </c>
      <c r="CJ728" s="1372" t="str">
        <f t="shared" si="2462"/>
        <v/>
      </c>
      <c r="CK728" s="1372" t="str">
        <f t="shared" si="2463"/>
        <v/>
      </c>
      <c r="CL728" s="1372" t="str">
        <f t="shared" si="2464"/>
        <v/>
      </c>
      <c r="CM728" s="1372" t="str">
        <f t="shared" si="2465"/>
        <v/>
      </c>
      <c r="CN728" s="1372" t="str">
        <f t="shared" si="2466"/>
        <v/>
      </c>
      <c r="CO728" s="1373" t="str">
        <f t="shared" si="2467"/>
        <v/>
      </c>
      <c r="CP728" s="1373" t="str">
        <f t="shared" si="2468"/>
        <v/>
      </c>
      <c r="CQ728" s="1373" t="str">
        <f t="shared" si="2469"/>
        <v/>
      </c>
      <c r="CR728" s="1373" t="str">
        <f t="shared" si="2470"/>
        <v/>
      </c>
      <c r="CS728" s="1372" t="str">
        <f t="shared" si="2471"/>
        <v/>
      </c>
      <c r="CT728" s="1372" t="str">
        <f t="shared" si="2472"/>
        <v/>
      </c>
      <c r="CU728" s="1372" t="str">
        <f t="shared" si="2473"/>
        <v/>
      </c>
      <c r="CV728" s="1372" t="str">
        <f t="shared" si="2474"/>
        <v/>
      </c>
      <c r="CW728" s="1372" t="str">
        <f t="shared" si="2475"/>
        <v/>
      </c>
      <c r="CX728" s="1371" t="str">
        <f t="shared" si="2476"/>
        <v/>
      </c>
      <c r="CY728" s="1374" t="str">
        <f t="shared" si="2477"/>
        <v/>
      </c>
      <c r="CZ728" s="532" t="str">
        <f t="shared" si="2478"/>
        <v/>
      </c>
      <c r="DA728" s="533" t="str">
        <f t="shared" si="2479"/>
        <v/>
      </c>
      <c r="DB728" s="534" t="str">
        <f t="shared" si="2480"/>
        <v/>
      </c>
      <c r="DC728" s="534" t="str">
        <f t="shared" si="2481"/>
        <v/>
      </c>
      <c r="DD728" s="534" t="str">
        <f t="shared" si="2482"/>
        <v/>
      </c>
      <c r="DE728" s="534" t="str">
        <f t="shared" si="2483"/>
        <v/>
      </c>
      <c r="DF728" s="534" t="str">
        <f t="shared" si="2484"/>
        <v/>
      </c>
      <c r="DG728" s="535" t="str">
        <f t="shared" si="2485"/>
        <v/>
      </c>
      <c r="DH728" s="535" t="str">
        <f t="shared" si="2486"/>
        <v/>
      </c>
      <c r="DI728" s="535" t="str">
        <f t="shared" si="2487"/>
        <v/>
      </c>
      <c r="DJ728" s="535" t="str">
        <f t="shared" si="2488"/>
        <v/>
      </c>
      <c r="DK728" s="534" t="str">
        <f t="shared" si="2489"/>
        <v/>
      </c>
      <c r="DL728" s="534" t="str">
        <f t="shared" si="2490"/>
        <v/>
      </c>
      <c r="DM728" s="534" t="str">
        <f t="shared" si="2491"/>
        <v/>
      </c>
      <c r="DN728" s="534" t="str">
        <f t="shared" si="2492"/>
        <v/>
      </c>
      <c r="DO728" s="534" t="str">
        <f t="shared" si="2493"/>
        <v/>
      </c>
      <c r="DP728" s="533" t="str">
        <f t="shared" si="2494"/>
        <v/>
      </c>
      <c r="DQ728" s="532" t="str">
        <f t="shared" si="2495"/>
        <v/>
      </c>
      <c r="DR728" s="753">
        <f t="shared" si="2496"/>
        <v>0</v>
      </c>
      <c r="DS728" s="111">
        <f t="shared" si="2497"/>
        <v>0</v>
      </c>
      <c r="DT728" s="111">
        <f t="shared" si="2498"/>
        <v>0</v>
      </c>
      <c r="DU728" s="111">
        <f t="shared" si="2499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2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2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2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2"/>
      <c r="BZ729" s="233"/>
      <c r="CA729" s="233"/>
      <c r="CB729" s="233"/>
      <c r="CC729" s="233"/>
      <c r="CD729" s="698" t="str">
        <f t="shared" si="2448"/>
        <v/>
      </c>
      <c r="CE729" s="698" t="str">
        <f t="shared" si="2449"/>
        <v/>
      </c>
      <c r="CF729" s="698" t="str">
        <f t="shared" si="2450"/>
        <v/>
      </c>
      <c r="CG729" s="787" t="str">
        <f t="shared" si="2451"/>
        <v/>
      </c>
      <c r="CH729" s="1370" t="str">
        <f t="shared" si="2460"/>
        <v/>
      </c>
      <c r="CI729" s="1371" t="str">
        <f t="shared" si="2461"/>
        <v/>
      </c>
      <c r="CJ729" s="1372" t="str">
        <f t="shared" si="2462"/>
        <v/>
      </c>
      <c r="CK729" s="1372" t="str">
        <f t="shared" si="2463"/>
        <v/>
      </c>
      <c r="CL729" s="1372" t="str">
        <f t="shared" si="2464"/>
        <v/>
      </c>
      <c r="CM729" s="1372" t="str">
        <f t="shared" si="2465"/>
        <v/>
      </c>
      <c r="CN729" s="1372" t="str">
        <f t="shared" si="2466"/>
        <v/>
      </c>
      <c r="CO729" s="1373" t="str">
        <f t="shared" si="2467"/>
        <v/>
      </c>
      <c r="CP729" s="1373" t="str">
        <f t="shared" si="2468"/>
        <v/>
      </c>
      <c r="CQ729" s="1373" t="str">
        <f t="shared" si="2469"/>
        <v/>
      </c>
      <c r="CR729" s="1373" t="str">
        <f t="shared" si="2470"/>
        <v/>
      </c>
      <c r="CS729" s="1372" t="str">
        <f t="shared" si="2471"/>
        <v/>
      </c>
      <c r="CT729" s="1372" t="str">
        <f t="shared" si="2472"/>
        <v/>
      </c>
      <c r="CU729" s="1372" t="str">
        <f t="shared" si="2473"/>
        <v/>
      </c>
      <c r="CV729" s="1372" t="str">
        <f t="shared" si="2474"/>
        <v/>
      </c>
      <c r="CW729" s="1372" t="str">
        <f t="shared" si="2475"/>
        <v/>
      </c>
      <c r="CX729" s="1371" t="str">
        <f t="shared" si="2476"/>
        <v/>
      </c>
      <c r="CY729" s="1374" t="str">
        <f t="shared" si="2477"/>
        <v/>
      </c>
      <c r="CZ729" s="532" t="str">
        <f t="shared" si="2478"/>
        <v/>
      </c>
      <c r="DA729" s="533" t="str">
        <f t="shared" si="2479"/>
        <v/>
      </c>
      <c r="DB729" s="534" t="str">
        <f t="shared" si="2480"/>
        <v/>
      </c>
      <c r="DC729" s="534" t="str">
        <f t="shared" si="2481"/>
        <v/>
      </c>
      <c r="DD729" s="534" t="str">
        <f t="shared" si="2482"/>
        <v/>
      </c>
      <c r="DE729" s="534" t="str">
        <f t="shared" si="2483"/>
        <v/>
      </c>
      <c r="DF729" s="534" t="str">
        <f t="shared" si="2484"/>
        <v/>
      </c>
      <c r="DG729" s="535" t="str">
        <f t="shared" si="2485"/>
        <v/>
      </c>
      <c r="DH729" s="535" t="str">
        <f t="shared" si="2486"/>
        <v/>
      </c>
      <c r="DI729" s="535" t="str">
        <f t="shared" si="2487"/>
        <v/>
      </c>
      <c r="DJ729" s="535" t="str">
        <f t="shared" si="2488"/>
        <v/>
      </c>
      <c r="DK729" s="534" t="str">
        <f t="shared" si="2489"/>
        <v/>
      </c>
      <c r="DL729" s="534" t="str">
        <f t="shared" si="2490"/>
        <v/>
      </c>
      <c r="DM729" s="534" t="str">
        <f t="shared" si="2491"/>
        <v/>
      </c>
      <c r="DN729" s="534" t="str">
        <f t="shared" si="2492"/>
        <v/>
      </c>
      <c r="DO729" s="534" t="str">
        <f t="shared" si="2493"/>
        <v/>
      </c>
      <c r="DP729" s="533" t="str">
        <f t="shared" si="2494"/>
        <v/>
      </c>
      <c r="DQ729" s="532" t="str">
        <f t="shared" si="2495"/>
        <v/>
      </c>
      <c r="DR729" s="753">
        <f t="shared" si="2496"/>
        <v>0</v>
      </c>
      <c r="DS729" s="111">
        <f t="shared" si="2497"/>
        <v>0</v>
      </c>
      <c r="DT729" s="111">
        <f t="shared" si="2498"/>
        <v>0</v>
      </c>
      <c r="DU729" s="111">
        <f t="shared" si="2499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2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2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2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2"/>
      <c r="BZ730" s="233"/>
      <c r="CA730" s="233"/>
      <c r="CB730" s="233"/>
      <c r="CC730" s="233"/>
      <c r="CD730" s="698" t="str">
        <f t="shared" si="2448"/>
        <v/>
      </c>
      <c r="CE730" s="698" t="str">
        <f t="shared" si="2449"/>
        <v/>
      </c>
      <c r="CF730" s="698" t="str">
        <f t="shared" si="2450"/>
        <v/>
      </c>
      <c r="CG730" s="787" t="str">
        <f t="shared" si="2451"/>
        <v/>
      </c>
      <c r="CH730" s="1370" t="str">
        <f t="shared" si="2460"/>
        <v/>
      </c>
      <c r="CI730" s="1371" t="str">
        <f t="shared" si="2461"/>
        <v/>
      </c>
      <c r="CJ730" s="1372" t="str">
        <f t="shared" si="2462"/>
        <v/>
      </c>
      <c r="CK730" s="1372" t="str">
        <f t="shared" si="2463"/>
        <v/>
      </c>
      <c r="CL730" s="1372" t="str">
        <f t="shared" si="2464"/>
        <v/>
      </c>
      <c r="CM730" s="1372" t="str">
        <f t="shared" si="2465"/>
        <v/>
      </c>
      <c r="CN730" s="1372" t="str">
        <f t="shared" si="2466"/>
        <v/>
      </c>
      <c r="CO730" s="1373" t="str">
        <f t="shared" si="2467"/>
        <v/>
      </c>
      <c r="CP730" s="1373" t="str">
        <f t="shared" si="2468"/>
        <v/>
      </c>
      <c r="CQ730" s="1373" t="str">
        <f t="shared" si="2469"/>
        <v/>
      </c>
      <c r="CR730" s="1373" t="str">
        <f t="shared" si="2470"/>
        <v/>
      </c>
      <c r="CS730" s="1372" t="str">
        <f t="shared" si="2471"/>
        <v/>
      </c>
      <c r="CT730" s="1372" t="str">
        <f t="shared" si="2472"/>
        <v/>
      </c>
      <c r="CU730" s="1372" t="str">
        <f t="shared" si="2473"/>
        <v/>
      </c>
      <c r="CV730" s="1372" t="str">
        <f t="shared" si="2474"/>
        <v/>
      </c>
      <c r="CW730" s="1372" t="str">
        <f t="shared" si="2475"/>
        <v/>
      </c>
      <c r="CX730" s="1371" t="str">
        <f t="shared" si="2476"/>
        <v/>
      </c>
      <c r="CY730" s="1374" t="str">
        <f t="shared" si="2477"/>
        <v/>
      </c>
      <c r="CZ730" s="532" t="str">
        <f t="shared" si="2478"/>
        <v/>
      </c>
      <c r="DA730" s="533" t="str">
        <f t="shared" si="2479"/>
        <v/>
      </c>
      <c r="DB730" s="534" t="str">
        <f t="shared" si="2480"/>
        <v/>
      </c>
      <c r="DC730" s="534" t="str">
        <f t="shared" si="2481"/>
        <v/>
      </c>
      <c r="DD730" s="534" t="str">
        <f t="shared" si="2482"/>
        <v/>
      </c>
      <c r="DE730" s="534" t="str">
        <f t="shared" si="2483"/>
        <v/>
      </c>
      <c r="DF730" s="534" t="str">
        <f t="shared" si="2484"/>
        <v/>
      </c>
      <c r="DG730" s="535" t="str">
        <f t="shared" si="2485"/>
        <v/>
      </c>
      <c r="DH730" s="535" t="str">
        <f t="shared" si="2486"/>
        <v/>
      </c>
      <c r="DI730" s="535" t="str">
        <f t="shared" si="2487"/>
        <v/>
      </c>
      <c r="DJ730" s="535" t="str">
        <f t="shared" si="2488"/>
        <v/>
      </c>
      <c r="DK730" s="534" t="str">
        <f t="shared" si="2489"/>
        <v/>
      </c>
      <c r="DL730" s="534" t="str">
        <f t="shared" si="2490"/>
        <v/>
      </c>
      <c r="DM730" s="534" t="str">
        <f t="shared" si="2491"/>
        <v/>
      </c>
      <c r="DN730" s="534" t="str">
        <f t="shared" si="2492"/>
        <v/>
      </c>
      <c r="DO730" s="534" t="str">
        <f t="shared" si="2493"/>
        <v/>
      </c>
      <c r="DP730" s="533" t="str">
        <f t="shared" si="2494"/>
        <v/>
      </c>
      <c r="DQ730" s="532" t="str">
        <f t="shared" si="2495"/>
        <v/>
      </c>
      <c r="DR730" s="753">
        <f t="shared" si="2496"/>
        <v>0</v>
      </c>
      <c r="DS730" s="111">
        <f t="shared" si="2497"/>
        <v>0</v>
      </c>
      <c r="DT730" s="111">
        <f t="shared" si="2498"/>
        <v>0</v>
      </c>
      <c r="DU730" s="111">
        <f t="shared" si="2499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2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2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2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2"/>
      <c r="BZ731" s="233"/>
      <c r="CA731" s="233"/>
      <c r="CB731" s="233"/>
      <c r="CC731" s="233"/>
      <c r="CD731" s="698" t="str">
        <f t="shared" si="2448"/>
        <v/>
      </c>
      <c r="CE731" s="698" t="str">
        <f t="shared" si="2449"/>
        <v/>
      </c>
      <c r="CF731" s="698" t="str">
        <f t="shared" si="2450"/>
        <v/>
      </c>
      <c r="CG731" s="787" t="str">
        <f t="shared" si="2451"/>
        <v/>
      </c>
      <c r="CH731" s="1370" t="str">
        <f t="shared" si="2460"/>
        <v/>
      </c>
      <c r="CI731" s="1371" t="str">
        <f t="shared" si="2461"/>
        <v/>
      </c>
      <c r="CJ731" s="1372" t="str">
        <f t="shared" si="2462"/>
        <v/>
      </c>
      <c r="CK731" s="1372" t="str">
        <f t="shared" si="2463"/>
        <v/>
      </c>
      <c r="CL731" s="1372" t="str">
        <f t="shared" si="2464"/>
        <v/>
      </c>
      <c r="CM731" s="1372" t="str">
        <f t="shared" si="2465"/>
        <v/>
      </c>
      <c r="CN731" s="1372" t="str">
        <f t="shared" si="2466"/>
        <v/>
      </c>
      <c r="CO731" s="1373" t="str">
        <f t="shared" si="2467"/>
        <v/>
      </c>
      <c r="CP731" s="1373" t="str">
        <f t="shared" si="2468"/>
        <v/>
      </c>
      <c r="CQ731" s="1373" t="str">
        <f t="shared" si="2469"/>
        <v/>
      </c>
      <c r="CR731" s="1373" t="str">
        <f t="shared" si="2470"/>
        <v/>
      </c>
      <c r="CS731" s="1372" t="str">
        <f t="shared" si="2471"/>
        <v/>
      </c>
      <c r="CT731" s="1372" t="str">
        <f t="shared" si="2472"/>
        <v/>
      </c>
      <c r="CU731" s="1372" t="str">
        <f t="shared" si="2473"/>
        <v/>
      </c>
      <c r="CV731" s="1372" t="str">
        <f t="shared" si="2474"/>
        <v/>
      </c>
      <c r="CW731" s="1372" t="str">
        <f t="shared" si="2475"/>
        <v/>
      </c>
      <c r="CX731" s="1371" t="str">
        <f t="shared" si="2476"/>
        <v/>
      </c>
      <c r="CY731" s="1374" t="str">
        <f t="shared" si="2477"/>
        <v/>
      </c>
      <c r="CZ731" s="532" t="str">
        <f t="shared" si="2478"/>
        <v/>
      </c>
      <c r="DA731" s="533" t="str">
        <f t="shared" si="2479"/>
        <v/>
      </c>
      <c r="DB731" s="534" t="str">
        <f t="shared" si="2480"/>
        <v/>
      </c>
      <c r="DC731" s="534" t="str">
        <f t="shared" si="2481"/>
        <v/>
      </c>
      <c r="DD731" s="534" t="str">
        <f t="shared" si="2482"/>
        <v/>
      </c>
      <c r="DE731" s="534" t="str">
        <f t="shared" si="2483"/>
        <v/>
      </c>
      <c r="DF731" s="534" t="str">
        <f t="shared" si="2484"/>
        <v/>
      </c>
      <c r="DG731" s="535" t="str">
        <f t="shared" si="2485"/>
        <v/>
      </c>
      <c r="DH731" s="535" t="str">
        <f t="shared" si="2486"/>
        <v/>
      </c>
      <c r="DI731" s="535" t="str">
        <f t="shared" si="2487"/>
        <v/>
      </c>
      <c r="DJ731" s="535" t="str">
        <f t="shared" si="2488"/>
        <v/>
      </c>
      <c r="DK731" s="534" t="str">
        <f t="shared" si="2489"/>
        <v/>
      </c>
      <c r="DL731" s="534" t="str">
        <f t="shared" si="2490"/>
        <v/>
      </c>
      <c r="DM731" s="534" t="str">
        <f t="shared" si="2491"/>
        <v/>
      </c>
      <c r="DN731" s="534" t="str">
        <f t="shared" si="2492"/>
        <v/>
      </c>
      <c r="DO731" s="534" t="str">
        <f t="shared" si="2493"/>
        <v/>
      </c>
      <c r="DP731" s="533" t="str">
        <f t="shared" si="2494"/>
        <v/>
      </c>
      <c r="DQ731" s="532" t="str">
        <f t="shared" si="2495"/>
        <v/>
      </c>
      <c r="DR731" s="753">
        <f t="shared" si="2496"/>
        <v>0</v>
      </c>
      <c r="DS731" s="111">
        <f t="shared" si="2497"/>
        <v>0</v>
      </c>
      <c r="DT731" s="111">
        <f t="shared" si="2498"/>
        <v>0</v>
      </c>
      <c r="DU731" s="111">
        <f t="shared" si="2499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508">IF(B729="","",B728*B729*B730*B731)</f>
        <v/>
      </c>
      <c r="C732" s="707" t="str">
        <f t="shared" si="2508"/>
        <v/>
      </c>
      <c r="D732" s="707" t="str">
        <f t="shared" si="2508"/>
        <v/>
      </c>
      <c r="E732" s="707" t="str">
        <f t="shared" si="2508"/>
        <v/>
      </c>
      <c r="F732" s="707" t="str">
        <f t="shared" si="2508"/>
        <v/>
      </c>
      <c r="G732" s="707" t="str">
        <f t="shared" si="2508"/>
        <v/>
      </c>
      <c r="H732" s="707" t="str">
        <f t="shared" si="2508"/>
        <v/>
      </c>
      <c r="I732" s="707" t="str">
        <f t="shared" si="2508"/>
        <v/>
      </c>
      <c r="J732" s="707" t="str">
        <f t="shared" si="2508"/>
        <v/>
      </c>
      <c r="K732" s="707" t="str">
        <f t="shared" si="2508"/>
        <v/>
      </c>
      <c r="L732" s="707" t="str">
        <f t="shared" si="2508"/>
        <v/>
      </c>
      <c r="M732" s="707" t="str">
        <f t="shared" si="2508"/>
        <v/>
      </c>
      <c r="N732" s="707" t="str">
        <f t="shared" si="2508"/>
        <v/>
      </c>
      <c r="O732" s="707" t="str">
        <f t="shared" si="2508"/>
        <v/>
      </c>
      <c r="P732" s="707" t="str">
        <f t="shared" si="2508"/>
        <v/>
      </c>
      <c r="Q732" s="707" t="str">
        <f t="shared" si="2508"/>
        <v/>
      </c>
      <c r="R732" s="707" t="str">
        <f t="shared" si="2508"/>
        <v/>
      </c>
      <c r="S732" s="707" t="str">
        <f t="shared" si="2508"/>
        <v/>
      </c>
      <c r="T732" s="872"/>
      <c r="U732" s="707" t="str">
        <f t="shared" ref="U732:AL732" si="2509">IF(U729="","",U728*U729*U730*U731)</f>
        <v/>
      </c>
      <c r="V732" s="707" t="str">
        <f t="shared" si="2509"/>
        <v/>
      </c>
      <c r="W732" s="707" t="str">
        <f t="shared" si="2509"/>
        <v/>
      </c>
      <c r="X732" s="707" t="str">
        <f t="shared" si="2509"/>
        <v/>
      </c>
      <c r="Y732" s="707" t="str">
        <f t="shared" si="2509"/>
        <v/>
      </c>
      <c r="Z732" s="707" t="str">
        <f t="shared" si="2509"/>
        <v/>
      </c>
      <c r="AA732" s="707" t="str">
        <f t="shared" si="2509"/>
        <v/>
      </c>
      <c r="AB732" s="707" t="str">
        <f t="shared" si="2509"/>
        <v/>
      </c>
      <c r="AC732" s="707" t="str">
        <f t="shared" si="2509"/>
        <v/>
      </c>
      <c r="AD732" s="707" t="str">
        <f t="shared" si="2509"/>
        <v/>
      </c>
      <c r="AE732" s="707" t="str">
        <f t="shared" si="2509"/>
        <v/>
      </c>
      <c r="AF732" s="707" t="str">
        <f t="shared" si="2509"/>
        <v/>
      </c>
      <c r="AG732" s="707" t="str">
        <f t="shared" si="2509"/>
        <v/>
      </c>
      <c r="AH732" s="707" t="str">
        <f t="shared" si="2509"/>
        <v/>
      </c>
      <c r="AI732" s="707" t="str">
        <f t="shared" si="2509"/>
        <v/>
      </c>
      <c r="AJ732" s="707" t="str">
        <f t="shared" si="2509"/>
        <v/>
      </c>
      <c r="AK732" s="707" t="str">
        <f t="shared" si="2509"/>
        <v/>
      </c>
      <c r="AL732" s="707" t="str">
        <f t="shared" si="2509"/>
        <v/>
      </c>
      <c r="AM732" s="872"/>
      <c r="AN732" s="707" t="str">
        <f t="shared" ref="AN732:BE732" si="2510">IF(AN729="","",AN728*AN729*AN730*AN731)</f>
        <v/>
      </c>
      <c r="AO732" s="707" t="str">
        <f t="shared" si="2510"/>
        <v/>
      </c>
      <c r="AP732" s="707" t="str">
        <f t="shared" si="2510"/>
        <v/>
      </c>
      <c r="AQ732" s="707" t="str">
        <f t="shared" si="2510"/>
        <v/>
      </c>
      <c r="AR732" s="707" t="str">
        <f t="shared" si="2510"/>
        <v/>
      </c>
      <c r="AS732" s="707" t="str">
        <f t="shared" si="2510"/>
        <v/>
      </c>
      <c r="AT732" s="707" t="str">
        <f t="shared" si="2510"/>
        <v/>
      </c>
      <c r="AU732" s="707" t="str">
        <f t="shared" si="2510"/>
        <v/>
      </c>
      <c r="AV732" s="707" t="str">
        <f t="shared" si="2510"/>
        <v/>
      </c>
      <c r="AW732" s="707" t="str">
        <f t="shared" si="2510"/>
        <v/>
      </c>
      <c r="AX732" s="707" t="str">
        <f t="shared" si="2510"/>
        <v/>
      </c>
      <c r="AY732" s="707" t="str">
        <f t="shared" si="2510"/>
        <v/>
      </c>
      <c r="AZ732" s="707" t="str">
        <f t="shared" si="2510"/>
        <v/>
      </c>
      <c r="BA732" s="707" t="str">
        <f t="shared" si="2510"/>
        <v/>
      </c>
      <c r="BB732" s="707" t="str">
        <f t="shared" si="2510"/>
        <v/>
      </c>
      <c r="BC732" s="707" t="str">
        <f t="shared" si="2510"/>
        <v/>
      </c>
      <c r="BD732" s="707" t="str">
        <f t="shared" si="2510"/>
        <v/>
      </c>
      <c r="BE732" s="707" t="str">
        <f t="shared" si="2510"/>
        <v/>
      </c>
      <c r="BF732" s="872"/>
      <c r="BG732" s="707" t="str">
        <f t="shared" ref="BG732:BX732" si="2511">IF(BG729="","",BG728*BG729*BG730*BG731)</f>
        <v/>
      </c>
      <c r="BH732" s="707" t="str">
        <f t="shared" si="2511"/>
        <v/>
      </c>
      <c r="BI732" s="707" t="str">
        <f t="shared" si="2511"/>
        <v/>
      </c>
      <c r="BJ732" s="707" t="str">
        <f t="shared" si="2511"/>
        <v/>
      </c>
      <c r="BK732" s="707" t="str">
        <f t="shared" si="2511"/>
        <v/>
      </c>
      <c r="BL732" s="707" t="str">
        <f t="shared" si="2511"/>
        <v/>
      </c>
      <c r="BM732" s="707" t="str">
        <f t="shared" si="2511"/>
        <v/>
      </c>
      <c r="BN732" s="707" t="str">
        <f t="shared" si="2511"/>
        <v/>
      </c>
      <c r="BO732" s="707" t="str">
        <f t="shared" si="2511"/>
        <v/>
      </c>
      <c r="BP732" s="707" t="str">
        <f t="shared" si="2511"/>
        <v/>
      </c>
      <c r="BQ732" s="707" t="str">
        <f t="shared" si="2511"/>
        <v/>
      </c>
      <c r="BR732" s="707" t="str">
        <f t="shared" si="2511"/>
        <v/>
      </c>
      <c r="BS732" s="707" t="str">
        <f t="shared" si="2511"/>
        <v/>
      </c>
      <c r="BT732" s="707" t="str">
        <f t="shared" si="2511"/>
        <v/>
      </c>
      <c r="BU732" s="707" t="str">
        <f t="shared" si="2511"/>
        <v/>
      </c>
      <c r="BV732" s="707" t="str">
        <f t="shared" si="2511"/>
        <v/>
      </c>
      <c r="BW732" s="707" t="str">
        <f t="shared" si="2511"/>
        <v/>
      </c>
      <c r="BX732" s="707" t="str">
        <f t="shared" si="2511"/>
        <v/>
      </c>
      <c r="BY732" s="872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448"/>
        <v/>
      </c>
      <c r="CE732" s="698" t="str">
        <f t="shared" si="2449"/>
        <v/>
      </c>
      <c r="CF732" s="698" t="str">
        <f t="shared" si="2450"/>
        <v/>
      </c>
      <c r="CG732" s="787" t="str">
        <f t="shared" si="2451"/>
        <v/>
      </c>
      <c r="CH732" s="1370" t="str">
        <f t="shared" si="2460"/>
        <v/>
      </c>
      <c r="CI732" s="1371" t="str">
        <f t="shared" si="2461"/>
        <v/>
      </c>
      <c r="CJ732" s="1372" t="str">
        <f t="shared" si="2462"/>
        <v/>
      </c>
      <c r="CK732" s="1372" t="str">
        <f t="shared" si="2463"/>
        <v/>
      </c>
      <c r="CL732" s="1372" t="str">
        <f t="shared" si="2464"/>
        <v/>
      </c>
      <c r="CM732" s="1372" t="str">
        <f t="shared" si="2465"/>
        <v/>
      </c>
      <c r="CN732" s="1372" t="str">
        <f t="shared" si="2466"/>
        <v/>
      </c>
      <c r="CO732" s="1373" t="str">
        <f t="shared" si="2467"/>
        <v/>
      </c>
      <c r="CP732" s="1373" t="str">
        <f t="shared" si="2468"/>
        <v/>
      </c>
      <c r="CQ732" s="1373" t="str">
        <f t="shared" si="2469"/>
        <v/>
      </c>
      <c r="CR732" s="1373" t="str">
        <f t="shared" si="2470"/>
        <v/>
      </c>
      <c r="CS732" s="1372" t="str">
        <f t="shared" si="2471"/>
        <v/>
      </c>
      <c r="CT732" s="1372" t="str">
        <f t="shared" si="2472"/>
        <v/>
      </c>
      <c r="CU732" s="1372" t="str">
        <f t="shared" si="2473"/>
        <v/>
      </c>
      <c r="CV732" s="1372" t="str">
        <f t="shared" si="2474"/>
        <v/>
      </c>
      <c r="CW732" s="1372" t="str">
        <f t="shared" si="2475"/>
        <v/>
      </c>
      <c r="CX732" s="1371" t="str">
        <f t="shared" si="2476"/>
        <v/>
      </c>
      <c r="CY732" s="1374" t="str">
        <f t="shared" si="2477"/>
        <v/>
      </c>
      <c r="CZ732" s="532" t="str">
        <f t="shared" si="2478"/>
        <v/>
      </c>
      <c r="DA732" s="533" t="str">
        <f t="shared" si="2479"/>
        <v/>
      </c>
      <c r="DB732" s="534" t="str">
        <f t="shared" si="2480"/>
        <v/>
      </c>
      <c r="DC732" s="534" t="str">
        <f t="shared" si="2481"/>
        <v/>
      </c>
      <c r="DD732" s="534" t="str">
        <f t="shared" si="2482"/>
        <v/>
      </c>
      <c r="DE732" s="534" t="str">
        <f t="shared" si="2483"/>
        <v/>
      </c>
      <c r="DF732" s="534" t="str">
        <f t="shared" si="2484"/>
        <v/>
      </c>
      <c r="DG732" s="535" t="str">
        <f t="shared" si="2485"/>
        <v/>
      </c>
      <c r="DH732" s="535" t="str">
        <f t="shared" si="2486"/>
        <v/>
      </c>
      <c r="DI732" s="535" t="str">
        <f t="shared" si="2487"/>
        <v/>
      </c>
      <c r="DJ732" s="535" t="str">
        <f t="shared" si="2488"/>
        <v/>
      </c>
      <c r="DK732" s="534" t="str">
        <f t="shared" si="2489"/>
        <v/>
      </c>
      <c r="DL732" s="534" t="str">
        <f t="shared" si="2490"/>
        <v/>
      </c>
      <c r="DM732" s="534" t="str">
        <f t="shared" si="2491"/>
        <v/>
      </c>
      <c r="DN732" s="534" t="str">
        <f t="shared" si="2492"/>
        <v/>
      </c>
      <c r="DO732" s="534" t="str">
        <f t="shared" si="2493"/>
        <v/>
      </c>
      <c r="DP732" s="533" t="str">
        <f t="shared" si="2494"/>
        <v/>
      </c>
      <c r="DQ732" s="532" t="str">
        <f t="shared" si="2495"/>
        <v/>
      </c>
      <c r="DR732" s="753">
        <f t="shared" si="2496"/>
        <v>0</v>
      </c>
      <c r="DS732" s="111">
        <f t="shared" si="2497"/>
        <v>0</v>
      </c>
      <c r="DT732" s="111">
        <f t="shared" si="2498"/>
        <v>0</v>
      </c>
      <c r="DU732" s="111">
        <f t="shared" si="2499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2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2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2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2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386"/>
      <c r="CI733" s="1386"/>
      <c r="CJ733" s="1386"/>
      <c r="CK733" s="1386"/>
      <c r="CL733" s="1386"/>
      <c r="CM733" s="1386"/>
      <c r="CN733" s="1386"/>
      <c r="CO733" s="1386"/>
      <c r="CP733" s="1386"/>
      <c r="CQ733" s="1386"/>
      <c r="CR733" s="1386"/>
      <c r="CS733" s="1386"/>
      <c r="CT733" s="1386"/>
      <c r="CU733" s="1386"/>
      <c r="CV733" s="1386"/>
      <c r="CW733" s="1386"/>
      <c r="CX733" s="1386"/>
      <c r="CY733" s="1387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2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2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2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2"/>
      <c r="BZ734" s="233"/>
      <c r="CA734" s="233"/>
      <c r="CB734" s="233">
        <v>1</v>
      </c>
      <c r="CC734" s="233">
        <v>1</v>
      </c>
      <c r="CD734" s="698" t="str">
        <f t="shared" ref="CD734:CD743" si="2512">IF(DR734&lt;3,"",(SUM(B734:S734)-MIN(B734:S734)-MAX(B734:S734))/(DR734-2))</f>
        <v/>
      </c>
      <c r="CE734" s="698" t="str">
        <f t="shared" ref="CE734:CE743" si="2513">IF(DS734&lt;3,"",(SUM(U734:AL734)-MIN(U734:AL734)-MAX(U734:AL734))/(DS734-2))</f>
        <v/>
      </c>
      <c r="CF734" s="698">
        <f t="shared" ref="CF734:CF743" si="2514">IF(DT734&lt;3,"",(SUM(AN734:BE734)-MIN(AN734:BE734)-MAX(AN734:BE734))/(DT734-2))</f>
        <v>4.8</v>
      </c>
      <c r="CG734" s="787">
        <f t="shared" ref="CG734:CG743" si="2515">IF(DU734&lt;3,"",(SUM(BG734:BX734)-MIN(BG734:BX734)-MAX(BG734:BX734))/(DU734-2))</f>
        <v>1</v>
      </c>
      <c r="CH734" s="1370" t="str">
        <f t="shared" ref="CH734:CQ737" si="2516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371" t="str">
        <f t="shared" si="2516"/>
        <v/>
      </c>
      <c r="CJ734" s="1372" t="str">
        <f t="shared" si="2516"/>
        <v/>
      </c>
      <c r="CK734" s="1372" t="str">
        <f t="shared" si="2516"/>
        <v/>
      </c>
      <c r="CL734" s="1372" t="str">
        <f t="shared" si="2516"/>
        <v/>
      </c>
      <c r="CM734" s="1372" t="str">
        <f t="shared" si="2516"/>
        <v/>
      </c>
      <c r="CN734" s="1372" t="str">
        <f t="shared" si="2516"/>
        <v/>
      </c>
      <c r="CO734" s="1373" t="str">
        <f t="shared" si="2516"/>
        <v/>
      </c>
      <c r="CP734" s="1373" t="str">
        <f t="shared" si="2516"/>
        <v/>
      </c>
      <c r="CQ734" s="1373" t="str">
        <f t="shared" si="2516"/>
        <v/>
      </c>
      <c r="CR734" s="1373" t="str">
        <f t="shared" ref="CR734:CY737" si="2517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372" t="str">
        <f t="shared" si="2517"/>
        <v/>
      </c>
      <c r="CT734" s="1372" t="str">
        <f t="shared" si="2517"/>
        <v/>
      </c>
      <c r="CU734" s="1372" t="str">
        <f t="shared" si="2517"/>
        <v/>
      </c>
      <c r="CV734" s="1372" t="str">
        <f t="shared" si="2517"/>
        <v/>
      </c>
      <c r="CW734" s="1372" t="str">
        <f t="shared" si="2517"/>
        <v/>
      </c>
      <c r="CX734" s="1371" t="str">
        <f t="shared" si="2517"/>
        <v/>
      </c>
      <c r="CY734" s="1374" t="str">
        <f t="shared" si="2517"/>
        <v/>
      </c>
      <c r="CZ734" s="532" t="str">
        <f t="shared" ref="CZ734:DI737" si="2518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518"/>
        <v/>
      </c>
      <c r="DB734" s="534" t="str">
        <f t="shared" si="2518"/>
        <v/>
      </c>
      <c r="DC734" s="534" t="str">
        <f t="shared" si="2518"/>
        <v/>
      </c>
      <c r="DD734" s="534" t="str">
        <f t="shared" si="2518"/>
        <v/>
      </c>
      <c r="DE734" s="534" t="str">
        <f t="shared" si="2518"/>
        <v/>
      </c>
      <c r="DF734" s="534" t="str">
        <f t="shared" si="2518"/>
        <v/>
      </c>
      <c r="DG734" s="535" t="str">
        <f t="shared" si="2518"/>
        <v/>
      </c>
      <c r="DH734" s="535" t="str">
        <f t="shared" si="2518"/>
        <v/>
      </c>
      <c r="DI734" s="535" t="str">
        <f t="shared" si="2518"/>
        <v/>
      </c>
      <c r="DJ734" s="535" t="str">
        <f t="shared" ref="DJ734:DQ737" si="2519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519"/>
        <v/>
      </c>
      <c r="DL734" s="534" t="str">
        <f t="shared" si="2519"/>
        <v/>
      </c>
      <c r="DM734" s="534" t="str">
        <f t="shared" si="2519"/>
        <v/>
      </c>
      <c r="DN734" s="534" t="str">
        <f t="shared" si="2519"/>
        <v/>
      </c>
      <c r="DO734" s="534" t="str">
        <f t="shared" si="2519"/>
        <v/>
      </c>
      <c r="DP734" s="533" t="str">
        <f t="shared" si="2519"/>
        <v/>
      </c>
      <c r="DQ734" s="532" t="str">
        <f t="shared" si="2519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2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2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2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2"/>
      <c r="BZ735" s="233"/>
      <c r="CA735" s="233"/>
      <c r="CB735" s="233">
        <v>12</v>
      </c>
      <c r="CC735" s="233">
        <v>12</v>
      </c>
      <c r="CD735" s="698" t="str">
        <f t="shared" si="2512"/>
        <v/>
      </c>
      <c r="CE735" s="698" t="str">
        <f t="shared" si="2513"/>
        <v/>
      </c>
      <c r="CF735" s="698">
        <f t="shared" si="2514"/>
        <v>12</v>
      </c>
      <c r="CG735" s="787">
        <f t="shared" si="2515"/>
        <v>12</v>
      </c>
      <c r="CH735" s="1370" t="str">
        <f t="shared" si="2516"/>
        <v/>
      </c>
      <c r="CI735" s="1371" t="str">
        <f t="shared" si="2516"/>
        <v/>
      </c>
      <c r="CJ735" s="1372" t="str">
        <f t="shared" si="2516"/>
        <v/>
      </c>
      <c r="CK735" s="1372" t="str">
        <f t="shared" si="2516"/>
        <v/>
      </c>
      <c r="CL735" s="1372" t="str">
        <f t="shared" si="2516"/>
        <v/>
      </c>
      <c r="CM735" s="1372" t="str">
        <f t="shared" si="2516"/>
        <v/>
      </c>
      <c r="CN735" s="1372" t="str">
        <f t="shared" si="2516"/>
        <v/>
      </c>
      <c r="CO735" s="1373" t="str">
        <f t="shared" si="2516"/>
        <v/>
      </c>
      <c r="CP735" s="1373" t="str">
        <f t="shared" si="2516"/>
        <v/>
      </c>
      <c r="CQ735" s="1373" t="str">
        <f t="shared" si="2516"/>
        <v/>
      </c>
      <c r="CR735" s="1373" t="str">
        <f t="shared" si="2517"/>
        <v/>
      </c>
      <c r="CS735" s="1372" t="str">
        <f t="shared" si="2517"/>
        <v/>
      </c>
      <c r="CT735" s="1372" t="str">
        <f t="shared" si="2517"/>
        <v/>
      </c>
      <c r="CU735" s="1372" t="str">
        <f t="shared" si="2517"/>
        <v/>
      </c>
      <c r="CV735" s="1372" t="str">
        <f t="shared" si="2517"/>
        <v/>
      </c>
      <c r="CW735" s="1372" t="str">
        <f t="shared" si="2517"/>
        <v/>
      </c>
      <c r="CX735" s="1371" t="str">
        <f t="shared" si="2517"/>
        <v/>
      </c>
      <c r="CY735" s="1374" t="str">
        <f t="shared" si="2517"/>
        <v/>
      </c>
      <c r="CZ735" s="532" t="str">
        <f t="shared" si="2518"/>
        <v/>
      </c>
      <c r="DA735" s="533" t="str">
        <f t="shared" si="2518"/>
        <v/>
      </c>
      <c r="DB735" s="534" t="str">
        <f t="shared" si="2518"/>
        <v/>
      </c>
      <c r="DC735" s="534" t="str">
        <f t="shared" si="2518"/>
        <v/>
      </c>
      <c r="DD735" s="534" t="str">
        <f t="shared" si="2518"/>
        <v/>
      </c>
      <c r="DE735" s="534" t="str">
        <f t="shared" si="2518"/>
        <v/>
      </c>
      <c r="DF735" s="534" t="str">
        <f t="shared" si="2518"/>
        <v/>
      </c>
      <c r="DG735" s="535" t="str">
        <f t="shared" si="2518"/>
        <v/>
      </c>
      <c r="DH735" s="535" t="str">
        <f t="shared" si="2518"/>
        <v/>
      </c>
      <c r="DI735" s="535" t="str">
        <f t="shared" si="2518"/>
        <v/>
      </c>
      <c r="DJ735" s="535" t="str">
        <f t="shared" si="2519"/>
        <v/>
      </c>
      <c r="DK735" s="534" t="str">
        <f t="shared" si="2519"/>
        <v/>
      </c>
      <c r="DL735" s="534" t="str">
        <f t="shared" si="2519"/>
        <v/>
      </c>
      <c r="DM735" s="534" t="str">
        <f t="shared" si="2519"/>
        <v/>
      </c>
      <c r="DN735" s="534" t="str">
        <f t="shared" si="2519"/>
        <v/>
      </c>
      <c r="DO735" s="534" t="str">
        <f t="shared" si="2519"/>
        <v/>
      </c>
      <c r="DP735" s="533" t="str">
        <f t="shared" si="2519"/>
        <v/>
      </c>
      <c r="DQ735" s="532" t="str">
        <f t="shared" si="2519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2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2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2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2"/>
      <c r="BZ736" s="233"/>
      <c r="CA736" s="233"/>
      <c r="CB736" s="233">
        <v>3000</v>
      </c>
      <c r="CC736" s="233">
        <v>17000</v>
      </c>
      <c r="CD736" s="698" t="str">
        <f t="shared" si="2512"/>
        <v/>
      </c>
      <c r="CE736" s="698" t="str">
        <f t="shared" si="2513"/>
        <v/>
      </c>
      <c r="CF736" s="698">
        <f t="shared" si="2514"/>
        <v>9266.6660000000011</v>
      </c>
      <c r="CG736" s="787">
        <f t="shared" si="2515"/>
        <v>24000</v>
      </c>
      <c r="CH736" s="1370" t="str">
        <f t="shared" si="2516"/>
        <v/>
      </c>
      <c r="CI736" s="1371" t="str">
        <f t="shared" si="2516"/>
        <v/>
      </c>
      <c r="CJ736" s="1372" t="str">
        <f t="shared" si="2516"/>
        <v/>
      </c>
      <c r="CK736" s="1372" t="str">
        <f t="shared" si="2516"/>
        <v/>
      </c>
      <c r="CL736" s="1372" t="str">
        <f t="shared" si="2516"/>
        <v/>
      </c>
      <c r="CM736" s="1372" t="str">
        <f t="shared" si="2516"/>
        <v/>
      </c>
      <c r="CN736" s="1372" t="str">
        <f t="shared" si="2516"/>
        <v/>
      </c>
      <c r="CO736" s="1373" t="str">
        <f t="shared" si="2516"/>
        <v/>
      </c>
      <c r="CP736" s="1373" t="str">
        <f t="shared" si="2516"/>
        <v/>
      </c>
      <c r="CQ736" s="1373" t="str">
        <f t="shared" si="2516"/>
        <v/>
      </c>
      <c r="CR736" s="1373" t="str">
        <f t="shared" si="2517"/>
        <v/>
      </c>
      <c r="CS736" s="1372" t="str">
        <f t="shared" si="2517"/>
        <v/>
      </c>
      <c r="CT736" s="1372" t="str">
        <f t="shared" si="2517"/>
        <v/>
      </c>
      <c r="CU736" s="1372" t="str">
        <f t="shared" si="2517"/>
        <v/>
      </c>
      <c r="CV736" s="1372" t="str">
        <f t="shared" si="2517"/>
        <v/>
      </c>
      <c r="CW736" s="1372" t="str">
        <f t="shared" si="2517"/>
        <v/>
      </c>
      <c r="CX736" s="1371" t="str">
        <f t="shared" si="2517"/>
        <v/>
      </c>
      <c r="CY736" s="1374" t="str">
        <f t="shared" si="2517"/>
        <v/>
      </c>
      <c r="CZ736" s="532" t="str">
        <f t="shared" si="2518"/>
        <v/>
      </c>
      <c r="DA736" s="533" t="str">
        <f t="shared" si="2518"/>
        <v/>
      </c>
      <c r="DB736" s="534" t="str">
        <f t="shared" si="2518"/>
        <v/>
      </c>
      <c r="DC736" s="534" t="str">
        <f t="shared" si="2518"/>
        <v/>
      </c>
      <c r="DD736" s="534" t="str">
        <f t="shared" si="2518"/>
        <v/>
      </c>
      <c r="DE736" s="534" t="str">
        <f t="shared" si="2518"/>
        <v/>
      </c>
      <c r="DF736" s="534" t="str">
        <f t="shared" si="2518"/>
        <v/>
      </c>
      <c r="DG736" s="535" t="str">
        <f t="shared" si="2518"/>
        <v/>
      </c>
      <c r="DH736" s="535" t="str">
        <f t="shared" si="2518"/>
        <v/>
      </c>
      <c r="DI736" s="535" t="str">
        <f t="shared" si="2518"/>
        <v/>
      </c>
      <c r="DJ736" s="535" t="str">
        <f t="shared" si="2519"/>
        <v/>
      </c>
      <c r="DK736" s="534" t="str">
        <f t="shared" si="2519"/>
        <v/>
      </c>
      <c r="DL736" s="534" t="str">
        <f t="shared" si="2519"/>
        <v/>
      </c>
      <c r="DM736" s="534" t="str">
        <f t="shared" si="2519"/>
        <v/>
      </c>
      <c r="DN736" s="534" t="str">
        <f t="shared" si="2519"/>
        <v/>
      </c>
      <c r="DO736" s="534" t="str">
        <f t="shared" si="2519"/>
        <v/>
      </c>
      <c r="DP736" s="533" t="str">
        <f t="shared" si="2519"/>
        <v/>
      </c>
      <c r="DQ736" s="532" t="str">
        <f t="shared" si="2519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520">IF(B734="","",B733*B734*B735*B736)</f>
        <v/>
      </c>
      <c r="C737" s="708" t="str">
        <f t="shared" si="2520"/>
        <v/>
      </c>
      <c r="D737" s="708" t="str">
        <f t="shared" si="2520"/>
        <v/>
      </c>
      <c r="E737" s="708" t="str">
        <f t="shared" si="2520"/>
        <v/>
      </c>
      <c r="F737" s="708" t="str">
        <f t="shared" si="2520"/>
        <v/>
      </c>
      <c r="G737" s="708" t="str">
        <f t="shared" si="2520"/>
        <v/>
      </c>
      <c r="H737" s="708" t="str">
        <f t="shared" si="2520"/>
        <v/>
      </c>
      <c r="I737" s="708" t="str">
        <f t="shared" si="2520"/>
        <v/>
      </c>
      <c r="J737" s="708" t="str">
        <f t="shared" si="2520"/>
        <v/>
      </c>
      <c r="K737" s="708" t="str">
        <f t="shared" si="2520"/>
        <v/>
      </c>
      <c r="L737" s="708" t="str">
        <f t="shared" si="2520"/>
        <v/>
      </c>
      <c r="M737" s="708" t="str">
        <f t="shared" si="2520"/>
        <v/>
      </c>
      <c r="N737" s="708" t="str">
        <f t="shared" si="2520"/>
        <v/>
      </c>
      <c r="O737" s="708" t="str">
        <f t="shared" si="2520"/>
        <v/>
      </c>
      <c r="P737" s="708" t="str">
        <f t="shared" si="2520"/>
        <v/>
      </c>
      <c r="Q737" s="708" t="str">
        <f t="shared" si="2520"/>
        <v/>
      </c>
      <c r="R737" s="708" t="str">
        <f t="shared" si="2520"/>
        <v/>
      </c>
      <c r="S737" s="708" t="str">
        <f t="shared" si="2520"/>
        <v/>
      </c>
      <c r="T737" s="747"/>
      <c r="U737" s="708" t="str">
        <f t="shared" ref="U737:AL737" si="2521">IF(U734="","",U733*U734*U735*U736)</f>
        <v/>
      </c>
      <c r="V737" s="708" t="str">
        <f t="shared" si="2521"/>
        <v/>
      </c>
      <c r="W737" s="708" t="str">
        <f t="shared" si="2521"/>
        <v/>
      </c>
      <c r="X737" s="708" t="str">
        <f t="shared" si="2521"/>
        <v/>
      </c>
      <c r="Y737" s="708" t="str">
        <f t="shared" si="2521"/>
        <v/>
      </c>
      <c r="Z737" s="708" t="str">
        <f t="shared" si="2521"/>
        <v/>
      </c>
      <c r="AA737" s="708" t="str">
        <f t="shared" si="2521"/>
        <v/>
      </c>
      <c r="AB737" s="708" t="str">
        <f t="shared" si="2521"/>
        <v/>
      </c>
      <c r="AC737" s="708" t="str">
        <f t="shared" si="2521"/>
        <v/>
      </c>
      <c r="AD737" s="708" t="str">
        <f t="shared" si="2521"/>
        <v/>
      </c>
      <c r="AE737" s="708" t="str">
        <f t="shared" si="2521"/>
        <v/>
      </c>
      <c r="AF737" s="708" t="str">
        <f t="shared" si="2521"/>
        <v/>
      </c>
      <c r="AG737" s="708" t="str">
        <f t="shared" si="2521"/>
        <v/>
      </c>
      <c r="AH737" s="708" t="str">
        <f t="shared" si="2521"/>
        <v/>
      </c>
      <c r="AI737" s="708" t="str">
        <f t="shared" si="2521"/>
        <v/>
      </c>
      <c r="AJ737" s="708" t="str">
        <f t="shared" si="2521"/>
        <v/>
      </c>
      <c r="AK737" s="708" t="str">
        <f t="shared" si="2521"/>
        <v/>
      </c>
      <c r="AL737" s="708" t="str">
        <f t="shared" si="2521"/>
        <v/>
      </c>
      <c r="AM737" s="747"/>
      <c r="AN737" s="708">
        <f t="shared" ref="AN737:BE737" si="2522">IF(AN734="","",AN733*AN734*AN735*AN736)</f>
        <v>168000</v>
      </c>
      <c r="AO737" s="708" t="str">
        <f t="shared" si="2522"/>
        <v/>
      </c>
      <c r="AP737" s="708">
        <f t="shared" si="2522"/>
        <v>204000</v>
      </c>
      <c r="AQ737" s="708">
        <f t="shared" si="2522"/>
        <v>36000</v>
      </c>
      <c r="AR737" s="708" t="str">
        <f t="shared" si="2522"/>
        <v/>
      </c>
      <c r="AS737" s="708" t="str">
        <f t="shared" si="2522"/>
        <v/>
      </c>
      <c r="AT737" s="708" t="str">
        <f t="shared" si="2522"/>
        <v/>
      </c>
      <c r="AU737" s="708" t="str">
        <f t="shared" si="2522"/>
        <v/>
      </c>
      <c r="AV737" s="708">
        <f t="shared" si="2522"/>
        <v>264000</v>
      </c>
      <c r="AW737" s="708">
        <f t="shared" si="2522"/>
        <v>144000</v>
      </c>
      <c r="AX737" s="708" t="str">
        <f t="shared" si="2522"/>
        <v/>
      </c>
      <c r="AY737" s="708">
        <f t="shared" si="2522"/>
        <v>60000</v>
      </c>
      <c r="AZ737" s="708" t="str">
        <f t="shared" si="2522"/>
        <v/>
      </c>
      <c r="BA737" s="708" t="str">
        <f t="shared" si="2522"/>
        <v/>
      </c>
      <c r="BB737" s="708" t="str">
        <f t="shared" si="2522"/>
        <v/>
      </c>
      <c r="BC737" s="708" t="str">
        <f t="shared" si="2522"/>
        <v/>
      </c>
      <c r="BD737" s="708">
        <f t="shared" si="2522"/>
        <v>119998.79999999999</v>
      </c>
      <c r="BE737" s="708" t="str">
        <f t="shared" si="2522"/>
        <v/>
      </c>
      <c r="BF737" s="747"/>
      <c r="BG737" s="708">
        <f t="shared" ref="BG737:BX737" si="2523">IF(BG734="","",BG733*BG734*BG735*BG736)</f>
        <v>840000</v>
      </c>
      <c r="BH737" s="708" t="str">
        <f t="shared" si="2523"/>
        <v/>
      </c>
      <c r="BI737" s="708">
        <f t="shared" si="2523"/>
        <v>960000</v>
      </c>
      <c r="BJ737" s="708" t="str">
        <f t="shared" si="2523"/>
        <v/>
      </c>
      <c r="BK737" s="708" t="str">
        <f t="shared" si="2523"/>
        <v/>
      </c>
      <c r="BL737" s="708" t="str">
        <f t="shared" si="2523"/>
        <v/>
      </c>
      <c r="BM737" s="708" t="str">
        <f t="shared" si="2523"/>
        <v/>
      </c>
      <c r="BN737" s="708" t="str">
        <f t="shared" si="2523"/>
        <v/>
      </c>
      <c r="BO737" s="708">
        <f t="shared" si="2523"/>
        <v>720000</v>
      </c>
      <c r="BP737" s="708">
        <f t="shared" si="2523"/>
        <v>168000</v>
      </c>
      <c r="BQ737" s="708" t="str">
        <f t="shared" si="2523"/>
        <v/>
      </c>
      <c r="BR737" s="708" t="str">
        <f t="shared" si="2523"/>
        <v/>
      </c>
      <c r="BS737" s="708" t="str">
        <f t="shared" si="2523"/>
        <v/>
      </c>
      <c r="BT737" s="708">
        <f t="shared" si="2523"/>
        <v>240000</v>
      </c>
      <c r="BU737" s="708" t="str">
        <f t="shared" si="2523"/>
        <v/>
      </c>
      <c r="BV737" s="708" t="str">
        <f t="shared" si="2523"/>
        <v/>
      </c>
      <c r="BW737" s="708" t="str">
        <f t="shared" si="2523"/>
        <v/>
      </c>
      <c r="BX737" s="708" t="str">
        <f t="shared" si="2523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512"/>
        <v/>
      </c>
      <c r="CE737" s="698" t="str">
        <f t="shared" si="2513"/>
        <v/>
      </c>
      <c r="CF737" s="698">
        <f t="shared" si="2514"/>
        <v>139199.76</v>
      </c>
      <c r="CG737" s="787">
        <f t="shared" si="2515"/>
        <v>600000</v>
      </c>
      <c r="CH737" s="1370" t="str">
        <f t="shared" si="2516"/>
        <v/>
      </c>
      <c r="CI737" s="1371" t="str">
        <f t="shared" si="2516"/>
        <v/>
      </c>
      <c r="CJ737" s="1372" t="str">
        <f t="shared" si="2516"/>
        <v/>
      </c>
      <c r="CK737" s="1372" t="str">
        <f t="shared" si="2516"/>
        <v/>
      </c>
      <c r="CL737" s="1372" t="str">
        <f t="shared" si="2516"/>
        <v/>
      </c>
      <c r="CM737" s="1372" t="str">
        <f t="shared" si="2516"/>
        <v/>
      </c>
      <c r="CN737" s="1372" t="str">
        <f t="shared" si="2516"/>
        <v/>
      </c>
      <c r="CO737" s="1373" t="str">
        <f t="shared" si="2516"/>
        <v/>
      </c>
      <c r="CP737" s="1373" t="str">
        <f t="shared" si="2516"/>
        <v/>
      </c>
      <c r="CQ737" s="1373" t="str">
        <f t="shared" si="2516"/>
        <v/>
      </c>
      <c r="CR737" s="1373" t="str">
        <f t="shared" si="2517"/>
        <v/>
      </c>
      <c r="CS737" s="1372" t="str">
        <f t="shared" si="2517"/>
        <v/>
      </c>
      <c r="CT737" s="1372" t="str">
        <f t="shared" si="2517"/>
        <v/>
      </c>
      <c r="CU737" s="1372" t="str">
        <f t="shared" si="2517"/>
        <v/>
      </c>
      <c r="CV737" s="1372" t="str">
        <f t="shared" si="2517"/>
        <v/>
      </c>
      <c r="CW737" s="1372" t="str">
        <f t="shared" si="2517"/>
        <v/>
      </c>
      <c r="CX737" s="1371" t="str">
        <f t="shared" si="2517"/>
        <v/>
      </c>
      <c r="CY737" s="1374" t="str">
        <f t="shared" si="2517"/>
        <v/>
      </c>
      <c r="CZ737" s="532" t="str">
        <f t="shared" si="2518"/>
        <v/>
      </c>
      <c r="DA737" s="533" t="str">
        <f t="shared" si="2518"/>
        <v/>
      </c>
      <c r="DB737" s="534" t="str">
        <f t="shared" si="2518"/>
        <v/>
      </c>
      <c r="DC737" s="534" t="str">
        <f t="shared" si="2518"/>
        <v/>
      </c>
      <c r="DD737" s="534" t="str">
        <f t="shared" si="2518"/>
        <v/>
      </c>
      <c r="DE737" s="534" t="str">
        <f t="shared" si="2518"/>
        <v/>
      </c>
      <c r="DF737" s="534" t="str">
        <f t="shared" si="2518"/>
        <v/>
      </c>
      <c r="DG737" s="535" t="str">
        <f t="shared" si="2518"/>
        <v/>
      </c>
      <c r="DH737" s="535" t="str">
        <f t="shared" si="2518"/>
        <v/>
      </c>
      <c r="DI737" s="535" t="str">
        <f t="shared" si="2518"/>
        <v/>
      </c>
      <c r="DJ737" s="535" t="str">
        <f t="shared" si="2519"/>
        <v/>
      </c>
      <c r="DK737" s="534" t="str">
        <f t="shared" si="2519"/>
        <v/>
      </c>
      <c r="DL737" s="534" t="str">
        <f t="shared" si="2519"/>
        <v/>
      </c>
      <c r="DM737" s="534" t="str">
        <f t="shared" si="2519"/>
        <v/>
      </c>
      <c r="DN737" s="534" t="str">
        <f t="shared" si="2519"/>
        <v/>
      </c>
      <c r="DO737" s="534" t="str">
        <f t="shared" si="2519"/>
        <v/>
      </c>
      <c r="DP737" s="533" t="str">
        <f t="shared" si="2519"/>
        <v/>
      </c>
      <c r="DQ737" s="532" t="str">
        <f t="shared" si="2519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2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2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2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2"/>
      <c r="BZ738" s="854"/>
      <c r="CA738" s="854"/>
      <c r="CB738" s="854"/>
      <c r="CC738" s="854"/>
      <c r="CD738" s="690" t="str">
        <f t="shared" si="2512"/>
        <v/>
      </c>
      <c r="CE738" s="690" t="str">
        <f t="shared" si="2513"/>
        <v/>
      </c>
      <c r="CF738" s="690" t="str">
        <f t="shared" si="2514"/>
        <v/>
      </c>
      <c r="CG738" s="786" t="str">
        <f t="shared" si="2515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2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2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2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2"/>
      <c r="BZ739" s="284"/>
      <c r="CA739" s="284"/>
      <c r="CB739" s="284"/>
      <c r="CC739" s="284"/>
      <c r="CD739" s="698" t="str">
        <f t="shared" si="2512"/>
        <v/>
      </c>
      <c r="CE739" s="698" t="str">
        <f t="shared" si="2513"/>
        <v/>
      </c>
      <c r="CF739" s="698" t="str">
        <f t="shared" si="2514"/>
        <v/>
      </c>
      <c r="CG739" s="787" t="str">
        <f t="shared" si="2515"/>
        <v/>
      </c>
      <c r="CH739" s="1370" t="str">
        <f t="shared" ref="CH739:CQ743" si="2524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371" t="str">
        <f t="shared" si="2524"/>
        <v/>
      </c>
      <c r="CJ739" s="1372" t="str">
        <f t="shared" si="2524"/>
        <v/>
      </c>
      <c r="CK739" s="1372" t="str">
        <f t="shared" si="2524"/>
        <v/>
      </c>
      <c r="CL739" s="1372" t="str">
        <f t="shared" si="2524"/>
        <v/>
      </c>
      <c r="CM739" s="1372" t="str">
        <f t="shared" si="2524"/>
        <v/>
      </c>
      <c r="CN739" s="1372" t="str">
        <f t="shared" si="2524"/>
        <v/>
      </c>
      <c r="CO739" s="1373" t="str">
        <f t="shared" si="2524"/>
        <v/>
      </c>
      <c r="CP739" s="1373" t="str">
        <f t="shared" si="2524"/>
        <v/>
      </c>
      <c r="CQ739" s="1373" t="str">
        <f t="shared" si="2524"/>
        <v/>
      </c>
      <c r="CR739" s="1373" t="str">
        <f t="shared" ref="CR739:CY743" si="2525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372" t="str">
        <f t="shared" si="2525"/>
        <v/>
      </c>
      <c r="CT739" s="1372" t="str">
        <f t="shared" si="2525"/>
        <v/>
      </c>
      <c r="CU739" s="1372" t="str">
        <f t="shared" si="2525"/>
        <v/>
      </c>
      <c r="CV739" s="1372" t="str">
        <f t="shared" si="2525"/>
        <v/>
      </c>
      <c r="CW739" s="1372" t="str">
        <f t="shared" si="2525"/>
        <v/>
      </c>
      <c r="CX739" s="1371" t="str">
        <f t="shared" si="2525"/>
        <v/>
      </c>
      <c r="CY739" s="1374" t="str">
        <f t="shared" si="2525"/>
        <v/>
      </c>
      <c r="CZ739" s="532" t="str">
        <f t="shared" ref="CZ739:DI743" si="2526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526"/>
        <v/>
      </c>
      <c r="DB739" s="534" t="str">
        <f t="shared" si="2526"/>
        <v/>
      </c>
      <c r="DC739" s="534" t="str">
        <f t="shared" si="2526"/>
        <v/>
      </c>
      <c r="DD739" s="534" t="str">
        <f t="shared" si="2526"/>
        <v/>
      </c>
      <c r="DE739" s="534" t="str">
        <f t="shared" si="2526"/>
        <v/>
      </c>
      <c r="DF739" s="534" t="str">
        <f t="shared" si="2526"/>
        <v/>
      </c>
      <c r="DG739" s="535" t="str">
        <f t="shared" si="2526"/>
        <v/>
      </c>
      <c r="DH739" s="535" t="str">
        <f t="shared" si="2526"/>
        <v/>
      </c>
      <c r="DI739" s="535" t="str">
        <f t="shared" si="2526"/>
        <v/>
      </c>
      <c r="DJ739" s="535" t="str">
        <f t="shared" ref="DJ739:DQ743" si="2527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527"/>
        <v/>
      </c>
      <c r="DL739" s="534" t="str">
        <f t="shared" si="2527"/>
        <v/>
      </c>
      <c r="DM739" s="534" t="str">
        <f t="shared" si="2527"/>
        <v/>
      </c>
      <c r="DN739" s="534" t="str">
        <f t="shared" si="2527"/>
        <v/>
      </c>
      <c r="DO739" s="534" t="str">
        <f t="shared" si="2527"/>
        <v/>
      </c>
      <c r="DP739" s="533" t="str">
        <f t="shared" si="2527"/>
        <v/>
      </c>
      <c r="DQ739" s="532" t="str">
        <f t="shared" si="2527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2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2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2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2"/>
      <c r="BZ740" s="233"/>
      <c r="CA740" s="233"/>
      <c r="CB740" s="233"/>
      <c r="CC740" s="233"/>
      <c r="CD740" s="698" t="str">
        <f t="shared" si="2512"/>
        <v/>
      </c>
      <c r="CE740" s="698" t="str">
        <f t="shared" si="2513"/>
        <v/>
      </c>
      <c r="CF740" s="698" t="str">
        <f t="shared" si="2514"/>
        <v/>
      </c>
      <c r="CG740" s="787" t="str">
        <f t="shared" si="2515"/>
        <v/>
      </c>
      <c r="CH740" s="1370" t="str">
        <f t="shared" si="2524"/>
        <v/>
      </c>
      <c r="CI740" s="1371" t="str">
        <f t="shared" si="2524"/>
        <v/>
      </c>
      <c r="CJ740" s="1372" t="str">
        <f t="shared" si="2524"/>
        <v/>
      </c>
      <c r="CK740" s="1372" t="str">
        <f t="shared" si="2524"/>
        <v/>
      </c>
      <c r="CL740" s="1372" t="str">
        <f t="shared" si="2524"/>
        <v/>
      </c>
      <c r="CM740" s="1372" t="str">
        <f t="shared" si="2524"/>
        <v/>
      </c>
      <c r="CN740" s="1372" t="str">
        <f t="shared" si="2524"/>
        <v/>
      </c>
      <c r="CO740" s="1373" t="str">
        <f t="shared" si="2524"/>
        <v/>
      </c>
      <c r="CP740" s="1373" t="str">
        <f t="shared" si="2524"/>
        <v/>
      </c>
      <c r="CQ740" s="1373" t="str">
        <f t="shared" si="2524"/>
        <v/>
      </c>
      <c r="CR740" s="1373" t="str">
        <f t="shared" si="2525"/>
        <v/>
      </c>
      <c r="CS740" s="1372" t="str">
        <f t="shared" si="2525"/>
        <v/>
      </c>
      <c r="CT740" s="1372" t="str">
        <f t="shared" si="2525"/>
        <v/>
      </c>
      <c r="CU740" s="1372" t="str">
        <f t="shared" si="2525"/>
        <v/>
      </c>
      <c r="CV740" s="1372" t="str">
        <f t="shared" si="2525"/>
        <v/>
      </c>
      <c r="CW740" s="1372" t="str">
        <f t="shared" si="2525"/>
        <v/>
      </c>
      <c r="CX740" s="1371" t="str">
        <f t="shared" si="2525"/>
        <v/>
      </c>
      <c r="CY740" s="1374" t="str">
        <f t="shared" si="2525"/>
        <v/>
      </c>
      <c r="CZ740" s="532" t="str">
        <f t="shared" si="2526"/>
        <v/>
      </c>
      <c r="DA740" s="533" t="str">
        <f t="shared" si="2526"/>
        <v/>
      </c>
      <c r="DB740" s="534" t="str">
        <f t="shared" si="2526"/>
        <v/>
      </c>
      <c r="DC740" s="534" t="str">
        <f t="shared" si="2526"/>
        <v/>
      </c>
      <c r="DD740" s="534" t="str">
        <f t="shared" si="2526"/>
        <v/>
      </c>
      <c r="DE740" s="534" t="str">
        <f t="shared" si="2526"/>
        <v/>
      </c>
      <c r="DF740" s="534" t="str">
        <f t="shared" si="2526"/>
        <v/>
      </c>
      <c r="DG740" s="535" t="str">
        <f t="shared" si="2526"/>
        <v/>
      </c>
      <c r="DH740" s="535" t="str">
        <f t="shared" si="2526"/>
        <v/>
      </c>
      <c r="DI740" s="535" t="str">
        <f t="shared" si="2526"/>
        <v/>
      </c>
      <c r="DJ740" s="535" t="str">
        <f t="shared" si="2527"/>
        <v/>
      </c>
      <c r="DK740" s="534" t="str">
        <f t="shared" si="2527"/>
        <v/>
      </c>
      <c r="DL740" s="534" t="str">
        <f t="shared" si="2527"/>
        <v/>
      </c>
      <c r="DM740" s="534" t="str">
        <f t="shared" si="2527"/>
        <v/>
      </c>
      <c r="DN740" s="534" t="str">
        <f t="shared" si="2527"/>
        <v/>
      </c>
      <c r="DO740" s="534" t="str">
        <f t="shared" si="2527"/>
        <v/>
      </c>
      <c r="DP740" s="533" t="str">
        <f t="shared" si="2527"/>
        <v/>
      </c>
      <c r="DQ740" s="532" t="str">
        <f t="shared" si="2527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2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2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2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2"/>
      <c r="BZ741" s="233"/>
      <c r="CA741" s="233"/>
      <c r="CB741" s="233"/>
      <c r="CC741" s="233"/>
      <c r="CD741" s="698" t="str">
        <f t="shared" si="2512"/>
        <v/>
      </c>
      <c r="CE741" s="698" t="str">
        <f t="shared" si="2513"/>
        <v/>
      </c>
      <c r="CF741" s="698" t="str">
        <f t="shared" si="2514"/>
        <v/>
      </c>
      <c r="CG741" s="787" t="str">
        <f t="shared" si="2515"/>
        <v/>
      </c>
      <c r="CH741" s="1370" t="str">
        <f t="shared" si="2524"/>
        <v/>
      </c>
      <c r="CI741" s="1371" t="str">
        <f t="shared" si="2524"/>
        <v/>
      </c>
      <c r="CJ741" s="1372" t="str">
        <f t="shared" si="2524"/>
        <v/>
      </c>
      <c r="CK741" s="1372" t="str">
        <f t="shared" si="2524"/>
        <v/>
      </c>
      <c r="CL741" s="1372" t="str">
        <f t="shared" si="2524"/>
        <v/>
      </c>
      <c r="CM741" s="1372" t="str">
        <f t="shared" si="2524"/>
        <v/>
      </c>
      <c r="CN741" s="1372" t="str">
        <f t="shared" si="2524"/>
        <v/>
      </c>
      <c r="CO741" s="1373" t="str">
        <f t="shared" si="2524"/>
        <v/>
      </c>
      <c r="CP741" s="1373" t="str">
        <f t="shared" si="2524"/>
        <v/>
      </c>
      <c r="CQ741" s="1373" t="str">
        <f t="shared" si="2524"/>
        <v/>
      </c>
      <c r="CR741" s="1373" t="str">
        <f t="shared" si="2525"/>
        <v/>
      </c>
      <c r="CS741" s="1372" t="str">
        <f t="shared" si="2525"/>
        <v/>
      </c>
      <c r="CT741" s="1372" t="str">
        <f t="shared" si="2525"/>
        <v/>
      </c>
      <c r="CU741" s="1372" t="str">
        <f t="shared" si="2525"/>
        <v/>
      </c>
      <c r="CV741" s="1372" t="str">
        <f t="shared" si="2525"/>
        <v/>
      </c>
      <c r="CW741" s="1372" t="str">
        <f t="shared" si="2525"/>
        <v/>
      </c>
      <c r="CX741" s="1371" t="str">
        <f t="shared" si="2525"/>
        <v/>
      </c>
      <c r="CY741" s="1374" t="str">
        <f t="shared" si="2525"/>
        <v/>
      </c>
      <c r="CZ741" s="532" t="str">
        <f t="shared" si="2526"/>
        <v/>
      </c>
      <c r="DA741" s="533" t="str">
        <f t="shared" si="2526"/>
        <v/>
      </c>
      <c r="DB741" s="534" t="str">
        <f t="shared" si="2526"/>
        <v/>
      </c>
      <c r="DC741" s="534" t="str">
        <f t="shared" si="2526"/>
        <v/>
      </c>
      <c r="DD741" s="534" t="str">
        <f t="shared" si="2526"/>
        <v/>
      </c>
      <c r="DE741" s="534" t="str">
        <f t="shared" si="2526"/>
        <v/>
      </c>
      <c r="DF741" s="534" t="str">
        <f t="shared" si="2526"/>
        <v/>
      </c>
      <c r="DG741" s="535" t="str">
        <f t="shared" si="2526"/>
        <v/>
      </c>
      <c r="DH741" s="535" t="str">
        <f t="shared" si="2526"/>
        <v/>
      </c>
      <c r="DI741" s="535" t="str">
        <f t="shared" si="2526"/>
        <v/>
      </c>
      <c r="DJ741" s="535" t="str">
        <f t="shared" si="2527"/>
        <v/>
      </c>
      <c r="DK741" s="534" t="str">
        <f t="shared" si="2527"/>
        <v/>
      </c>
      <c r="DL741" s="534" t="str">
        <f t="shared" si="2527"/>
        <v/>
      </c>
      <c r="DM741" s="534" t="str">
        <f t="shared" si="2527"/>
        <v/>
      </c>
      <c r="DN741" s="534" t="str">
        <f t="shared" si="2527"/>
        <v/>
      </c>
      <c r="DO741" s="534" t="str">
        <f t="shared" si="2527"/>
        <v/>
      </c>
      <c r="DP741" s="533" t="str">
        <f t="shared" si="2527"/>
        <v/>
      </c>
      <c r="DQ741" s="532" t="str">
        <f t="shared" si="2527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2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2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2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2"/>
      <c r="BZ742" s="233"/>
      <c r="CA742" s="233"/>
      <c r="CB742" s="233"/>
      <c r="CC742" s="233"/>
      <c r="CD742" s="698" t="str">
        <f t="shared" si="2512"/>
        <v/>
      </c>
      <c r="CE742" s="698" t="str">
        <f t="shared" si="2513"/>
        <v/>
      </c>
      <c r="CF742" s="698" t="str">
        <f t="shared" si="2514"/>
        <v/>
      </c>
      <c r="CG742" s="787" t="str">
        <f t="shared" si="2515"/>
        <v/>
      </c>
      <c r="CH742" s="1370" t="str">
        <f t="shared" si="2524"/>
        <v/>
      </c>
      <c r="CI742" s="1371" t="str">
        <f t="shared" si="2524"/>
        <v/>
      </c>
      <c r="CJ742" s="1372" t="str">
        <f t="shared" si="2524"/>
        <v/>
      </c>
      <c r="CK742" s="1372" t="str">
        <f t="shared" si="2524"/>
        <v/>
      </c>
      <c r="CL742" s="1372" t="str">
        <f t="shared" si="2524"/>
        <v/>
      </c>
      <c r="CM742" s="1372" t="str">
        <f t="shared" si="2524"/>
        <v/>
      </c>
      <c r="CN742" s="1372" t="str">
        <f t="shared" si="2524"/>
        <v/>
      </c>
      <c r="CO742" s="1373" t="str">
        <f t="shared" si="2524"/>
        <v/>
      </c>
      <c r="CP742" s="1373" t="str">
        <f t="shared" si="2524"/>
        <v/>
      </c>
      <c r="CQ742" s="1373" t="str">
        <f t="shared" si="2524"/>
        <v/>
      </c>
      <c r="CR742" s="1373" t="str">
        <f t="shared" si="2525"/>
        <v/>
      </c>
      <c r="CS742" s="1372" t="str">
        <f t="shared" si="2525"/>
        <v/>
      </c>
      <c r="CT742" s="1372" t="str">
        <f t="shared" si="2525"/>
        <v/>
      </c>
      <c r="CU742" s="1372" t="str">
        <f t="shared" si="2525"/>
        <v/>
      </c>
      <c r="CV742" s="1372" t="str">
        <f t="shared" si="2525"/>
        <v/>
      </c>
      <c r="CW742" s="1372" t="str">
        <f t="shared" si="2525"/>
        <v/>
      </c>
      <c r="CX742" s="1371" t="str">
        <f t="shared" si="2525"/>
        <v/>
      </c>
      <c r="CY742" s="1374" t="str">
        <f t="shared" si="2525"/>
        <v/>
      </c>
      <c r="CZ742" s="532" t="str">
        <f t="shared" si="2526"/>
        <v/>
      </c>
      <c r="DA742" s="533" t="str">
        <f t="shared" si="2526"/>
        <v/>
      </c>
      <c r="DB742" s="534" t="str">
        <f t="shared" si="2526"/>
        <v/>
      </c>
      <c r="DC742" s="534" t="str">
        <f t="shared" si="2526"/>
        <v/>
      </c>
      <c r="DD742" s="534" t="str">
        <f t="shared" si="2526"/>
        <v/>
      </c>
      <c r="DE742" s="534" t="str">
        <f t="shared" si="2526"/>
        <v/>
      </c>
      <c r="DF742" s="534" t="str">
        <f t="shared" si="2526"/>
        <v/>
      </c>
      <c r="DG742" s="535" t="str">
        <f t="shared" si="2526"/>
        <v/>
      </c>
      <c r="DH742" s="535" t="str">
        <f t="shared" si="2526"/>
        <v/>
      </c>
      <c r="DI742" s="535" t="str">
        <f t="shared" si="2526"/>
        <v/>
      </c>
      <c r="DJ742" s="535" t="str">
        <f t="shared" si="2527"/>
        <v/>
      </c>
      <c r="DK742" s="534" t="str">
        <f t="shared" si="2527"/>
        <v/>
      </c>
      <c r="DL742" s="534" t="str">
        <f t="shared" si="2527"/>
        <v/>
      </c>
      <c r="DM742" s="534" t="str">
        <f t="shared" si="2527"/>
        <v/>
      </c>
      <c r="DN742" s="534" t="str">
        <f t="shared" si="2527"/>
        <v/>
      </c>
      <c r="DO742" s="534" t="str">
        <f t="shared" si="2527"/>
        <v/>
      </c>
      <c r="DP742" s="533" t="str">
        <f t="shared" si="2527"/>
        <v/>
      </c>
      <c r="DQ742" s="532" t="str">
        <f t="shared" si="2527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512"/>
        <v>18592.5</v>
      </c>
      <c r="CE743" s="698">
        <f t="shared" si="2513"/>
        <v>13293.75</v>
      </c>
      <c r="CF743" s="698">
        <f t="shared" si="2514"/>
        <v>20478.75</v>
      </c>
      <c r="CG743" s="787">
        <f t="shared" si="2515"/>
        <v>10222.5</v>
      </c>
      <c r="CH743" s="1370">
        <f t="shared" si="2524"/>
        <v>0</v>
      </c>
      <c r="CI743" s="1371">
        <f t="shared" si="2524"/>
        <v>0</v>
      </c>
      <c r="CJ743" s="1372">
        <f t="shared" si="2524"/>
        <v>0</v>
      </c>
      <c r="CK743" s="1372">
        <f t="shared" si="2524"/>
        <v>0</v>
      </c>
      <c r="CL743" s="1372">
        <f t="shared" si="2524"/>
        <v>0</v>
      </c>
      <c r="CM743" s="1372">
        <f t="shared" si="2524"/>
        <v>0</v>
      </c>
      <c r="CN743" s="1372">
        <f t="shared" si="2524"/>
        <v>0</v>
      </c>
      <c r="CO743" s="1373">
        <f t="shared" si="2524"/>
        <v>0</v>
      </c>
      <c r="CP743" s="1373">
        <f t="shared" si="2524"/>
        <v>16200</v>
      </c>
      <c r="CQ743" s="1373">
        <f t="shared" si="2524"/>
        <v>27840</v>
      </c>
      <c r="CR743" s="1373">
        <f t="shared" si="2525"/>
        <v>29640</v>
      </c>
      <c r="CS743" s="1372">
        <f t="shared" si="2525"/>
        <v>31560</v>
      </c>
      <c r="CT743" s="1372">
        <f t="shared" si="2525"/>
        <v>32880</v>
      </c>
      <c r="CU743" s="1372">
        <f t="shared" si="2525"/>
        <v>32880</v>
      </c>
      <c r="CV743" s="1372">
        <f t="shared" si="2525"/>
        <v>37320</v>
      </c>
      <c r="CW743" s="1372">
        <f t="shared" si="2525"/>
        <v>40080</v>
      </c>
      <c r="CX743" s="1371">
        <f t="shared" si="2525"/>
        <v>49080</v>
      </c>
      <c r="CY743" s="1374">
        <f t="shared" si="2525"/>
        <v>49080</v>
      </c>
      <c r="CZ743" s="532">
        <f t="shared" si="2526"/>
        <v>0</v>
      </c>
      <c r="DA743" s="533">
        <f t="shared" si="2526"/>
        <v>0</v>
      </c>
      <c r="DB743" s="534">
        <f t="shared" si="2526"/>
        <v>0</v>
      </c>
      <c r="DC743" s="534">
        <f t="shared" si="2526"/>
        <v>0</v>
      </c>
      <c r="DD743" s="534">
        <f t="shared" si="2526"/>
        <v>0</v>
      </c>
      <c r="DE743" s="534">
        <f t="shared" si="2526"/>
        <v>0</v>
      </c>
      <c r="DF743" s="534">
        <f t="shared" si="2526"/>
        <v>900</v>
      </c>
      <c r="DG743" s="535">
        <f t="shared" si="2526"/>
        <v>1380</v>
      </c>
      <c r="DH743" s="535">
        <f t="shared" si="2526"/>
        <v>1860</v>
      </c>
      <c r="DI743" s="535">
        <f t="shared" si="2526"/>
        <v>15840</v>
      </c>
      <c r="DJ743" s="535">
        <f t="shared" si="2527"/>
        <v>20040</v>
      </c>
      <c r="DK743" s="534">
        <f t="shared" si="2527"/>
        <v>23880</v>
      </c>
      <c r="DL743" s="534">
        <f t="shared" si="2527"/>
        <v>23880</v>
      </c>
      <c r="DM743" s="534">
        <f t="shared" si="2527"/>
        <v>27720</v>
      </c>
      <c r="DN743" s="534">
        <f t="shared" si="2527"/>
        <v>29520</v>
      </c>
      <c r="DO743" s="534">
        <f t="shared" si="2527"/>
        <v>31560</v>
      </c>
      <c r="DP743" s="533">
        <f t="shared" si="2527"/>
        <v>36120</v>
      </c>
      <c r="DQ743" s="532">
        <f t="shared" si="2527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2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2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2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2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2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2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2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2"/>
      <c r="BZ745" s="284"/>
      <c r="CA745" s="284"/>
      <c r="CB745" s="284"/>
      <c r="CC745" s="284"/>
      <c r="CD745" s="698" t="str">
        <f t="shared" ref="CD745:CD760" si="2528">IF(DR745&lt;3,"",(SUM(B745:S745)-MIN(B745:S745)-MAX(B745:S745))/(DR745-2))</f>
        <v/>
      </c>
      <c r="CE745" s="698" t="str">
        <f t="shared" ref="CE745:CE760" si="2529">IF(DS745&lt;3,"",(SUM(U745:AL745)-MIN(U745:AL745)-MAX(U745:AL745))/(DS745-2))</f>
        <v/>
      </c>
      <c r="CF745" s="698" t="str">
        <f t="shared" ref="CF745:CF760" si="2530">IF(DT745&lt;3,"",(SUM(AN745:BE745)-MIN(AN745:BE745)-MAX(AN745:BE745))/(DT745-2))</f>
        <v/>
      </c>
      <c r="CG745" s="787" t="str">
        <f t="shared" ref="CG745:CG760" si="2531">IF(DU745&lt;3,"",(SUM(BG745:BX745)-MIN(BG745:BX745)-MAX(BG745:BX745))/(DU745-2))</f>
        <v/>
      </c>
      <c r="CH745" s="1370" t="str">
        <f t="shared" ref="CH745:CQ749" si="2532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371" t="str">
        <f t="shared" si="2532"/>
        <v/>
      </c>
      <c r="CJ745" s="1372" t="str">
        <f t="shared" si="2532"/>
        <v/>
      </c>
      <c r="CK745" s="1372" t="str">
        <f t="shared" si="2532"/>
        <v/>
      </c>
      <c r="CL745" s="1372" t="str">
        <f t="shared" si="2532"/>
        <v/>
      </c>
      <c r="CM745" s="1372" t="str">
        <f t="shared" si="2532"/>
        <v/>
      </c>
      <c r="CN745" s="1372" t="str">
        <f t="shared" si="2532"/>
        <v/>
      </c>
      <c r="CO745" s="1373" t="str">
        <f t="shared" si="2532"/>
        <v/>
      </c>
      <c r="CP745" s="1373" t="str">
        <f t="shared" si="2532"/>
        <v/>
      </c>
      <c r="CQ745" s="1373" t="str">
        <f t="shared" si="2532"/>
        <v/>
      </c>
      <c r="CR745" s="1373" t="str">
        <f t="shared" ref="CR745:CY749" si="2533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372" t="str">
        <f t="shared" si="2533"/>
        <v/>
      </c>
      <c r="CT745" s="1372" t="str">
        <f t="shared" si="2533"/>
        <v/>
      </c>
      <c r="CU745" s="1372" t="str">
        <f t="shared" si="2533"/>
        <v/>
      </c>
      <c r="CV745" s="1372" t="str">
        <f t="shared" si="2533"/>
        <v/>
      </c>
      <c r="CW745" s="1372" t="str">
        <f t="shared" si="2533"/>
        <v/>
      </c>
      <c r="CX745" s="1371" t="str">
        <f t="shared" si="2533"/>
        <v/>
      </c>
      <c r="CY745" s="1374" t="str">
        <f t="shared" si="2533"/>
        <v/>
      </c>
      <c r="CZ745" s="532" t="str">
        <f t="shared" ref="CZ745:DI749" si="2534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534"/>
        <v/>
      </c>
      <c r="DB745" s="534" t="str">
        <f t="shared" si="2534"/>
        <v/>
      </c>
      <c r="DC745" s="534" t="str">
        <f t="shared" si="2534"/>
        <v/>
      </c>
      <c r="DD745" s="534" t="str">
        <f t="shared" si="2534"/>
        <v/>
      </c>
      <c r="DE745" s="534" t="str">
        <f t="shared" si="2534"/>
        <v/>
      </c>
      <c r="DF745" s="534" t="str">
        <f t="shared" si="2534"/>
        <v/>
      </c>
      <c r="DG745" s="535" t="str">
        <f t="shared" si="2534"/>
        <v/>
      </c>
      <c r="DH745" s="535" t="str">
        <f t="shared" si="2534"/>
        <v/>
      </c>
      <c r="DI745" s="535" t="str">
        <f t="shared" si="2534"/>
        <v/>
      </c>
      <c r="DJ745" s="535" t="str">
        <f t="shared" ref="DJ745:DQ749" si="2535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535"/>
        <v/>
      </c>
      <c r="DL745" s="534" t="str">
        <f t="shared" si="2535"/>
        <v/>
      </c>
      <c r="DM745" s="534" t="str">
        <f t="shared" si="2535"/>
        <v/>
      </c>
      <c r="DN745" s="534" t="str">
        <f t="shared" si="2535"/>
        <v/>
      </c>
      <c r="DO745" s="534" t="str">
        <f t="shared" si="2535"/>
        <v/>
      </c>
      <c r="DP745" s="533" t="str">
        <f t="shared" si="2535"/>
        <v/>
      </c>
      <c r="DQ745" s="532" t="str">
        <f t="shared" si="2535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2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2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2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2"/>
      <c r="BZ746" s="233"/>
      <c r="CA746" s="233"/>
      <c r="CB746" s="233"/>
      <c r="CC746" s="233"/>
      <c r="CD746" s="698" t="str">
        <f t="shared" si="2528"/>
        <v/>
      </c>
      <c r="CE746" s="698" t="str">
        <f t="shared" si="2529"/>
        <v/>
      </c>
      <c r="CF746" s="698" t="str">
        <f t="shared" si="2530"/>
        <v/>
      </c>
      <c r="CG746" s="787" t="str">
        <f t="shared" si="2531"/>
        <v/>
      </c>
      <c r="CH746" s="1370" t="str">
        <f t="shared" si="2532"/>
        <v/>
      </c>
      <c r="CI746" s="1371" t="str">
        <f t="shared" si="2532"/>
        <v/>
      </c>
      <c r="CJ746" s="1372" t="str">
        <f t="shared" si="2532"/>
        <v/>
      </c>
      <c r="CK746" s="1372" t="str">
        <f t="shared" si="2532"/>
        <v/>
      </c>
      <c r="CL746" s="1372" t="str">
        <f t="shared" si="2532"/>
        <v/>
      </c>
      <c r="CM746" s="1372" t="str">
        <f t="shared" si="2532"/>
        <v/>
      </c>
      <c r="CN746" s="1372" t="str">
        <f t="shared" si="2532"/>
        <v/>
      </c>
      <c r="CO746" s="1373" t="str">
        <f t="shared" si="2532"/>
        <v/>
      </c>
      <c r="CP746" s="1373" t="str">
        <f t="shared" si="2532"/>
        <v/>
      </c>
      <c r="CQ746" s="1373" t="str">
        <f t="shared" si="2532"/>
        <v/>
      </c>
      <c r="CR746" s="1373" t="str">
        <f t="shared" si="2533"/>
        <v/>
      </c>
      <c r="CS746" s="1372" t="str">
        <f t="shared" si="2533"/>
        <v/>
      </c>
      <c r="CT746" s="1372" t="str">
        <f t="shared" si="2533"/>
        <v/>
      </c>
      <c r="CU746" s="1372" t="str">
        <f t="shared" si="2533"/>
        <v/>
      </c>
      <c r="CV746" s="1372" t="str">
        <f t="shared" si="2533"/>
        <v/>
      </c>
      <c r="CW746" s="1372" t="str">
        <f t="shared" si="2533"/>
        <v/>
      </c>
      <c r="CX746" s="1371" t="str">
        <f t="shared" si="2533"/>
        <v/>
      </c>
      <c r="CY746" s="1374" t="str">
        <f t="shared" si="2533"/>
        <v/>
      </c>
      <c r="CZ746" s="532" t="str">
        <f t="shared" si="2534"/>
        <v/>
      </c>
      <c r="DA746" s="533" t="str">
        <f t="shared" si="2534"/>
        <v/>
      </c>
      <c r="DB746" s="534" t="str">
        <f t="shared" si="2534"/>
        <v/>
      </c>
      <c r="DC746" s="534" t="str">
        <f t="shared" si="2534"/>
        <v/>
      </c>
      <c r="DD746" s="534" t="str">
        <f t="shared" si="2534"/>
        <v/>
      </c>
      <c r="DE746" s="534" t="str">
        <f t="shared" si="2534"/>
        <v/>
      </c>
      <c r="DF746" s="534" t="str">
        <f t="shared" si="2534"/>
        <v/>
      </c>
      <c r="DG746" s="535" t="str">
        <f t="shared" si="2534"/>
        <v/>
      </c>
      <c r="DH746" s="535" t="str">
        <f t="shared" si="2534"/>
        <v/>
      </c>
      <c r="DI746" s="535" t="str">
        <f t="shared" si="2534"/>
        <v/>
      </c>
      <c r="DJ746" s="535" t="str">
        <f t="shared" si="2535"/>
        <v/>
      </c>
      <c r="DK746" s="534" t="str">
        <f t="shared" si="2535"/>
        <v/>
      </c>
      <c r="DL746" s="534" t="str">
        <f t="shared" si="2535"/>
        <v/>
      </c>
      <c r="DM746" s="534" t="str">
        <f t="shared" si="2535"/>
        <v/>
      </c>
      <c r="DN746" s="534" t="str">
        <f t="shared" si="2535"/>
        <v/>
      </c>
      <c r="DO746" s="534" t="str">
        <f t="shared" si="2535"/>
        <v/>
      </c>
      <c r="DP746" s="533" t="str">
        <f t="shared" si="2535"/>
        <v/>
      </c>
      <c r="DQ746" s="532" t="str">
        <f t="shared" si="2535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2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2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2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2"/>
      <c r="BZ747" s="233"/>
      <c r="CA747" s="233"/>
      <c r="CB747" s="233"/>
      <c r="CC747" s="233"/>
      <c r="CD747" s="698" t="str">
        <f t="shared" si="2528"/>
        <v/>
      </c>
      <c r="CE747" s="698" t="str">
        <f t="shared" si="2529"/>
        <v/>
      </c>
      <c r="CF747" s="698" t="str">
        <f t="shared" si="2530"/>
        <v/>
      </c>
      <c r="CG747" s="787" t="str">
        <f t="shared" si="2531"/>
        <v/>
      </c>
      <c r="CH747" s="1370" t="str">
        <f t="shared" si="2532"/>
        <v/>
      </c>
      <c r="CI747" s="1371" t="str">
        <f t="shared" si="2532"/>
        <v/>
      </c>
      <c r="CJ747" s="1372" t="str">
        <f t="shared" si="2532"/>
        <v/>
      </c>
      <c r="CK747" s="1372" t="str">
        <f t="shared" si="2532"/>
        <v/>
      </c>
      <c r="CL747" s="1372" t="str">
        <f t="shared" si="2532"/>
        <v/>
      </c>
      <c r="CM747" s="1372" t="str">
        <f t="shared" si="2532"/>
        <v/>
      </c>
      <c r="CN747" s="1372" t="str">
        <f t="shared" si="2532"/>
        <v/>
      </c>
      <c r="CO747" s="1373" t="str">
        <f t="shared" si="2532"/>
        <v/>
      </c>
      <c r="CP747" s="1373" t="str">
        <f t="shared" si="2532"/>
        <v/>
      </c>
      <c r="CQ747" s="1373" t="str">
        <f t="shared" si="2532"/>
        <v/>
      </c>
      <c r="CR747" s="1373" t="str">
        <f t="shared" si="2533"/>
        <v/>
      </c>
      <c r="CS747" s="1372" t="str">
        <f t="shared" si="2533"/>
        <v/>
      </c>
      <c r="CT747" s="1372" t="str">
        <f t="shared" si="2533"/>
        <v/>
      </c>
      <c r="CU747" s="1372" t="str">
        <f t="shared" si="2533"/>
        <v/>
      </c>
      <c r="CV747" s="1372" t="str">
        <f t="shared" si="2533"/>
        <v/>
      </c>
      <c r="CW747" s="1372" t="str">
        <f t="shared" si="2533"/>
        <v/>
      </c>
      <c r="CX747" s="1371" t="str">
        <f t="shared" si="2533"/>
        <v/>
      </c>
      <c r="CY747" s="1374" t="str">
        <f t="shared" si="2533"/>
        <v/>
      </c>
      <c r="CZ747" s="532" t="str">
        <f t="shared" si="2534"/>
        <v/>
      </c>
      <c r="DA747" s="533" t="str">
        <f t="shared" si="2534"/>
        <v/>
      </c>
      <c r="DB747" s="534" t="str">
        <f t="shared" si="2534"/>
        <v/>
      </c>
      <c r="DC747" s="534" t="str">
        <f t="shared" si="2534"/>
        <v/>
      </c>
      <c r="DD747" s="534" t="str">
        <f t="shared" si="2534"/>
        <v/>
      </c>
      <c r="DE747" s="534" t="str">
        <f t="shared" si="2534"/>
        <v/>
      </c>
      <c r="DF747" s="534" t="str">
        <f t="shared" si="2534"/>
        <v/>
      </c>
      <c r="DG747" s="535" t="str">
        <f t="shared" si="2534"/>
        <v/>
      </c>
      <c r="DH747" s="535" t="str">
        <f t="shared" si="2534"/>
        <v/>
      </c>
      <c r="DI747" s="535" t="str">
        <f t="shared" si="2534"/>
        <v/>
      </c>
      <c r="DJ747" s="535" t="str">
        <f t="shared" si="2535"/>
        <v/>
      </c>
      <c r="DK747" s="534" t="str">
        <f t="shared" si="2535"/>
        <v/>
      </c>
      <c r="DL747" s="534" t="str">
        <f t="shared" si="2535"/>
        <v/>
      </c>
      <c r="DM747" s="534" t="str">
        <f t="shared" si="2535"/>
        <v/>
      </c>
      <c r="DN747" s="534" t="str">
        <f t="shared" si="2535"/>
        <v/>
      </c>
      <c r="DO747" s="534" t="str">
        <f t="shared" si="2535"/>
        <v/>
      </c>
      <c r="DP747" s="533" t="str">
        <f t="shared" si="2535"/>
        <v/>
      </c>
      <c r="DQ747" s="532" t="str">
        <f t="shared" si="2535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2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2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2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2"/>
      <c r="BZ748" s="233"/>
      <c r="CA748" s="233"/>
      <c r="CB748" s="233"/>
      <c r="CC748" s="233"/>
      <c r="CD748" s="698" t="str">
        <f t="shared" si="2528"/>
        <v/>
      </c>
      <c r="CE748" s="698" t="str">
        <f t="shared" si="2529"/>
        <v/>
      </c>
      <c r="CF748" s="698" t="str">
        <f t="shared" si="2530"/>
        <v/>
      </c>
      <c r="CG748" s="787" t="str">
        <f t="shared" si="2531"/>
        <v/>
      </c>
      <c r="CH748" s="1370" t="str">
        <f t="shared" si="2532"/>
        <v/>
      </c>
      <c r="CI748" s="1371" t="str">
        <f t="shared" si="2532"/>
        <v/>
      </c>
      <c r="CJ748" s="1372" t="str">
        <f t="shared" si="2532"/>
        <v/>
      </c>
      <c r="CK748" s="1372" t="str">
        <f t="shared" si="2532"/>
        <v/>
      </c>
      <c r="CL748" s="1372" t="str">
        <f t="shared" si="2532"/>
        <v/>
      </c>
      <c r="CM748" s="1372" t="str">
        <f t="shared" si="2532"/>
        <v/>
      </c>
      <c r="CN748" s="1372" t="str">
        <f t="shared" si="2532"/>
        <v/>
      </c>
      <c r="CO748" s="1373" t="str">
        <f t="shared" si="2532"/>
        <v/>
      </c>
      <c r="CP748" s="1373" t="str">
        <f t="shared" si="2532"/>
        <v/>
      </c>
      <c r="CQ748" s="1373" t="str">
        <f t="shared" si="2532"/>
        <v/>
      </c>
      <c r="CR748" s="1373" t="str">
        <f t="shared" si="2533"/>
        <v/>
      </c>
      <c r="CS748" s="1372" t="str">
        <f t="shared" si="2533"/>
        <v/>
      </c>
      <c r="CT748" s="1372" t="str">
        <f t="shared" si="2533"/>
        <v/>
      </c>
      <c r="CU748" s="1372" t="str">
        <f t="shared" si="2533"/>
        <v/>
      </c>
      <c r="CV748" s="1372" t="str">
        <f t="shared" si="2533"/>
        <v/>
      </c>
      <c r="CW748" s="1372" t="str">
        <f t="shared" si="2533"/>
        <v/>
      </c>
      <c r="CX748" s="1371" t="str">
        <f t="shared" si="2533"/>
        <v/>
      </c>
      <c r="CY748" s="1374" t="str">
        <f t="shared" si="2533"/>
        <v/>
      </c>
      <c r="CZ748" s="532" t="str">
        <f t="shared" si="2534"/>
        <v/>
      </c>
      <c r="DA748" s="533" t="str">
        <f t="shared" si="2534"/>
        <v/>
      </c>
      <c r="DB748" s="534" t="str">
        <f t="shared" si="2534"/>
        <v/>
      </c>
      <c r="DC748" s="534" t="str">
        <f t="shared" si="2534"/>
        <v/>
      </c>
      <c r="DD748" s="534" t="str">
        <f t="shared" si="2534"/>
        <v/>
      </c>
      <c r="DE748" s="534" t="str">
        <f t="shared" si="2534"/>
        <v/>
      </c>
      <c r="DF748" s="534" t="str">
        <f t="shared" si="2534"/>
        <v/>
      </c>
      <c r="DG748" s="535" t="str">
        <f t="shared" si="2534"/>
        <v/>
      </c>
      <c r="DH748" s="535" t="str">
        <f t="shared" si="2534"/>
        <v/>
      </c>
      <c r="DI748" s="535" t="str">
        <f t="shared" si="2534"/>
        <v/>
      </c>
      <c r="DJ748" s="535" t="str">
        <f t="shared" si="2535"/>
        <v/>
      </c>
      <c r="DK748" s="534" t="str">
        <f t="shared" si="2535"/>
        <v/>
      </c>
      <c r="DL748" s="534" t="str">
        <f t="shared" si="2535"/>
        <v/>
      </c>
      <c r="DM748" s="534" t="str">
        <f t="shared" si="2535"/>
        <v/>
      </c>
      <c r="DN748" s="534" t="str">
        <f t="shared" si="2535"/>
        <v/>
      </c>
      <c r="DO748" s="534" t="str">
        <f t="shared" si="2535"/>
        <v/>
      </c>
      <c r="DP748" s="533" t="str">
        <f t="shared" si="2535"/>
        <v/>
      </c>
      <c r="DQ748" s="532" t="str">
        <f t="shared" si="2535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528"/>
        <v>2383.125</v>
      </c>
      <c r="CE749" s="698">
        <f t="shared" si="2529"/>
        <v>2551.9375</v>
      </c>
      <c r="CF749" s="698">
        <f t="shared" si="2530"/>
        <v>0</v>
      </c>
      <c r="CG749" s="787">
        <f t="shared" si="2531"/>
        <v>0</v>
      </c>
      <c r="CH749" s="1370">
        <f t="shared" si="2532"/>
        <v>0</v>
      </c>
      <c r="CI749" s="1371">
        <f t="shared" si="2532"/>
        <v>0</v>
      </c>
      <c r="CJ749" s="1372">
        <f t="shared" si="2532"/>
        <v>0</v>
      </c>
      <c r="CK749" s="1372">
        <f t="shared" si="2532"/>
        <v>0</v>
      </c>
      <c r="CL749" s="1372">
        <f t="shared" si="2532"/>
        <v>0</v>
      </c>
      <c r="CM749" s="1372">
        <f t="shared" si="2532"/>
        <v>0</v>
      </c>
      <c r="CN749" s="1372">
        <f t="shared" si="2532"/>
        <v>0</v>
      </c>
      <c r="CO749" s="1373">
        <f t="shared" si="2532"/>
        <v>0</v>
      </c>
      <c r="CP749" s="1373">
        <f t="shared" si="2532"/>
        <v>0</v>
      </c>
      <c r="CQ749" s="1373">
        <f t="shared" si="2532"/>
        <v>0</v>
      </c>
      <c r="CR749" s="1373">
        <f t="shared" si="2533"/>
        <v>0</v>
      </c>
      <c r="CS749" s="1372">
        <f t="shared" si="2533"/>
        <v>0</v>
      </c>
      <c r="CT749" s="1372">
        <f t="shared" si="2533"/>
        <v>5040</v>
      </c>
      <c r="CU749" s="1372">
        <f t="shared" si="2533"/>
        <v>5670</v>
      </c>
      <c r="CV749" s="1372">
        <f t="shared" si="2533"/>
        <v>6300</v>
      </c>
      <c r="CW749" s="1372">
        <f t="shared" si="2533"/>
        <v>6720</v>
      </c>
      <c r="CX749" s="1371">
        <f t="shared" si="2533"/>
        <v>14400</v>
      </c>
      <c r="CY749" s="1374">
        <f t="shared" si="2533"/>
        <v>391440</v>
      </c>
      <c r="CZ749" s="532">
        <f t="shared" si="2534"/>
        <v>0</v>
      </c>
      <c r="DA749" s="533">
        <f t="shared" si="2534"/>
        <v>0</v>
      </c>
      <c r="DB749" s="534">
        <f t="shared" si="2534"/>
        <v>0</v>
      </c>
      <c r="DC749" s="534">
        <f t="shared" si="2534"/>
        <v>0</v>
      </c>
      <c r="DD749" s="534">
        <f t="shared" si="2534"/>
        <v>0</v>
      </c>
      <c r="DE749" s="534">
        <f t="shared" si="2534"/>
        <v>0</v>
      </c>
      <c r="DF749" s="534">
        <f t="shared" si="2534"/>
        <v>0</v>
      </c>
      <c r="DG749" s="535">
        <f t="shared" si="2534"/>
        <v>0</v>
      </c>
      <c r="DH749" s="535">
        <f t="shared" si="2534"/>
        <v>0</v>
      </c>
      <c r="DI749" s="535">
        <f t="shared" si="2534"/>
        <v>0</v>
      </c>
      <c r="DJ749" s="535">
        <f t="shared" si="2535"/>
        <v>0</v>
      </c>
      <c r="DK749" s="534">
        <f t="shared" si="2535"/>
        <v>0</v>
      </c>
      <c r="DL749" s="534">
        <f t="shared" si="2535"/>
        <v>561</v>
      </c>
      <c r="DM749" s="534">
        <f t="shared" si="2535"/>
        <v>748</v>
      </c>
      <c r="DN749" s="534">
        <f t="shared" si="2535"/>
        <v>12000</v>
      </c>
      <c r="DO749" s="534">
        <f t="shared" si="2535"/>
        <v>13122</v>
      </c>
      <c r="DP749" s="533">
        <f t="shared" si="2535"/>
        <v>14400</v>
      </c>
      <c r="DQ749" s="532">
        <f t="shared" si="2535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9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2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2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2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2"/>
      <c r="BZ750" s="854"/>
      <c r="CA750" s="854"/>
      <c r="CB750" s="854"/>
      <c r="CC750" s="854"/>
      <c r="CD750" s="690" t="str">
        <f t="shared" si="2528"/>
        <v/>
      </c>
      <c r="CE750" s="690" t="str">
        <f t="shared" si="2529"/>
        <v/>
      </c>
      <c r="CF750" s="690" t="str">
        <f t="shared" si="2530"/>
        <v/>
      </c>
      <c r="CG750" s="786" t="str">
        <f t="shared" si="2531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2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2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2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2"/>
      <c r="BZ751" s="284"/>
      <c r="CA751" s="284"/>
      <c r="CB751" s="284"/>
      <c r="CC751" s="284"/>
      <c r="CD751" s="698" t="str">
        <f t="shared" si="2528"/>
        <v/>
      </c>
      <c r="CE751" s="698" t="str">
        <f t="shared" si="2529"/>
        <v/>
      </c>
      <c r="CF751" s="698" t="str">
        <f t="shared" si="2530"/>
        <v/>
      </c>
      <c r="CG751" s="787" t="str">
        <f t="shared" si="2531"/>
        <v/>
      </c>
      <c r="CH751" s="1370" t="str">
        <f t="shared" ref="CH751:CQ755" si="2536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371" t="str">
        <f t="shared" si="2536"/>
        <v/>
      </c>
      <c r="CJ751" s="1372" t="str">
        <f t="shared" si="2536"/>
        <v/>
      </c>
      <c r="CK751" s="1372" t="str">
        <f t="shared" si="2536"/>
        <v/>
      </c>
      <c r="CL751" s="1372" t="str">
        <f t="shared" si="2536"/>
        <v/>
      </c>
      <c r="CM751" s="1372" t="str">
        <f t="shared" si="2536"/>
        <v/>
      </c>
      <c r="CN751" s="1372" t="str">
        <f t="shared" si="2536"/>
        <v/>
      </c>
      <c r="CO751" s="1373" t="str">
        <f t="shared" si="2536"/>
        <v/>
      </c>
      <c r="CP751" s="1373" t="str">
        <f t="shared" si="2536"/>
        <v/>
      </c>
      <c r="CQ751" s="1373" t="str">
        <f t="shared" si="2536"/>
        <v/>
      </c>
      <c r="CR751" s="1373" t="str">
        <f t="shared" ref="CR751:CY755" si="2537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372" t="str">
        <f t="shared" si="2537"/>
        <v/>
      </c>
      <c r="CT751" s="1372" t="str">
        <f t="shared" si="2537"/>
        <v/>
      </c>
      <c r="CU751" s="1372" t="str">
        <f t="shared" si="2537"/>
        <v/>
      </c>
      <c r="CV751" s="1372" t="str">
        <f t="shared" si="2537"/>
        <v/>
      </c>
      <c r="CW751" s="1372" t="str">
        <f t="shared" si="2537"/>
        <v/>
      </c>
      <c r="CX751" s="1371" t="str">
        <f t="shared" si="2537"/>
        <v/>
      </c>
      <c r="CY751" s="1374" t="str">
        <f t="shared" si="2537"/>
        <v/>
      </c>
      <c r="CZ751" s="532" t="str">
        <f t="shared" ref="CZ751:DI755" si="2538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538"/>
        <v/>
      </c>
      <c r="DB751" s="534" t="str">
        <f t="shared" si="2538"/>
        <v/>
      </c>
      <c r="DC751" s="534" t="str">
        <f t="shared" si="2538"/>
        <v/>
      </c>
      <c r="DD751" s="534" t="str">
        <f t="shared" si="2538"/>
        <v/>
      </c>
      <c r="DE751" s="534" t="str">
        <f t="shared" si="2538"/>
        <v/>
      </c>
      <c r="DF751" s="534" t="str">
        <f t="shared" si="2538"/>
        <v/>
      </c>
      <c r="DG751" s="535" t="str">
        <f t="shared" si="2538"/>
        <v/>
      </c>
      <c r="DH751" s="535" t="str">
        <f t="shared" si="2538"/>
        <v/>
      </c>
      <c r="DI751" s="535" t="str">
        <f t="shared" si="2538"/>
        <v/>
      </c>
      <c r="DJ751" s="535" t="str">
        <f t="shared" ref="DJ751:DQ755" si="2539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539"/>
        <v/>
      </c>
      <c r="DL751" s="534" t="str">
        <f t="shared" si="2539"/>
        <v/>
      </c>
      <c r="DM751" s="534" t="str">
        <f t="shared" si="2539"/>
        <v/>
      </c>
      <c r="DN751" s="534" t="str">
        <f t="shared" si="2539"/>
        <v/>
      </c>
      <c r="DO751" s="534" t="str">
        <f t="shared" si="2539"/>
        <v/>
      </c>
      <c r="DP751" s="533" t="str">
        <f t="shared" si="2539"/>
        <v/>
      </c>
      <c r="DQ751" s="532" t="str">
        <f t="shared" si="2539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2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2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2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2"/>
      <c r="BZ752" s="233"/>
      <c r="CA752" s="233"/>
      <c r="CB752" s="233"/>
      <c r="CC752" s="233"/>
      <c r="CD752" s="698" t="str">
        <f t="shared" si="2528"/>
        <v/>
      </c>
      <c r="CE752" s="698" t="str">
        <f t="shared" si="2529"/>
        <v/>
      </c>
      <c r="CF752" s="698" t="str">
        <f t="shared" si="2530"/>
        <v/>
      </c>
      <c r="CG752" s="787" t="str">
        <f t="shared" si="2531"/>
        <v/>
      </c>
      <c r="CH752" s="1370" t="str">
        <f t="shared" si="2536"/>
        <v/>
      </c>
      <c r="CI752" s="1371" t="str">
        <f t="shared" si="2536"/>
        <v/>
      </c>
      <c r="CJ752" s="1372" t="str">
        <f t="shared" si="2536"/>
        <v/>
      </c>
      <c r="CK752" s="1372" t="str">
        <f t="shared" si="2536"/>
        <v/>
      </c>
      <c r="CL752" s="1372" t="str">
        <f t="shared" si="2536"/>
        <v/>
      </c>
      <c r="CM752" s="1372" t="str">
        <f t="shared" si="2536"/>
        <v/>
      </c>
      <c r="CN752" s="1372" t="str">
        <f t="shared" si="2536"/>
        <v/>
      </c>
      <c r="CO752" s="1373" t="str">
        <f t="shared" si="2536"/>
        <v/>
      </c>
      <c r="CP752" s="1373" t="str">
        <f t="shared" si="2536"/>
        <v/>
      </c>
      <c r="CQ752" s="1373" t="str">
        <f t="shared" si="2536"/>
        <v/>
      </c>
      <c r="CR752" s="1373" t="str">
        <f t="shared" si="2537"/>
        <v/>
      </c>
      <c r="CS752" s="1372" t="str">
        <f t="shared" si="2537"/>
        <v/>
      </c>
      <c r="CT752" s="1372" t="str">
        <f t="shared" si="2537"/>
        <v/>
      </c>
      <c r="CU752" s="1372" t="str">
        <f t="shared" si="2537"/>
        <v/>
      </c>
      <c r="CV752" s="1372" t="str">
        <f t="shared" si="2537"/>
        <v/>
      </c>
      <c r="CW752" s="1372" t="str">
        <f t="shared" si="2537"/>
        <v/>
      </c>
      <c r="CX752" s="1371" t="str">
        <f t="shared" si="2537"/>
        <v/>
      </c>
      <c r="CY752" s="1374" t="str">
        <f t="shared" si="2537"/>
        <v/>
      </c>
      <c r="CZ752" s="532" t="str">
        <f t="shared" si="2538"/>
        <v/>
      </c>
      <c r="DA752" s="533" t="str">
        <f t="shared" si="2538"/>
        <v/>
      </c>
      <c r="DB752" s="534" t="str">
        <f t="shared" si="2538"/>
        <v/>
      </c>
      <c r="DC752" s="534" t="str">
        <f t="shared" si="2538"/>
        <v/>
      </c>
      <c r="DD752" s="534" t="str">
        <f t="shared" si="2538"/>
        <v/>
      </c>
      <c r="DE752" s="534" t="str">
        <f t="shared" si="2538"/>
        <v/>
      </c>
      <c r="DF752" s="534" t="str">
        <f t="shared" si="2538"/>
        <v/>
      </c>
      <c r="DG752" s="535" t="str">
        <f t="shared" si="2538"/>
        <v/>
      </c>
      <c r="DH752" s="535" t="str">
        <f t="shared" si="2538"/>
        <v/>
      </c>
      <c r="DI752" s="535" t="str">
        <f t="shared" si="2538"/>
        <v/>
      </c>
      <c r="DJ752" s="535" t="str">
        <f t="shared" si="2539"/>
        <v/>
      </c>
      <c r="DK752" s="534" t="str">
        <f t="shared" si="2539"/>
        <v/>
      </c>
      <c r="DL752" s="534" t="str">
        <f t="shared" si="2539"/>
        <v/>
      </c>
      <c r="DM752" s="534" t="str">
        <f t="shared" si="2539"/>
        <v/>
      </c>
      <c r="DN752" s="534" t="str">
        <f t="shared" si="2539"/>
        <v/>
      </c>
      <c r="DO752" s="534" t="str">
        <f t="shared" si="2539"/>
        <v/>
      </c>
      <c r="DP752" s="533" t="str">
        <f t="shared" si="2539"/>
        <v/>
      </c>
      <c r="DQ752" s="532" t="str">
        <f t="shared" si="2539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2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2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2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2"/>
      <c r="BZ753" s="233"/>
      <c r="CA753" s="233"/>
      <c r="CB753" s="233"/>
      <c r="CC753" s="233"/>
      <c r="CD753" s="698" t="str">
        <f t="shared" si="2528"/>
        <v/>
      </c>
      <c r="CE753" s="698" t="str">
        <f t="shared" si="2529"/>
        <v/>
      </c>
      <c r="CF753" s="698" t="str">
        <f t="shared" si="2530"/>
        <v/>
      </c>
      <c r="CG753" s="787" t="str">
        <f t="shared" si="2531"/>
        <v/>
      </c>
      <c r="CH753" s="1370" t="str">
        <f t="shared" si="2536"/>
        <v/>
      </c>
      <c r="CI753" s="1371" t="str">
        <f t="shared" si="2536"/>
        <v/>
      </c>
      <c r="CJ753" s="1372" t="str">
        <f t="shared" si="2536"/>
        <v/>
      </c>
      <c r="CK753" s="1372" t="str">
        <f t="shared" si="2536"/>
        <v/>
      </c>
      <c r="CL753" s="1372" t="str">
        <f t="shared" si="2536"/>
        <v/>
      </c>
      <c r="CM753" s="1372" t="str">
        <f t="shared" si="2536"/>
        <v/>
      </c>
      <c r="CN753" s="1372" t="str">
        <f t="shared" si="2536"/>
        <v/>
      </c>
      <c r="CO753" s="1373" t="str">
        <f t="shared" si="2536"/>
        <v/>
      </c>
      <c r="CP753" s="1373" t="str">
        <f t="shared" si="2536"/>
        <v/>
      </c>
      <c r="CQ753" s="1373" t="str">
        <f t="shared" si="2536"/>
        <v/>
      </c>
      <c r="CR753" s="1373" t="str">
        <f t="shared" si="2537"/>
        <v/>
      </c>
      <c r="CS753" s="1372" t="str">
        <f t="shared" si="2537"/>
        <v/>
      </c>
      <c r="CT753" s="1372" t="str">
        <f t="shared" si="2537"/>
        <v/>
      </c>
      <c r="CU753" s="1372" t="str">
        <f t="shared" si="2537"/>
        <v/>
      </c>
      <c r="CV753" s="1372" t="str">
        <f t="shared" si="2537"/>
        <v/>
      </c>
      <c r="CW753" s="1372" t="str">
        <f t="shared" si="2537"/>
        <v/>
      </c>
      <c r="CX753" s="1371" t="str">
        <f t="shared" si="2537"/>
        <v/>
      </c>
      <c r="CY753" s="1374" t="str">
        <f t="shared" si="2537"/>
        <v/>
      </c>
      <c r="CZ753" s="532" t="str">
        <f t="shared" si="2538"/>
        <v/>
      </c>
      <c r="DA753" s="533" t="str">
        <f t="shared" si="2538"/>
        <v/>
      </c>
      <c r="DB753" s="534" t="str">
        <f t="shared" si="2538"/>
        <v/>
      </c>
      <c r="DC753" s="534" t="str">
        <f t="shared" si="2538"/>
        <v/>
      </c>
      <c r="DD753" s="534" t="str">
        <f t="shared" si="2538"/>
        <v/>
      </c>
      <c r="DE753" s="534" t="str">
        <f t="shared" si="2538"/>
        <v/>
      </c>
      <c r="DF753" s="534" t="str">
        <f t="shared" si="2538"/>
        <v/>
      </c>
      <c r="DG753" s="535" t="str">
        <f t="shared" si="2538"/>
        <v/>
      </c>
      <c r="DH753" s="535" t="str">
        <f t="shared" si="2538"/>
        <v/>
      </c>
      <c r="DI753" s="535" t="str">
        <f t="shared" si="2538"/>
        <v/>
      </c>
      <c r="DJ753" s="535" t="str">
        <f t="shared" si="2539"/>
        <v/>
      </c>
      <c r="DK753" s="534" t="str">
        <f t="shared" si="2539"/>
        <v/>
      </c>
      <c r="DL753" s="534" t="str">
        <f t="shared" si="2539"/>
        <v/>
      </c>
      <c r="DM753" s="534" t="str">
        <f t="shared" si="2539"/>
        <v/>
      </c>
      <c r="DN753" s="534" t="str">
        <f t="shared" si="2539"/>
        <v/>
      </c>
      <c r="DO753" s="534" t="str">
        <f t="shared" si="2539"/>
        <v/>
      </c>
      <c r="DP753" s="533" t="str">
        <f t="shared" si="2539"/>
        <v/>
      </c>
      <c r="DQ753" s="532" t="str">
        <f t="shared" si="2539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2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2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2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2"/>
      <c r="BZ754" s="233"/>
      <c r="CA754" s="233"/>
      <c r="CB754" s="233"/>
      <c r="CC754" s="233"/>
      <c r="CD754" s="698" t="str">
        <f t="shared" si="2528"/>
        <v/>
      </c>
      <c r="CE754" s="698" t="str">
        <f t="shared" si="2529"/>
        <v/>
      </c>
      <c r="CF754" s="698" t="str">
        <f t="shared" si="2530"/>
        <v/>
      </c>
      <c r="CG754" s="787" t="str">
        <f t="shared" si="2531"/>
        <v/>
      </c>
      <c r="CH754" s="1370" t="str">
        <f t="shared" si="2536"/>
        <v/>
      </c>
      <c r="CI754" s="1371" t="str">
        <f t="shared" si="2536"/>
        <v/>
      </c>
      <c r="CJ754" s="1372" t="str">
        <f t="shared" si="2536"/>
        <v/>
      </c>
      <c r="CK754" s="1372" t="str">
        <f t="shared" si="2536"/>
        <v/>
      </c>
      <c r="CL754" s="1372" t="str">
        <f t="shared" si="2536"/>
        <v/>
      </c>
      <c r="CM754" s="1372" t="str">
        <f t="shared" si="2536"/>
        <v/>
      </c>
      <c r="CN754" s="1372" t="str">
        <f t="shared" si="2536"/>
        <v/>
      </c>
      <c r="CO754" s="1373" t="str">
        <f t="shared" si="2536"/>
        <v/>
      </c>
      <c r="CP754" s="1373" t="str">
        <f t="shared" si="2536"/>
        <v/>
      </c>
      <c r="CQ754" s="1373" t="str">
        <f t="shared" si="2536"/>
        <v/>
      </c>
      <c r="CR754" s="1373" t="str">
        <f t="shared" si="2537"/>
        <v/>
      </c>
      <c r="CS754" s="1372" t="str">
        <f t="shared" si="2537"/>
        <v/>
      </c>
      <c r="CT754" s="1372" t="str">
        <f t="shared" si="2537"/>
        <v/>
      </c>
      <c r="CU754" s="1372" t="str">
        <f t="shared" si="2537"/>
        <v/>
      </c>
      <c r="CV754" s="1372" t="str">
        <f t="shared" si="2537"/>
        <v/>
      </c>
      <c r="CW754" s="1372" t="str">
        <f t="shared" si="2537"/>
        <v/>
      </c>
      <c r="CX754" s="1371" t="str">
        <f t="shared" si="2537"/>
        <v/>
      </c>
      <c r="CY754" s="1374" t="str">
        <f t="shared" si="2537"/>
        <v/>
      </c>
      <c r="CZ754" s="532" t="str">
        <f t="shared" si="2538"/>
        <v/>
      </c>
      <c r="DA754" s="533" t="str">
        <f t="shared" si="2538"/>
        <v/>
      </c>
      <c r="DB754" s="534" t="str">
        <f t="shared" si="2538"/>
        <v/>
      </c>
      <c r="DC754" s="534" t="str">
        <f t="shared" si="2538"/>
        <v/>
      </c>
      <c r="DD754" s="534" t="str">
        <f t="shared" si="2538"/>
        <v/>
      </c>
      <c r="DE754" s="534" t="str">
        <f t="shared" si="2538"/>
        <v/>
      </c>
      <c r="DF754" s="534" t="str">
        <f t="shared" si="2538"/>
        <v/>
      </c>
      <c r="DG754" s="535" t="str">
        <f t="shared" si="2538"/>
        <v/>
      </c>
      <c r="DH754" s="535" t="str">
        <f t="shared" si="2538"/>
        <v/>
      </c>
      <c r="DI754" s="535" t="str">
        <f t="shared" si="2538"/>
        <v/>
      </c>
      <c r="DJ754" s="535" t="str">
        <f t="shared" si="2539"/>
        <v/>
      </c>
      <c r="DK754" s="534" t="str">
        <f t="shared" si="2539"/>
        <v/>
      </c>
      <c r="DL754" s="534" t="str">
        <f t="shared" si="2539"/>
        <v/>
      </c>
      <c r="DM754" s="534" t="str">
        <f t="shared" si="2539"/>
        <v/>
      </c>
      <c r="DN754" s="534" t="str">
        <f t="shared" si="2539"/>
        <v/>
      </c>
      <c r="DO754" s="534" t="str">
        <f t="shared" si="2539"/>
        <v/>
      </c>
      <c r="DP754" s="533" t="str">
        <f t="shared" si="2539"/>
        <v/>
      </c>
      <c r="DQ754" s="532" t="str">
        <f t="shared" si="2539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528"/>
        <v>945</v>
      </c>
      <c r="CE755" s="698">
        <f t="shared" si="2529"/>
        <v>666.375</v>
      </c>
      <c r="CF755" s="698">
        <f t="shared" si="2530"/>
        <v>3600</v>
      </c>
      <c r="CG755" s="787">
        <f t="shared" si="2531"/>
        <v>7762.5</v>
      </c>
      <c r="CH755" s="1370">
        <f t="shared" si="2536"/>
        <v>0</v>
      </c>
      <c r="CI755" s="1371">
        <f t="shared" si="2536"/>
        <v>0</v>
      </c>
      <c r="CJ755" s="1372">
        <f t="shared" si="2536"/>
        <v>0</v>
      </c>
      <c r="CK755" s="1372">
        <f t="shared" si="2536"/>
        <v>0</v>
      </c>
      <c r="CL755" s="1372">
        <f t="shared" si="2536"/>
        <v>0</v>
      </c>
      <c r="CM755" s="1372">
        <f t="shared" si="2536"/>
        <v>0</v>
      </c>
      <c r="CN755" s="1372">
        <f t="shared" si="2536"/>
        <v>0</v>
      </c>
      <c r="CO755" s="1373">
        <f t="shared" si="2536"/>
        <v>0</v>
      </c>
      <c r="CP755" s="1373">
        <f t="shared" si="2536"/>
        <v>0</v>
      </c>
      <c r="CQ755" s="1373">
        <f t="shared" si="2536"/>
        <v>0</v>
      </c>
      <c r="CR755" s="1373">
        <f t="shared" si="2537"/>
        <v>0</v>
      </c>
      <c r="CS755" s="1372">
        <f t="shared" si="2537"/>
        <v>0</v>
      </c>
      <c r="CT755" s="1372">
        <f t="shared" si="2537"/>
        <v>0</v>
      </c>
      <c r="CU755" s="1372">
        <f t="shared" si="2537"/>
        <v>0</v>
      </c>
      <c r="CV755" s="1372">
        <f t="shared" si="2537"/>
        <v>0</v>
      </c>
      <c r="CW755" s="1372">
        <f t="shared" si="2537"/>
        <v>6000</v>
      </c>
      <c r="CX755" s="1371">
        <f t="shared" si="2537"/>
        <v>9120</v>
      </c>
      <c r="CY755" s="1374">
        <f t="shared" si="2537"/>
        <v>39600</v>
      </c>
      <c r="CZ755" s="532">
        <f t="shared" si="2538"/>
        <v>0</v>
      </c>
      <c r="DA755" s="533">
        <f t="shared" si="2538"/>
        <v>0</v>
      </c>
      <c r="DB755" s="534">
        <f t="shared" si="2538"/>
        <v>0</v>
      </c>
      <c r="DC755" s="534">
        <f t="shared" si="2538"/>
        <v>0</v>
      </c>
      <c r="DD755" s="534">
        <f t="shared" si="2538"/>
        <v>0</v>
      </c>
      <c r="DE755" s="534">
        <f t="shared" si="2538"/>
        <v>0</v>
      </c>
      <c r="DF755" s="534">
        <f t="shared" si="2538"/>
        <v>0</v>
      </c>
      <c r="DG755" s="535">
        <f t="shared" si="2538"/>
        <v>0</v>
      </c>
      <c r="DH755" s="535">
        <f t="shared" si="2538"/>
        <v>0</v>
      </c>
      <c r="DI755" s="535">
        <f t="shared" si="2538"/>
        <v>0</v>
      </c>
      <c r="DJ755" s="535">
        <f t="shared" si="2539"/>
        <v>0</v>
      </c>
      <c r="DK755" s="534">
        <f t="shared" si="2539"/>
        <v>0</v>
      </c>
      <c r="DL755" s="534">
        <f t="shared" si="2539"/>
        <v>0</v>
      </c>
      <c r="DM755" s="534">
        <f t="shared" si="2539"/>
        <v>0</v>
      </c>
      <c r="DN755" s="534">
        <f t="shared" si="2539"/>
        <v>0</v>
      </c>
      <c r="DO755" s="534">
        <f t="shared" si="2539"/>
        <v>4640</v>
      </c>
      <c r="DP755" s="533">
        <f t="shared" si="2539"/>
        <v>6022</v>
      </c>
      <c r="DQ755" s="532">
        <f t="shared" si="2539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2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2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2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2"/>
      <c r="BZ756" s="785"/>
      <c r="CA756" s="785"/>
      <c r="CB756" s="785"/>
      <c r="CC756" s="785"/>
      <c r="CD756" s="690" t="str">
        <f t="shared" si="2528"/>
        <v/>
      </c>
      <c r="CE756" s="690" t="str">
        <f t="shared" si="2529"/>
        <v/>
      </c>
      <c r="CF756" s="690" t="str">
        <f t="shared" si="2530"/>
        <v/>
      </c>
      <c r="CG756" s="786" t="str">
        <f t="shared" si="2531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80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80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80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80"/>
      <c r="BZ757" s="233"/>
      <c r="CA757" s="233"/>
      <c r="CB757" s="233"/>
      <c r="CC757" s="233"/>
      <c r="CD757" s="698" t="str">
        <f t="shared" si="2528"/>
        <v/>
      </c>
      <c r="CE757" s="698" t="str">
        <f t="shared" si="2529"/>
        <v/>
      </c>
      <c r="CF757" s="698" t="str">
        <f t="shared" si="2530"/>
        <v/>
      </c>
      <c r="CG757" s="787" t="str">
        <f t="shared" si="2531"/>
        <v/>
      </c>
      <c r="CH757" s="1370" t="str">
        <f t="shared" ref="CH757:CQ760" si="2540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371" t="str">
        <f t="shared" si="2540"/>
        <v/>
      </c>
      <c r="CJ757" s="1372" t="str">
        <f t="shared" si="2540"/>
        <v/>
      </c>
      <c r="CK757" s="1372" t="str">
        <f t="shared" si="2540"/>
        <v/>
      </c>
      <c r="CL757" s="1372" t="str">
        <f t="shared" si="2540"/>
        <v/>
      </c>
      <c r="CM757" s="1372" t="str">
        <f t="shared" si="2540"/>
        <v/>
      </c>
      <c r="CN757" s="1372" t="str">
        <f t="shared" si="2540"/>
        <v/>
      </c>
      <c r="CO757" s="1373" t="str">
        <f t="shared" si="2540"/>
        <v/>
      </c>
      <c r="CP757" s="1373" t="str">
        <f t="shared" si="2540"/>
        <v/>
      </c>
      <c r="CQ757" s="1373" t="str">
        <f t="shared" si="2540"/>
        <v/>
      </c>
      <c r="CR757" s="1373" t="str">
        <f t="shared" ref="CR757:CY760" si="2541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372" t="str">
        <f t="shared" si="2541"/>
        <v/>
      </c>
      <c r="CT757" s="1372" t="str">
        <f t="shared" si="2541"/>
        <v/>
      </c>
      <c r="CU757" s="1372" t="str">
        <f t="shared" si="2541"/>
        <v/>
      </c>
      <c r="CV757" s="1372" t="str">
        <f t="shared" si="2541"/>
        <v/>
      </c>
      <c r="CW757" s="1372" t="str">
        <f t="shared" si="2541"/>
        <v/>
      </c>
      <c r="CX757" s="1371" t="str">
        <f t="shared" si="2541"/>
        <v/>
      </c>
      <c r="CY757" s="1374" t="str">
        <f t="shared" si="2541"/>
        <v/>
      </c>
      <c r="CZ757" s="532" t="str">
        <f t="shared" ref="CZ757:DI760" si="2542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542"/>
        <v/>
      </c>
      <c r="DB757" s="534" t="str">
        <f t="shared" si="2542"/>
        <v/>
      </c>
      <c r="DC757" s="534" t="str">
        <f t="shared" si="2542"/>
        <v/>
      </c>
      <c r="DD757" s="534" t="str">
        <f t="shared" si="2542"/>
        <v/>
      </c>
      <c r="DE757" s="534" t="str">
        <f t="shared" si="2542"/>
        <v/>
      </c>
      <c r="DF757" s="534" t="str">
        <f t="shared" si="2542"/>
        <v/>
      </c>
      <c r="DG757" s="535" t="str">
        <f t="shared" si="2542"/>
        <v/>
      </c>
      <c r="DH757" s="535" t="str">
        <f t="shared" si="2542"/>
        <v/>
      </c>
      <c r="DI757" s="535" t="str">
        <f t="shared" si="2542"/>
        <v/>
      </c>
      <c r="DJ757" s="535" t="str">
        <f t="shared" ref="DJ757:DQ760" si="2543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543"/>
        <v/>
      </c>
      <c r="DL757" s="534" t="str">
        <f t="shared" si="2543"/>
        <v/>
      </c>
      <c r="DM757" s="534" t="str">
        <f t="shared" si="2543"/>
        <v/>
      </c>
      <c r="DN757" s="534" t="str">
        <f t="shared" si="2543"/>
        <v/>
      </c>
      <c r="DO757" s="534" t="str">
        <f t="shared" si="2543"/>
        <v/>
      </c>
      <c r="DP757" s="533" t="str">
        <f t="shared" si="2543"/>
        <v/>
      </c>
      <c r="DQ757" s="532" t="str">
        <f t="shared" si="2543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80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80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80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80"/>
      <c r="BZ758" s="233"/>
      <c r="CA758" s="233"/>
      <c r="CB758" s="233"/>
      <c r="CC758" s="233"/>
      <c r="CD758" s="698" t="str">
        <f t="shared" si="2528"/>
        <v/>
      </c>
      <c r="CE758" s="698" t="str">
        <f t="shared" si="2529"/>
        <v/>
      </c>
      <c r="CF758" s="698" t="str">
        <f t="shared" si="2530"/>
        <v/>
      </c>
      <c r="CG758" s="787" t="str">
        <f t="shared" si="2531"/>
        <v/>
      </c>
      <c r="CH758" s="1370" t="str">
        <f t="shared" si="2540"/>
        <v/>
      </c>
      <c r="CI758" s="1371" t="str">
        <f t="shared" si="2540"/>
        <v/>
      </c>
      <c r="CJ758" s="1372" t="str">
        <f t="shared" si="2540"/>
        <v/>
      </c>
      <c r="CK758" s="1372" t="str">
        <f t="shared" si="2540"/>
        <v/>
      </c>
      <c r="CL758" s="1372" t="str">
        <f t="shared" si="2540"/>
        <v/>
      </c>
      <c r="CM758" s="1372" t="str">
        <f t="shared" si="2540"/>
        <v/>
      </c>
      <c r="CN758" s="1372" t="str">
        <f t="shared" si="2540"/>
        <v/>
      </c>
      <c r="CO758" s="1373" t="str">
        <f t="shared" si="2540"/>
        <v/>
      </c>
      <c r="CP758" s="1373" t="str">
        <f t="shared" si="2540"/>
        <v/>
      </c>
      <c r="CQ758" s="1373" t="str">
        <f t="shared" si="2540"/>
        <v/>
      </c>
      <c r="CR758" s="1373" t="str">
        <f t="shared" si="2541"/>
        <v/>
      </c>
      <c r="CS758" s="1372" t="str">
        <f t="shared" si="2541"/>
        <v/>
      </c>
      <c r="CT758" s="1372" t="str">
        <f t="shared" si="2541"/>
        <v/>
      </c>
      <c r="CU758" s="1372" t="str">
        <f t="shared" si="2541"/>
        <v/>
      </c>
      <c r="CV758" s="1372" t="str">
        <f t="shared" si="2541"/>
        <v/>
      </c>
      <c r="CW758" s="1372" t="str">
        <f t="shared" si="2541"/>
        <v/>
      </c>
      <c r="CX758" s="1371" t="str">
        <f t="shared" si="2541"/>
        <v/>
      </c>
      <c r="CY758" s="1374" t="str">
        <f t="shared" si="2541"/>
        <v/>
      </c>
      <c r="CZ758" s="532" t="str">
        <f t="shared" si="2542"/>
        <v/>
      </c>
      <c r="DA758" s="533" t="str">
        <f t="shared" si="2542"/>
        <v/>
      </c>
      <c r="DB758" s="534" t="str">
        <f t="shared" si="2542"/>
        <v/>
      </c>
      <c r="DC758" s="534" t="str">
        <f t="shared" si="2542"/>
        <v/>
      </c>
      <c r="DD758" s="534" t="str">
        <f t="shared" si="2542"/>
        <v/>
      </c>
      <c r="DE758" s="534" t="str">
        <f t="shared" si="2542"/>
        <v/>
      </c>
      <c r="DF758" s="534" t="str">
        <f t="shared" si="2542"/>
        <v/>
      </c>
      <c r="DG758" s="535" t="str">
        <f t="shared" si="2542"/>
        <v/>
      </c>
      <c r="DH758" s="535" t="str">
        <f t="shared" si="2542"/>
        <v/>
      </c>
      <c r="DI758" s="535" t="str">
        <f t="shared" si="2542"/>
        <v/>
      </c>
      <c r="DJ758" s="535" t="str">
        <f t="shared" si="2543"/>
        <v/>
      </c>
      <c r="DK758" s="534" t="str">
        <f t="shared" si="2543"/>
        <v/>
      </c>
      <c r="DL758" s="534" t="str">
        <f t="shared" si="2543"/>
        <v/>
      </c>
      <c r="DM758" s="534" t="str">
        <f t="shared" si="2543"/>
        <v/>
      </c>
      <c r="DN758" s="534" t="str">
        <f t="shared" si="2543"/>
        <v/>
      </c>
      <c r="DO758" s="534" t="str">
        <f t="shared" si="2543"/>
        <v/>
      </c>
      <c r="DP758" s="533" t="str">
        <f t="shared" si="2543"/>
        <v/>
      </c>
      <c r="DQ758" s="532" t="str">
        <f t="shared" si="2543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80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80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80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80"/>
      <c r="BZ759" s="233"/>
      <c r="CA759" s="233"/>
      <c r="CB759" s="233"/>
      <c r="CC759" s="233"/>
      <c r="CD759" s="698" t="str">
        <f t="shared" si="2528"/>
        <v/>
      </c>
      <c r="CE759" s="698" t="str">
        <f t="shared" si="2529"/>
        <v/>
      </c>
      <c r="CF759" s="698" t="str">
        <f t="shared" si="2530"/>
        <v/>
      </c>
      <c r="CG759" s="787" t="str">
        <f t="shared" si="2531"/>
        <v/>
      </c>
      <c r="CH759" s="1370" t="str">
        <f t="shared" si="2540"/>
        <v/>
      </c>
      <c r="CI759" s="1371" t="str">
        <f t="shared" si="2540"/>
        <v/>
      </c>
      <c r="CJ759" s="1372" t="str">
        <f t="shared" si="2540"/>
        <v/>
      </c>
      <c r="CK759" s="1372" t="str">
        <f t="shared" si="2540"/>
        <v/>
      </c>
      <c r="CL759" s="1372" t="str">
        <f t="shared" si="2540"/>
        <v/>
      </c>
      <c r="CM759" s="1372" t="str">
        <f t="shared" si="2540"/>
        <v/>
      </c>
      <c r="CN759" s="1372" t="str">
        <f t="shared" si="2540"/>
        <v/>
      </c>
      <c r="CO759" s="1373" t="str">
        <f t="shared" si="2540"/>
        <v/>
      </c>
      <c r="CP759" s="1373" t="str">
        <f t="shared" si="2540"/>
        <v/>
      </c>
      <c r="CQ759" s="1373" t="str">
        <f t="shared" si="2540"/>
        <v/>
      </c>
      <c r="CR759" s="1373" t="str">
        <f t="shared" si="2541"/>
        <v/>
      </c>
      <c r="CS759" s="1372" t="str">
        <f t="shared" si="2541"/>
        <v/>
      </c>
      <c r="CT759" s="1372" t="str">
        <f t="shared" si="2541"/>
        <v/>
      </c>
      <c r="CU759" s="1372" t="str">
        <f t="shared" si="2541"/>
        <v/>
      </c>
      <c r="CV759" s="1372" t="str">
        <f t="shared" si="2541"/>
        <v/>
      </c>
      <c r="CW759" s="1372" t="str">
        <f t="shared" si="2541"/>
        <v/>
      </c>
      <c r="CX759" s="1371" t="str">
        <f t="shared" si="2541"/>
        <v/>
      </c>
      <c r="CY759" s="1374" t="str">
        <f t="shared" si="2541"/>
        <v/>
      </c>
      <c r="CZ759" s="532" t="str">
        <f t="shared" si="2542"/>
        <v/>
      </c>
      <c r="DA759" s="533" t="str">
        <f t="shared" si="2542"/>
        <v/>
      </c>
      <c r="DB759" s="534" t="str">
        <f t="shared" si="2542"/>
        <v/>
      </c>
      <c r="DC759" s="534" t="str">
        <f t="shared" si="2542"/>
        <v/>
      </c>
      <c r="DD759" s="534" t="str">
        <f t="shared" si="2542"/>
        <v/>
      </c>
      <c r="DE759" s="534" t="str">
        <f t="shared" si="2542"/>
        <v/>
      </c>
      <c r="DF759" s="534" t="str">
        <f t="shared" si="2542"/>
        <v/>
      </c>
      <c r="DG759" s="535" t="str">
        <f t="shared" si="2542"/>
        <v/>
      </c>
      <c r="DH759" s="535" t="str">
        <f t="shared" si="2542"/>
        <v/>
      </c>
      <c r="DI759" s="535" t="str">
        <f t="shared" si="2542"/>
        <v/>
      </c>
      <c r="DJ759" s="535" t="str">
        <f t="shared" si="2543"/>
        <v/>
      </c>
      <c r="DK759" s="534" t="str">
        <f t="shared" si="2543"/>
        <v/>
      </c>
      <c r="DL759" s="534" t="str">
        <f t="shared" si="2543"/>
        <v/>
      </c>
      <c r="DM759" s="534" t="str">
        <f t="shared" si="2543"/>
        <v/>
      </c>
      <c r="DN759" s="534" t="str">
        <f t="shared" si="2543"/>
        <v/>
      </c>
      <c r="DO759" s="534" t="str">
        <f t="shared" si="2543"/>
        <v/>
      </c>
      <c r="DP759" s="533" t="str">
        <f t="shared" si="2543"/>
        <v/>
      </c>
      <c r="DQ759" s="532" t="str">
        <f t="shared" si="2543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528"/>
        <v>3300</v>
      </c>
      <c r="CE760" s="698">
        <f t="shared" si="2529"/>
        <v>210.75</v>
      </c>
      <c r="CF760" s="698">
        <f t="shared" si="2530"/>
        <v>56220</v>
      </c>
      <c r="CG760" s="787">
        <f t="shared" si="2531"/>
        <v>6750</v>
      </c>
      <c r="CH760" s="1370">
        <f t="shared" si="2540"/>
        <v>0</v>
      </c>
      <c r="CI760" s="1371">
        <f t="shared" si="2540"/>
        <v>0</v>
      </c>
      <c r="CJ760" s="1372">
        <f t="shared" si="2540"/>
        <v>0</v>
      </c>
      <c r="CK760" s="1372">
        <f t="shared" si="2540"/>
        <v>0</v>
      </c>
      <c r="CL760" s="1372">
        <f t="shared" si="2540"/>
        <v>0</v>
      </c>
      <c r="CM760" s="1372">
        <f t="shared" si="2540"/>
        <v>0</v>
      </c>
      <c r="CN760" s="1372">
        <f t="shared" si="2540"/>
        <v>0</v>
      </c>
      <c r="CO760" s="1373">
        <f t="shared" si="2540"/>
        <v>0</v>
      </c>
      <c r="CP760" s="1373">
        <f t="shared" si="2540"/>
        <v>0</v>
      </c>
      <c r="CQ760" s="1373">
        <f t="shared" si="2540"/>
        <v>0</v>
      </c>
      <c r="CR760" s="1373">
        <f t="shared" si="2541"/>
        <v>0</v>
      </c>
      <c r="CS760" s="1372">
        <f t="shared" si="2541"/>
        <v>0</v>
      </c>
      <c r="CT760" s="1372">
        <f t="shared" si="2541"/>
        <v>0</v>
      </c>
      <c r="CU760" s="1372">
        <f t="shared" si="2541"/>
        <v>0</v>
      </c>
      <c r="CV760" s="1372">
        <f t="shared" si="2541"/>
        <v>0</v>
      </c>
      <c r="CW760" s="1372">
        <f t="shared" si="2541"/>
        <v>9600</v>
      </c>
      <c r="CX760" s="1371">
        <f t="shared" si="2541"/>
        <v>43200</v>
      </c>
      <c r="CY760" s="1374">
        <f t="shared" si="2541"/>
        <v>43200</v>
      </c>
      <c r="CZ760" s="532">
        <f t="shared" si="2542"/>
        <v>0</v>
      </c>
      <c r="DA760" s="533">
        <f t="shared" si="2542"/>
        <v>0</v>
      </c>
      <c r="DB760" s="534">
        <f t="shared" si="2542"/>
        <v>0</v>
      </c>
      <c r="DC760" s="534">
        <f t="shared" si="2542"/>
        <v>0</v>
      </c>
      <c r="DD760" s="534">
        <f t="shared" si="2542"/>
        <v>0</v>
      </c>
      <c r="DE760" s="534">
        <f t="shared" si="2542"/>
        <v>0</v>
      </c>
      <c r="DF760" s="534">
        <f t="shared" si="2542"/>
        <v>0</v>
      </c>
      <c r="DG760" s="535">
        <f t="shared" si="2542"/>
        <v>0</v>
      </c>
      <c r="DH760" s="535">
        <f t="shared" si="2542"/>
        <v>0</v>
      </c>
      <c r="DI760" s="535">
        <f t="shared" si="2542"/>
        <v>0</v>
      </c>
      <c r="DJ760" s="535">
        <f t="shared" si="2543"/>
        <v>0</v>
      </c>
      <c r="DK760" s="534">
        <f t="shared" si="2543"/>
        <v>0</v>
      </c>
      <c r="DL760" s="534">
        <f t="shared" si="2543"/>
        <v>0</v>
      </c>
      <c r="DM760" s="534">
        <f t="shared" si="2543"/>
        <v>0</v>
      </c>
      <c r="DN760" s="534">
        <f t="shared" si="2543"/>
        <v>600</v>
      </c>
      <c r="DO760" s="534">
        <f t="shared" si="2543"/>
        <v>840</v>
      </c>
      <c r="DP760" s="533">
        <f t="shared" si="2543"/>
        <v>1932</v>
      </c>
      <c r="DQ760" s="532">
        <f t="shared" si="2543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80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80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80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80"/>
      <c r="BZ761" s="854"/>
      <c r="CA761" s="854"/>
      <c r="CB761" s="854"/>
      <c r="CC761" s="854"/>
      <c r="CD761" s="690"/>
      <c r="CE761" s="690"/>
      <c r="CF761" s="690"/>
      <c r="CG761" s="786"/>
      <c r="CH761" s="1386"/>
      <c r="CI761" s="1386"/>
      <c r="CJ761" s="1386"/>
      <c r="CK761" s="1386"/>
      <c r="CL761" s="1386"/>
      <c r="CM761" s="1386"/>
      <c r="CN761" s="1386"/>
      <c r="CO761" s="1386"/>
      <c r="CP761" s="1386"/>
      <c r="CQ761" s="1386"/>
      <c r="CR761" s="1386"/>
      <c r="CS761" s="1386"/>
      <c r="CT761" s="1386"/>
      <c r="CU761" s="1386"/>
      <c r="CV761" s="1386"/>
      <c r="CW761" s="1386"/>
      <c r="CX761" s="1386"/>
      <c r="CY761" s="1387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80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80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80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80"/>
      <c r="BZ762" s="284"/>
      <c r="CA762" s="284"/>
      <c r="CB762" s="284"/>
      <c r="CC762" s="284"/>
      <c r="CD762" s="698" t="str">
        <f t="shared" ref="CD762:CD776" si="2544">IF(DR762&lt;3,"",(SUM(B762:S762)-MIN(B762:S762)-MAX(B762:S762))/(DR762-2))</f>
        <v/>
      </c>
      <c r="CE762" s="698" t="str">
        <f t="shared" ref="CE762:CE776" si="2545">IF(DS762&lt;3,"",(SUM(U762:AL762)-MIN(U762:AL762)-MAX(U762:AL762))/(DS762-2))</f>
        <v/>
      </c>
      <c r="CF762" s="698" t="str">
        <f t="shared" ref="CF762:CF776" si="2546">IF(DT762&lt;3,"",(SUM(AN762:BE762)-MIN(AN762:BE762)-MAX(AN762:BE762))/(DT762-2))</f>
        <v/>
      </c>
      <c r="CG762" s="787" t="str">
        <f t="shared" ref="CG762:CG776" si="2547">IF(DU762&lt;3,"",(SUM(BG762:BX762)-MIN(BG762:BX762)-MAX(BG762:BX762))/(DU762-2))</f>
        <v/>
      </c>
      <c r="CH762" s="1370" t="str">
        <f t="shared" ref="CH762:CQ765" si="2548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371" t="str">
        <f t="shared" si="2548"/>
        <v/>
      </c>
      <c r="CJ762" s="1372" t="str">
        <f t="shared" si="2548"/>
        <v/>
      </c>
      <c r="CK762" s="1372" t="str">
        <f t="shared" si="2548"/>
        <v/>
      </c>
      <c r="CL762" s="1372" t="str">
        <f t="shared" si="2548"/>
        <v/>
      </c>
      <c r="CM762" s="1372" t="str">
        <f t="shared" si="2548"/>
        <v/>
      </c>
      <c r="CN762" s="1372" t="str">
        <f t="shared" si="2548"/>
        <v/>
      </c>
      <c r="CO762" s="1373" t="str">
        <f t="shared" si="2548"/>
        <v/>
      </c>
      <c r="CP762" s="1373" t="str">
        <f t="shared" si="2548"/>
        <v/>
      </c>
      <c r="CQ762" s="1373" t="str">
        <f t="shared" si="2548"/>
        <v/>
      </c>
      <c r="CR762" s="1373" t="str">
        <f t="shared" ref="CR762:CY765" si="2549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372" t="str">
        <f t="shared" si="2549"/>
        <v/>
      </c>
      <c r="CT762" s="1372" t="str">
        <f t="shared" si="2549"/>
        <v/>
      </c>
      <c r="CU762" s="1372" t="str">
        <f t="shared" si="2549"/>
        <v/>
      </c>
      <c r="CV762" s="1372" t="str">
        <f t="shared" si="2549"/>
        <v/>
      </c>
      <c r="CW762" s="1372" t="str">
        <f t="shared" si="2549"/>
        <v/>
      </c>
      <c r="CX762" s="1371" t="str">
        <f t="shared" si="2549"/>
        <v/>
      </c>
      <c r="CY762" s="1374" t="str">
        <f t="shared" si="2549"/>
        <v/>
      </c>
      <c r="CZ762" s="532" t="str">
        <f t="shared" ref="CZ762:DI765" si="2550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550"/>
        <v/>
      </c>
      <c r="DB762" s="534" t="str">
        <f t="shared" si="2550"/>
        <v/>
      </c>
      <c r="DC762" s="534" t="str">
        <f t="shared" si="2550"/>
        <v/>
      </c>
      <c r="DD762" s="534" t="str">
        <f t="shared" si="2550"/>
        <v/>
      </c>
      <c r="DE762" s="534" t="str">
        <f t="shared" si="2550"/>
        <v/>
      </c>
      <c r="DF762" s="534" t="str">
        <f t="shared" si="2550"/>
        <v/>
      </c>
      <c r="DG762" s="535" t="str">
        <f t="shared" si="2550"/>
        <v/>
      </c>
      <c r="DH762" s="535" t="str">
        <f t="shared" si="2550"/>
        <v/>
      </c>
      <c r="DI762" s="535" t="str">
        <f t="shared" si="2550"/>
        <v/>
      </c>
      <c r="DJ762" s="535" t="str">
        <f t="shared" ref="DJ762:DQ765" si="2551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551"/>
        <v/>
      </c>
      <c r="DL762" s="534" t="str">
        <f t="shared" si="2551"/>
        <v/>
      </c>
      <c r="DM762" s="534" t="str">
        <f t="shared" si="2551"/>
        <v/>
      </c>
      <c r="DN762" s="534" t="str">
        <f t="shared" si="2551"/>
        <v/>
      </c>
      <c r="DO762" s="534" t="str">
        <f t="shared" si="2551"/>
        <v/>
      </c>
      <c r="DP762" s="533" t="str">
        <f t="shared" si="2551"/>
        <v/>
      </c>
      <c r="DQ762" s="532" t="str">
        <f t="shared" si="2551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80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80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80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80"/>
      <c r="BZ763" s="284"/>
      <c r="CA763" s="284"/>
      <c r="CB763" s="284"/>
      <c r="CC763" s="284"/>
      <c r="CD763" s="698" t="str">
        <f t="shared" si="2544"/>
        <v/>
      </c>
      <c r="CE763" s="698" t="str">
        <f t="shared" si="2545"/>
        <v/>
      </c>
      <c r="CF763" s="698" t="str">
        <f t="shared" si="2546"/>
        <v/>
      </c>
      <c r="CG763" s="787" t="str">
        <f t="shared" si="2547"/>
        <v/>
      </c>
      <c r="CH763" s="1370" t="str">
        <f t="shared" si="2548"/>
        <v/>
      </c>
      <c r="CI763" s="1371" t="str">
        <f t="shared" si="2548"/>
        <v/>
      </c>
      <c r="CJ763" s="1372" t="str">
        <f t="shared" si="2548"/>
        <v/>
      </c>
      <c r="CK763" s="1372" t="str">
        <f t="shared" si="2548"/>
        <v/>
      </c>
      <c r="CL763" s="1372" t="str">
        <f t="shared" si="2548"/>
        <v/>
      </c>
      <c r="CM763" s="1372" t="str">
        <f t="shared" si="2548"/>
        <v/>
      </c>
      <c r="CN763" s="1372" t="str">
        <f t="shared" si="2548"/>
        <v/>
      </c>
      <c r="CO763" s="1373" t="str">
        <f t="shared" si="2548"/>
        <v/>
      </c>
      <c r="CP763" s="1373" t="str">
        <f t="shared" si="2548"/>
        <v/>
      </c>
      <c r="CQ763" s="1373" t="str">
        <f t="shared" si="2548"/>
        <v/>
      </c>
      <c r="CR763" s="1373" t="str">
        <f t="shared" si="2549"/>
        <v/>
      </c>
      <c r="CS763" s="1372" t="str">
        <f t="shared" si="2549"/>
        <v/>
      </c>
      <c r="CT763" s="1372" t="str">
        <f t="shared" si="2549"/>
        <v/>
      </c>
      <c r="CU763" s="1372" t="str">
        <f t="shared" si="2549"/>
        <v/>
      </c>
      <c r="CV763" s="1372" t="str">
        <f t="shared" si="2549"/>
        <v/>
      </c>
      <c r="CW763" s="1372" t="str">
        <f t="shared" si="2549"/>
        <v/>
      </c>
      <c r="CX763" s="1371" t="str">
        <f t="shared" si="2549"/>
        <v/>
      </c>
      <c r="CY763" s="1374" t="str">
        <f t="shared" si="2549"/>
        <v/>
      </c>
      <c r="CZ763" s="532" t="str">
        <f t="shared" si="2550"/>
        <v/>
      </c>
      <c r="DA763" s="533" t="str">
        <f t="shared" si="2550"/>
        <v/>
      </c>
      <c r="DB763" s="534" t="str">
        <f t="shared" si="2550"/>
        <v/>
      </c>
      <c r="DC763" s="534" t="str">
        <f t="shared" si="2550"/>
        <v/>
      </c>
      <c r="DD763" s="534" t="str">
        <f t="shared" si="2550"/>
        <v/>
      </c>
      <c r="DE763" s="534" t="str">
        <f t="shared" si="2550"/>
        <v/>
      </c>
      <c r="DF763" s="534" t="str">
        <f t="shared" si="2550"/>
        <v/>
      </c>
      <c r="DG763" s="535" t="str">
        <f t="shared" si="2550"/>
        <v/>
      </c>
      <c r="DH763" s="535" t="str">
        <f t="shared" si="2550"/>
        <v/>
      </c>
      <c r="DI763" s="535" t="str">
        <f t="shared" si="2550"/>
        <v/>
      </c>
      <c r="DJ763" s="535" t="str">
        <f t="shared" si="2551"/>
        <v/>
      </c>
      <c r="DK763" s="534" t="str">
        <f t="shared" si="2551"/>
        <v/>
      </c>
      <c r="DL763" s="534" t="str">
        <f t="shared" si="2551"/>
        <v/>
      </c>
      <c r="DM763" s="534" t="str">
        <f t="shared" si="2551"/>
        <v/>
      </c>
      <c r="DN763" s="534" t="str">
        <f t="shared" si="2551"/>
        <v/>
      </c>
      <c r="DO763" s="534" t="str">
        <f t="shared" si="2551"/>
        <v/>
      </c>
      <c r="DP763" s="533" t="str">
        <f t="shared" si="2551"/>
        <v/>
      </c>
      <c r="DQ763" s="532" t="str">
        <f t="shared" si="2551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80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80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80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80"/>
      <c r="BZ764" s="284"/>
      <c r="CA764" s="284"/>
      <c r="CB764" s="284"/>
      <c r="CC764" s="284"/>
      <c r="CD764" s="698" t="str">
        <f t="shared" si="2544"/>
        <v/>
      </c>
      <c r="CE764" s="698" t="str">
        <f t="shared" si="2545"/>
        <v/>
      </c>
      <c r="CF764" s="698" t="str">
        <f t="shared" si="2546"/>
        <v/>
      </c>
      <c r="CG764" s="787" t="str">
        <f t="shared" si="2547"/>
        <v/>
      </c>
      <c r="CH764" s="1370" t="str">
        <f t="shared" si="2548"/>
        <v/>
      </c>
      <c r="CI764" s="1371" t="str">
        <f t="shared" si="2548"/>
        <v/>
      </c>
      <c r="CJ764" s="1372" t="str">
        <f t="shared" si="2548"/>
        <v/>
      </c>
      <c r="CK764" s="1372" t="str">
        <f t="shared" si="2548"/>
        <v/>
      </c>
      <c r="CL764" s="1372" t="str">
        <f t="shared" si="2548"/>
        <v/>
      </c>
      <c r="CM764" s="1372" t="str">
        <f t="shared" si="2548"/>
        <v/>
      </c>
      <c r="CN764" s="1372" t="str">
        <f t="shared" si="2548"/>
        <v/>
      </c>
      <c r="CO764" s="1373" t="str">
        <f t="shared" si="2548"/>
        <v/>
      </c>
      <c r="CP764" s="1373" t="str">
        <f t="shared" si="2548"/>
        <v/>
      </c>
      <c r="CQ764" s="1373" t="str">
        <f t="shared" si="2548"/>
        <v/>
      </c>
      <c r="CR764" s="1373" t="str">
        <f t="shared" si="2549"/>
        <v/>
      </c>
      <c r="CS764" s="1372" t="str">
        <f t="shared" si="2549"/>
        <v/>
      </c>
      <c r="CT764" s="1372" t="str">
        <f t="shared" si="2549"/>
        <v/>
      </c>
      <c r="CU764" s="1372" t="str">
        <f t="shared" si="2549"/>
        <v/>
      </c>
      <c r="CV764" s="1372" t="str">
        <f t="shared" si="2549"/>
        <v/>
      </c>
      <c r="CW764" s="1372" t="str">
        <f t="shared" si="2549"/>
        <v/>
      </c>
      <c r="CX764" s="1371" t="str">
        <f t="shared" si="2549"/>
        <v/>
      </c>
      <c r="CY764" s="1374" t="str">
        <f t="shared" si="2549"/>
        <v/>
      </c>
      <c r="CZ764" s="532" t="str">
        <f t="shared" si="2550"/>
        <v/>
      </c>
      <c r="DA764" s="533" t="str">
        <f t="shared" si="2550"/>
        <v/>
      </c>
      <c r="DB764" s="534" t="str">
        <f t="shared" si="2550"/>
        <v/>
      </c>
      <c r="DC764" s="534" t="str">
        <f t="shared" si="2550"/>
        <v/>
      </c>
      <c r="DD764" s="534" t="str">
        <f t="shared" si="2550"/>
        <v/>
      </c>
      <c r="DE764" s="534" t="str">
        <f t="shared" si="2550"/>
        <v/>
      </c>
      <c r="DF764" s="534" t="str">
        <f t="shared" si="2550"/>
        <v/>
      </c>
      <c r="DG764" s="535" t="str">
        <f t="shared" si="2550"/>
        <v/>
      </c>
      <c r="DH764" s="535" t="str">
        <f t="shared" si="2550"/>
        <v/>
      </c>
      <c r="DI764" s="535" t="str">
        <f t="shared" si="2550"/>
        <v/>
      </c>
      <c r="DJ764" s="535" t="str">
        <f t="shared" si="2551"/>
        <v/>
      </c>
      <c r="DK764" s="534" t="str">
        <f t="shared" si="2551"/>
        <v/>
      </c>
      <c r="DL764" s="534" t="str">
        <f t="shared" si="2551"/>
        <v/>
      </c>
      <c r="DM764" s="534" t="str">
        <f t="shared" si="2551"/>
        <v/>
      </c>
      <c r="DN764" s="534" t="str">
        <f t="shared" si="2551"/>
        <v/>
      </c>
      <c r="DO764" s="534" t="str">
        <f t="shared" si="2551"/>
        <v/>
      </c>
      <c r="DP764" s="533" t="str">
        <f t="shared" si="2551"/>
        <v/>
      </c>
      <c r="DQ764" s="532" t="str">
        <f t="shared" si="2551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552">IF(B762="","",B762*B763*B764)</f>
        <v/>
      </c>
      <c r="C765" s="708" t="str">
        <f t="shared" si="2552"/>
        <v/>
      </c>
      <c r="D765" s="708" t="str">
        <f t="shared" si="2552"/>
        <v/>
      </c>
      <c r="E765" s="708" t="str">
        <f t="shared" si="2552"/>
        <v/>
      </c>
      <c r="F765" s="708" t="str">
        <f t="shared" si="2552"/>
        <v/>
      </c>
      <c r="G765" s="708" t="str">
        <f t="shared" si="2552"/>
        <v/>
      </c>
      <c r="H765" s="708" t="str">
        <f t="shared" si="2552"/>
        <v/>
      </c>
      <c r="I765" s="708" t="str">
        <f t="shared" si="2552"/>
        <v/>
      </c>
      <c r="J765" s="708" t="str">
        <f t="shared" si="2552"/>
        <v/>
      </c>
      <c r="K765" s="708" t="str">
        <f t="shared" si="2552"/>
        <v/>
      </c>
      <c r="L765" s="708" t="str">
        <f t="shared" si="2552"/>
        <v/>
      </c>
      <c r="M765" s="708" t="str">
        <f t="shared" si="2552"/>
        <v/>
      </c>
      <c r="N765" s="708" t="str">
        <f t="shared" si="2552"/>
        <v/>
      </c>
      <c r="O765" s="708" t="str">
        <f t="shared" si="2552"/>
        <v/>
      </c>
      <c r="P765" s="708" t="str">
        <f t="shared" si="2552"/>
        <v/>
      </c>
      <c r="Q765" s="708" t="str">
        <f t="shared" si="2552"/>
        <v/>
      </c>
      <c r="R765" s="708" t="str">
        <f t="shared" si="2552"/>
        <v/>
      </c>
      <c r="S765" s="708" t="str">
        <f t="shared" si="2552"/>
        <v/>
      </c>
      <c r="T765" s="747"/>
      <c r="U765" s="708" t="str">
        <f t="shared" ref="U765:AL765" si="2553">IF(U762="","",U762*U763*U764)</f>
        <v/>
      </c>
      <c r="V765" s="708" t="str">
        <f t="shared" si="2553"/>
        <v/>
      </c>
      <c r="W765" s="708" t="str">
        <f t="shared" si="2553"/>
        <v/>
      </c>
      <c r="X765" s="708" t="str">
        <f t="shared" si="2553"/>
        <v/>
      </c>
      <c r="Y765" s="708" t="str">
        <f t="shared" si="2553"/>
        <v/>
      </c>
      <c r="Z765" s="708" t="str">
        <f t="shared" si="2553"/>
        <v/>
      </c>
      <c r="AA765" s="708" t="str">
        <f t="shared" si="2553"/>
        <v/>
      </c>
      <c r="AB765" s="708" t="str">
        <f t="shared" si="2553"/>
        <v/>
      </c>
      <c r="AC765" s="708" t="str">
        <f t="shared" si="2553"/>
        <v/>
      </c>
      <c r="AD765" s="708" t="str">
        <f t="shared" si="2553"/>
        <v/>
      </c>
      <c r="AE765" s="708" t="str">
        <f t="shared" si="2553"/>
        <v/>
      </c>
      <c r="AF765" s="708" t="str">
        <f t="shared" si="2553"/>
        <v/>
      </c>
      <c r="AG765" s="708" t="str">
        <f t="shared" si="2553"/>
        <v/>
      </c>
      <c r="AH765" s="708" t="str">
        <f t="shared" si="2553"/>
        <v/>
      </c>
      <c r="AI765" s="708" t="str">
        <f t="shared" si="2553"/>
        <v/>
      </c>
      <c r="AJ765" s="708" t="str">
        <f t="shared" si="2553"/>
        <v/>
      </c>
      <c r="AK765" s="708" t="str">
        <f t="shared" si="2553"/>
        <v/>
      </c>
      <c r="AL765" s="708" t="str">
        <f t="shared" si="2553"/>
        <v/>
      </c>
      <c r="AM765" s="747"/>
      <c r="AN765" s="708" t="str">
        <f t="shared" ref="AN765:BE765" si="2554">IF(AN762="","",AN762*AN763*AN764)</f>
        <v/>
      </c>
      <c r="AO765" s="708" t="str">
        <f t="shared" si="2554"/>
        <v/>
      </c>
      <c r="AP765" s="708" t="str">
        <f t="shared" si="2554"/>
        <v/>
      </c>
      <c r="AQ765" s="708" t="str">
        <f t="shared" si="2554"/>
        <v/>
      </c>
      <c r="AR765" s="708" t="str">
        <f t="shared" si="2554"/>
        <v/>
      </c>
      <c r="AS765" s="708" t="str">
        <f t="shared" si="2554"/>
        <v/>
      </c>
      <c r="AT765" s="708" t="str">
        <f t="shared" si="2554"/>
        <v/>
      </c>
      <c r="AU765" s="708" t="str">
        <f t="shared" si="2554"/>
        <v/>
      </c>
      <c r="AV765" s="708" t="str">
        <f t="shared" si="2554"/>
        <v/>
      </c>
      <c r="AW765" s="708" t="str">
        <f t="shared" si="2554"/>
        <v/>
      </c>
      <c r="AX765" s="708" t="str">
        <f t="shared" si="2554"/>
        <v/>
      </c>
      <c r="AY765" s="708" t="str">
        <f t="shared" si="2554"/>
        <v/>
      </c>
      <c r="AZ765" s="708" t="str">
        <f t="shared" si="2554"/>
        <v/>
      </c>
      <c r="BA765" s="708" t="str">
        <f t="shared" si="2554"/>
        <v/>
      </c>
      <c r="BB765" s="708" t="str">
        <f t="shared" si="2554"/>
        <v/>
      </c>
      <c r="BC765" s="708" t="str">
        <f t="shared" si="2554"/>
        <v/>
      </c>
      <c r="BD765" s="708" t="str">
        <f t="shared" si="2554"/>
        <v/>
      </c>
      <c r="BE765" s="708" t="str">
        <f t="shared" si="2554"/>
        <v/>
      </c>
      <c r="BF765" s="747"/>
      <c r="BG765" s="708" t="str">
        <f t="shared" ref="BG765:BX765" si="2555">IF(BG762="","",BG762*BG763*BG764)</f>
        <v/>
      </c>
      <c r="BH765" s="708" t="str">
        <f t="shared" si="2555"/>
        <v/>
      </c>
      <c r="BI765" s="708" t="str">
        <f t="shared" si="2555"/>
        <v/>
      </c>
      <c r="BJ765" s="708" t="str">
        <f t="shared" si="2555"/>
        <v/>
      </c>
      <c r="BK765" s="708" t="str">
        <f t="shared" si="2555"/>
        <v/>
      </c>
      <c r="BL765" s="708" t="str">
        <f t="shared" si="2555"/>
        <v/>
      </c>
      <c r="BM765" s="708" t="str">
        <f t="shared" si="2555"/>
        <v/>
      </c>
      <c r="BN765" s="708" t="str">
        <f t="shared" si="2555"/>
        <v/>
      </c>
      <c r="BO765" s="708" t="str">
        <f t="shared" si="2555"/>
        <v/>
      </c>
      <c r="BP765" s="708" t="str">
        <f t="shared" si="2555"/>
        <v/>
      </c>
      <c r="BQ765" s="708" t="str">
        <f t="shared" si="2555"/>
        <v/>
      </c>
      <c r="BR765" s="708" t="str">
        <f t="shared" si="2555"/>
        <v/>
      </c>
      <c r="BS765" s="708" t="str">
        <f t="shared" si="2555"/>
        <v/>
      </c>
      <c r="BT765" s="708" t="str">
        <f t="shared" si="2555"/>
        <v/>
      </c>
      <c r="BU765" s="708" t="str">
        <f t="shared" si="2555"/>
        <v/>
      </c>
      <c r="BV765" s="708" t="str">
        <f t="shared" si="2555"/>
        <v/>
      </c>
      <c r="BW765" s="708" t="str">
        <f t="shared" si="2555"/>
        <v/>
      </c>
      <c r="BX765" s="708" t="str">
        <f t="shared" si="2555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544"/>
        <v/>
      </c>
      <c r="CE765" s="698" t="str">
        <f t="shared" si="2545"/>
        <v/>
      </c>
      <c r="CF765" s="698" t="str">
        <f t="shared" si="2546"/>
        <v/>
      </c>
      <c r="CG765" s="787" t="str">
        <f t="shared" si="2547"/>
        <v/>
      </c>
      <c r="CH765" s="1370" t="str">
        <f t="shared" si="2548"/>
        <v/>
      </c>
      <c r="CI765" s="1371" t="str">
        <f t="shared" si="2548"/>
        <v/>
      </c>
      <c r="CJ765" s="1372" t="str">
        <f t="shared" si="2548"/>
        <v/>
      </c>
      <c r="CK765" s="1372" t="str">
        <f t="shared" si="2548"/>
        <v/>
      </c>
      <c r="CL765" s="1372" t="str">
        <f t="shared" si="2548"/>
        <v/>
      </c>
      <c r="CM765" s="1372" t="str">
        <f t="shared" si="2548"/>
        <v/>
      </c>
      <c r="CN765" s="1372" t="str">
        <f t="shared" si="2548"/>
        <v/>
      </c>
      <c r="CO765" s="1373" t="str">
        <f t="shared" si="2548"/>
        <v/>
      </c>
      <c r="CP765" s="1373" t="str">
        <f t="shared" si="2548"/>
        <v/>
      </c>
      <c r="CQ765" s="1373" t="str">
        <f t="shared" si="2548"/>
        <v/>
      </c>
      <c r="CR765" s="1373" t="str">
        <f t="shared" si="2549"/>
        <v/>
      </c>
      <c r="CS765" s="1372" t="str">
        <f t="shared" si="2549"/>
        <v/>
      </c>
      <c r="CT765" s="1372" t="str">
        <f t="shared" si="2549"/>
        <v/>
      </c>
      <c r="CU765" s="1372" t="str">
        <f t="shared" si="2549"/>
        <v/>
      </c>
      <c r="CV765" s="1372" t="str">
        <f t="shared" si="2549"/>
        <v/>
      </c>
      <c r="CW765" s="1372" t="str">
        <f t="shared" si="2549"/>
        <v/>
      </c>
      <c r="CX765" s="1371" t="str">
        <f t="shared" si="2549"/>
        <v/>
      </c>
      <c r="CY765" s="1374" t="str">
        <f t="shared" si="2549"/>
        <v/>
      </c>
      <c r="CZ765" s="532" t="str">
        <f t="shared" si="2550"/>
        <v/>
      </c>
      <c r="DA765" s="533" t="str">
        <f t="shared" si="2550"/>
        <v/>
      </c>
      <c r="DB765" s="534" t="str">
        <f t="shared" si="2550"/>
        <v/>
      </c>
      <c r="DC765" s="534" t="str">
        <f t="shared" si="2550"/>
        <v/>
      </c>
      <c r="DD765" s="534" t="str">
        <f t="shared" si="2550"/>
        <v/>
      </c>
      <c r="DE765" s="534" t="str">
        <f t="shared" si="2550"/>
        <v/>
      </c>
      <c r="DF765" s="534" t="str">
        <f t="shared" si="2550"/>
        <v/>
      </c>
      <c r="DG765" s="535" t="str">
        <f t="shared" si="2550"/>
        <v/>
      </c>
      <c r="DH765" s="535" t="str">
        <f t="shared" si="2550"/>
        <v/>
      </c>
      <c r="DI765" s="535" t="str">
        <f t="shared" si="2550"/>
        <v/>
      </c>
      <c r="DJ765" s="535" t="str">
        <f t="shared" si="2551"/>
        <v/>
      </c>
      <c r="DK765" s="534" t="str">
        <f t="shared" si="2551"/>
        <v/>
      </c>
      <c r="DL765" s="534" t="str">
        <f t="shared" si="2551"/>
        <v/>
      </c>
      <c r="DM765" s="534" t="str">
        <f t="shared" si="2551"/>
        <v/>
      </c>
      <c r="DN765" s="534" t="str">
        <f t="shared" si="2551"/>
        <v/>
      </c>
      <c r="DO765" s="534" t="str">
        <f t="shared" si="2551"/>
        <v/>
      </c>
      <c r="DP765" s="533" t="str">
        <f t="shared" si="2551"/>
        <v/>
      </c>
      <c r="DQ765" s="532" t="str">
        <f t="shared" si="2551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81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80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80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80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80"/>
      <c r="BZ766" s="284"/>
      <c r="CA766" s="284"/>
      <c r="CB766" s="284"/>
      <c r="CC766" s="284"/>
      <c r="CD766" s="690" t="str">
        <f t="shared" si="2544"/>
        <v/>
      </c>
      <c r="CE766" s="690" t="str">
        <f t="shared" si="2545"/>
        <v/>
      </c>
      <c r="CF766" s="690" t="str">
        <f t="shared" si="2546"/>
        <v/>
      </c>
      <c r="CG766" s="786" t="str">
        <f t="shared" si="2547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80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80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80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80"/>
      <c r="BZ767" s="284">
        <v>1</v>
      </c>
      <c r="CA767" s="284"/>
      <c r="CB767" s="284"/>
      <c r="CC767" s="284"/>
      <c r="CD767" s="698">
        <f t="shared" si="2544"/>
        <v>1</v>
      </c>
      <c r="CE767" s="698" t="str">
        <f t="shared" si="2545"/>
        <v/>
      </c>
      <c r="CF767" s="698" t="str">
        <f t="shared" si="2546"/>
        <v/>
      </c>
      <c r="CG767" s="787" t="str">
        <f t="shared" si="2547"/>
        <v/>
      </c>
      <c r="CH767" s="1370" t="str">
        <f t="shared" ref="CH767:CQ770" si="2556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371" t="str">
        <f t="shared" si="2556"/>
        <v/>
      </c>
      <c r="CJ767" s="1372" t="str">
        <f t="shared" si="2556"/>
        <v/>
      </c>
      <c r="CK767" s="1372" t="str">
        <f t="shared" si="2556"/>
        <v/>
      </c>
      <c r="CL767" s="1372" t="str">
        <f t="shared" si="2556"/>
        <v/>
      </c>
      <c r="CM767" s="1372" t="str">
        <f t="shared" si="2556"/>
        <v/>
      </c>
      <c r="CN767" s="1372" t="str">
        <f t="shared" si="2556"/>
        <v/>
      </c>
      <c r="CO767" s="1373" t="str">
        <f t="shared" si="2556"/>
        <v/>
      </c>
      <c r="CP767" s="1373">
        <f t="shared" si="2556"/>
        <v>1</v>
      </c>
      <c r="CQ767" s="1373">
        <f t="shared" si="2556"/>
        <v>1</v>
      </c>
      <c r="CR767" s="1373">
        <f t="shared" ref="CR767:CY770" si="2557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372" t="str">
        <f t="shared" si="2557"/>
        <v/>
      </c>
      <c r="CT767" s="1372" t="str">
        <f t="shared" si="2557"/>
        <v/>
      </c>
      <c r="CU767" s="1372" t="str">
        <f t="shared" si="2557"/>
        <v/>
      </c>
      <c r="CV767" s="1372" t="str">
        <f t="shared" si="2557"/>
        <v/>
      </c>
      <c r="CW767" s="1372" t="str">
        <f t="shared" si="2557"/>
        <v/>
      </c>
      <c r="CX767" s="1371" t="str">
        <f t="shared" si="2557"/>
        <v/>
      </c>
      <c r="CY767" s="1374" t="str">
        <f t="shared" si="2557"/>
        <v/>
      </c>
      <c r="CZ767" s="532" t="str">
        <f t="shared" ref="CZ767:DI770" si="2558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558"/>
        <v/>
      </c>
      <c r="DB767" s="534" t="str">
        <f t="shared" si="2558"/>
        <v/>
      </c>
      <c r="DC767" s="534" t="str">
        <f t="shared" si="2558"/>
        <v/>
      </c>
      <c r="DD767" s="534" t="str">
        <f t="shared" si="2558"/>
        <v/>
      </c>
      <c r="DE767" s="534" t="str">
        <f t="shared" si="2558"/>
        <v/>
      </c>
      <c r="DF767" s="534" t="str">
        <f t="shared" si="2558"/>
        <v/>
      </c>
      <c r="DG767" s="535" t="str">
        <f t="shared" si="2558"/>
        <v/>
      </c>
      <c r="DH767" s="535" t="str">
        <f t="shared" si="2558"/>
        <v/>
      </c>
      <c r="DI767" s="535">
        <f t="shared" si="2558"/>
        <v>1</v>
      </c>
      <c r="DJ767" s="535" t="str">
        <f t="shared" ref="DJ767:DQ770" si="2559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559"/>
        <v/>
      </c>
      <c r="DL767" s="534" t="str">
        <f t="shared" si="2559"/>
        <v/>
      </c>
      <c r="DM767" s="534" t="str">
        <f t="shared" si="2559"/>
        <v/>
      </c>
      <c r="DN767" s="534" t="str">
        <f t="shared" si="2559"/>
        <v/>
      </c>
      <c r="DO767" s="534" t="str">
        <f t="shared" si="2559"/>
        <v/>
      </c>
      <c r="DP767" s="533" t="str">
        <f t="shared" si="2559"/>
        <v/>
      </c>
      <c r="DQ767" s="532" t="str">
        <f t="shared" si="2559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80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80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80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80"/>
      <c r="BZ768" s="284">
        <v>1</v>
      </c>
      <c r="CA768" s="284"/>
      <c r="CB768" s="284"/>
      <c r="CC768" s="284"/>
      <c r="CD768" s="698">
        <f t="shared" si="2544"/>
        <v>1</v>
      </c>
      <c r="CE768" s="698" t="str">
        <f t="shared" si="2545"/>
        <v/>
      </c>
      <c r="CF768" s="698" t="str">
        <f t="shared" si="2546"/>
        <v/>
      </c>
      <c r="CG768" s="787" t="str">
        <f t="shared" si="2547"/>
        <v/>
      </c>
      <c r="CH768" s="1370" t="str">
        <f t="shared" si="2556"/>
        <v/>
      </c>
      <c r="CI768" s="1371" t="str">
        <f t="shared" si="2556"/>
        <v/>
      </c>
      <c r="CJ768" s="1372" t="str">
        <f t="shared" si="2556"/>
        <v/>
      </c>
      <c r="CK768" s="1372" t="str">
        <f t="shared" si="2556"/>
        <v/>
      </c>
      <c r="CL768" s="1372" t="str">
        <f t="shared" si="2556"/>
        <v/>
      </c>
      <c r="CM768" s="1372" t="str">
        <f t="shared" si="2556"/>
        <v/>
      </c>
      <c r="CN768" s="1372" t="str">
        <f t="shared" si="2556"/>
        <v/>
      </c>
      <c r="CO768" s="1373" t="str">
        <f t="shared" si="2556"/>
        <v/>
      </c>
      <c r="CP768" s="1373">
        <f t="shared" si="2556"/>
        <v>1</v>
      </c>
      <c r="CQ768" s="1373">
        <f t="shared" si="2556"/>
        <v>1</v>
      </c>
      <c r="CR768" s="1373">
        <f t="shared" si="2557"/>
        <v>12</v>
      </c>
      <c r="CS768" s="1372" t="str">
        <f t="shared" si="2557"/>
        <v/>
      </c>
      <c r="CT768" s="1372" t="str">
        <f t="shared" si="2557"/>
        <v/>
      </c>
      <c r="CU768" s="1372" t="str">
        <f t="shared" si="2557"/>
        <v/>
      </c>
      <c r="CV768" s="1372" t="str">
        <f t="shared" si="2557"/>
        <v/>
      </c>
      <c r="CW768" s="1372" t="str">
        <f t="shared" si="2557"/>
        <v/>
      </c>
      <c r="CX768" s="1371" t="str">
        <f t="shared" si="2557"/>
        <v/>
      </c>
      <c r="CY768" s="1374" t="str">
        <f t="shared" si="2557"/>
        <v/>
      </c>
      <c r="CZ768" s="532" t="str">
        <f t="shared" si="2558"/>
        <v/>
      </c>
      <c r="DA768" s="533" t="str">
        <f t="shared" si="2558"/>
        <v/>
      </c>
      <c r="DB768" s="534" t="str">
        <f t="shared" si="2558"/>
        <v/>
      </c>
      <c r="DC768" s="534" t="str">
        <f t="shared" si="2558"/>
        <v/>
      </c>
      <c r="DD768" s="534" t="str">
        <f t="shared" si="2558"/>
        <v/>
      </c>
      <c r="DE768" s="534" t="str">
        <f t="shared" si="2558"/>
        <v/>
      </c>
      <c r="DF768" s="534" t="str">
        <f t="shared" si="2558"/>
        <v/>
      </c>
      <c r="DG768" s="535" t="str">
        <f t="shared" si="2558"/>
        <v/>
      </c>
      <c r="DH768" s="535" t="str">
        <f t="shared" si="2558"/>
        <v/>
      </c>
      <c r="DI768" s="535">
        <f t="shared" si="2558"/>
        <v>2</v>
      </c>
      <c r="DJ768" s="535" t="str">
        <f t="shared" si="2559"/>
        <v/>
      </c>
      <c r="DK768" s="534" t="str">
        <f t="shared" si="2559"/>
        <v/>
      </c>
      <c r="DL768" s="534" t="str">
        <f t="shared" si="2559"/>
        <v/>
      </c>
      <c r="DM768" s="534" t="str">
        <f t="shared" si="2559"/>
        <v/>
      </c>
      <c r="DN768" s="534" t="str">
        <f t="shared" si="2559"/>
        <v/>
      </c>
      <c r="DO768" s="534" t="str">
        <f t="shared" si="2559"/>
        <v/>
      </c>
      <c r="DP768" s="533" t="str">
        <f t="shared" si="2559"/>
        <v/>
      </c>
      <c r="DQ768" s="532" t="str">
        <f t="shared" si="2559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80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80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80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80"/>
      <c r="BZ769" s="284">
        <v>450</v>
      </c>
      <c r="CA769" s="284"/>
      <c r="CB769" s="284"/>
      <c r="CC769" s="284"/>
      <c r="CD769" s="698">
        <f t="shared" si="2544"/>
        <v>450</v>
      </c>
      <c r="CE769" s="698" t="str">
        <f t="shared" si="2545"/>
        <v/>
      </c>
      <c r="CF769" s="698" t="str">
        <f t="shared" si="2546"/>
        <v/>
      </c>
      <c r="CG769" s="787" t="str">
        <f t="shared" si="2547"/>
        <v/>
      </c>
      <c r="CH769" s="1370" t="str">
        <f t="shared" si="2556"/>
        <v/>
      </c>
      <c r="CI769" s="1371" t="str">
        <f t="shared" si="2556"/>
        <v/>
      </c>
      <c r="CJ769" s="1372" t="str">
        <f t="shared" si="2556"/>
        <v/>
      </c>
      <c r="CK769" s="1372" t="str">
        <f t="shared" si="2556"/>
        <v/>
      </c>
      <c r="CL769" s="1372" t="str">
        <f t="shared" si="2556"/>
        <v/>
      </c>
      <c r="CM769" s="1372" t="str">
        <f t="shared" si="2556"/>
        <v/>
      </c>
      <c r="CN769" s="1372" t="str">
        <f t="shared" si="2556"/>
        <v/>
      </c>
      <c r="CO769" s="1373" t="str">
        <f t="shared" si="2556"/>
        <v/>
      </c>
      <c r="CP769" s="1373">
        <f t="shared" si="2556"/>
        <v>220</v>
      </c>
      <c r="CQ769" s="1373">
        <f t="shared" si="2556"/>
        <v>450</v>
      </c>
      <c r="CR769" s="1373">
        <f t="shared" si="2557"/>
        <v>1500</v>
      </c>
      <c r="CS769" s="1372" t="str">
        <f t="shared" si="2557"/>
        <v/>
      </c>
      <c r="CT769" s="1372" t="str">
        <f t="shared" si="2557"/>
        <v/>
      </c>
      <c r="CU769" s="1372" t="str">
        <f t="shared" si="2557"/>
        <v/>
      </c>
      <c r="CV769" s="1372" t="str">
        <f t="shared" si="2557"/>
        <v/>
      </c>
      <c r="CW769" s="1372" t="str">
        <f t="shared" si="2557"/>
        <v/>
      </c>
      <c r="CX769" s="1371" t="str">
        <f t="shared" si="2557"/>
        <v/>
      </c>
      <c r="CY769" s="1374" t="str">
        <f t="shared" si="2557"/>
        <v/>
      </c>
      <c r="CZ769" s="532" t="str">
        <f t="shared" si="2558"/>
        <v/>
      </c>
      <c r="DA769" s="533" t="str">
        <f t="shared" si="2558"/>
        <v/>
      </c>
      <c r="DB769" s="534" t="str">
        <f t="shared" si="2558"/>
        <v/>
      </c>
      <c r="DC769" s="534" t="str">
        <f t="shared" si="2558"/>
        <v/>
      </c>
      <c r="DD769" s="534" t="str">
        <f t="shared" si="2558"/>
        <v/>
      </c>
      <c r="DE769" s="534" t="str">
        <f t="shared" si="2558"/>
        <v/>
      </c>
      <c r="DF769" s="534" t="str">
        <f t="shared" si="2558"/>
        <v/>
      </c>
      <c r="DG769" s="535" t="str">
        <f t="shared" si="2558"/>
        <v/>
      </c>
      <c r="DH769" s="535" t="str">
        <f t="shared" si="2558"/>
        <v/>
      </c>
      <c r="DI769" s="535">
        <f t="shared" si="2558"/>
        <v>2000</v>
      </c>
      <c r="DJ769" s="535" t="str">
        <f t="shared" si="2559"/>
        <v/>
      </c>
      <c r="DK769" s="534" t="str">
        <f t="shared" si="2559"/>
        <v/>
      </c>
      <c r="DL769" s="534" t="str">
        <f t="shared" si="2559"/>
        <v/>
      </c>
      <c r="DM769" s="534" t="str">
        <f t="shared" si="2559"/>
        <v/>
      </c>
      <c r="DN769" s="534" t="str">
        <f t="shared" si="2559"/>
        <v/>
      </c>
      <c r="DO769" s="534" t="str">
        <f t="shared" si="2559"/>
        <v/>
      </c>
      <c r="DP769" s="533" t="str">
        <f t="shared" si="2559"/>
        <v/>
      </c>
      <c r="DQ769" s="532" t="str">
        <f t="shared" si="2559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560">IF(B767="","",B767*B768*B769)</f>
        <v/>
      </c>
      <c r="C770" s="708" t="str">
        <f t="shared" si="2560"/>
        <v/>
      </c>
      <c r="D770" s="708" t="str">
        <f t="shared" si="2560"/>
        <v/>
      </c>
      <c r="E770" s="708" t="str">
        <f t="shared" si="2560"/>
        <v/>
      </c>
      <c r="F770" s="708" t="str">
        <f t="shared" si="2560"/>
        <v/>
      </c>
      <c r="G770" s="708" t="str">
        <f t="shared" si="2560"/>
        <v/>
      </c>
      <c r="H770" s="708" t="str">
        <f t="shared" si="2560"/>
        <v/>
      </c>
      <c r="I770" s="708" t="str">
        <f t="shared" si="2560"/>
        <v/>
      </c>
      <c r="J770" s="708" t="str">
        <f t="shared" si="2560"/>
        <v/>
      </c>
      <c r="K770" s="708" t="str">
        <f t="shared" si="2560"/>
        <v/>
      </c>
      <c r="L770" s="708" t="str">
        <f t="shared" si="2560"/>
        <v/>
      </c>
      <c r="M770" s="708" t="str">
        <f t="shared" si="2560"/>
        <v/>
      </c>
      <c r="N770" s="708">
        <f t="shared" si="2560"/>
        <v>450</v>
      </c>
      <c r="O770" s="708" t="str">
        <f t="shared" si="2560"/>
        <v/>
      </c>
      <c r="P770" s="708" t="str">
        <f t="shared" si="2560"/>
        <v/>
      </c>
      <c r="Q770" s="708" t="str">
        <f t="shared" si="2560"/>
        <v/>
      </c>
      <c r="R770" s="708">
        <f t="shared" si="2560"/>
        <v>2640</v>
      </c>
      <c r="S770" s="708">
        <f t="shared" si="2560"/>
        <v>1500</v>
      </c>
      <c r="T770" s="747"/>
      <c r="U770" s="708" t="str">
        <f t="shared" ref="U770:AL770" si="2561">IF(U767="","",U767*U768*U769)</f>
        <v/>
      </c>
      <c r="V770" s="708" t="str">
        <f t="shared" si="2561"/>
        <v/>
      </c>
      <c r="W770" s="708" t="str">
        <f t="shared" si="2561"/>
        <v/>
      </c>
      <c r="X770" s="708" t="str">
        <f t="shared" si="2561"/>
        <v/>
      </c>
      <c r="Y770" s="708" t="str">
        <f t="shared" si="2561"/>
        <v/>
      </c>
      <c r="Z770" s="708" t="str">
        <f t="shared" si="2561"/>
        <v/>
      </c>
      <c r="AA770" s="708" t="str">
        <f t="shared" si="2561"/>
        <v/>
      </c>
      <c r="AB770" s="708" t="str">
        <f t="shared" si="2561"/>
        <v/>
      </c>
      <c r="AC770" s="708" t="str">
        <f t="shared" si="2561"/>
        <v/>
      </c>
      <c r="AD770" s="708" t="str">
        <f t="shared" si="2561"/>
        <v/>
      </c>
      <c r="AE770" s="708" t="str">
        <f t="shared" si="2561"/>
        <v/>
      </c>
      <c r="AF770" s="708" t="str">
        <f t="shared" si="2561"/>
        <v/>
      </c>
      <c r="AG770" s="708" t="str">
        <f t="shared" si="2561"/>
        <v/>
      </c>
      <c r="AH770" s="708" t="str">
        <f t="shared" si="2561"/>
        <v/>
      </c>
      <c r="AI770" s="708" t="str">
        <f t="shared" si="2561"/>
        <v/>
      </c>
      <c r="AJ770" s="708" t="str">
        <f t="shared" si="2561"/>
        <v/>
      </c>
      <c r="AK770" s="708" t="str">
        <f t="shared" si="2561"/>
        <v/>
      </c>
      <c r="AL770" s="708">
        <f t="shared" si="2561"/>
        <v>4000</v>
      </c>
      <c r="AM770" s="747"/>
      <c r="AN770" s="708" t="str">
        <f t="shared" ref="AN770:BE770" si="2562">IF(AN767="","",AN767*AN768*AN769)</f>
        <v/>
      </c>
      <c r="AO770" s="708" t="str">
        <f t="shared" si="2562"/>
        <v/>
      </c>
      <c r="AP770" s="708" t="str">
        <f t="shared" si="2562"/>
        <v/>
      </c>
      <c r="AQ770" s="708" t="str">
        <f t="shared" si="2562"/>
        <v/>
      </c>
      <c r="AR770" s="708" t="str">
        <f t="shared" si="2562"/>
        <v/>
      </c>
      <c r="AS770" s="708" t="str">
        <f t="shared" si="2562"/>
        <v/>
      </c>
      <c r="AT770" s="708" t="str">
        <f t="shared" si="2562"/>
        <v/>
      </c>
      <c r="AU770" s="708" t="str">
        <f t="shared" si="2562"/>
        <v/>
      </c>
      <c r="AV770" s="708" t="str">
        <f t="shared" si="2562"/>
        <v/>
      </c>
      <c r="AW770" s="708" t="str">
        <f t="shared" si="2562"/>
        <v/>
      </c>
      <c r="AX770" s="708" t="str">
        <f t="shared" si="2562"/>
        <v/>
      </c>
      <c r="AY770" s="708" t="str">
        <f t="shared" si="2562"/>
        <v/>
      </c>
      <c r="AZ770" s="708" t="str">
        <f t="shared" si="2562"/>
        <v/>
      </c>
      <c r="BA770" s="708" t="str">
        <f t="shared" si="2562"/>
        <v/>
      </c>
      <c r="BB770" s="708" t="str">
        <f t="shared" si="2562"/>
        <v/>
      </c>
      <c r="BC770" s="708" t="str">
        <f t="shared" si="2562"/>
        <v/>
      </c>
      <c r="BD770" s="708">
        <f t="shared" si="2562"/>
        <v>30000</v>
      </c>
      <c r="BE770" s="708" t="str">
        <f t="shared" si="2562"/>
        <v/>
      </c>
      <c r="BF770" s="747"/>
      <c r="BG770" s="708" t="str">
        <f t="shared" ref="BG770:BX770" si="2563">IF(BG767="","",BG767*BG768*BG769)</f>
        <v/>
      </c>
      <c r="BH770" s="708" t="str">
        <f t="shared" si="2563"/>
        <v/>
      </c>
      <c r="BI770" s="708" t="str">
        <f t="shared" si="2563"/>
        <v/>
      </c>
      <c r="BJ770" s="708" t="str">
        <f t="shared" si="2563"/>
        <v/>
      </c>
      <c r="BK770" s="708" t="str">
        <f t="shared" si="2563"/>
        <v/>
      </c>
      <c r="BL770" s="708" t="str">
        <f t="shared" si="2563"/>
        <v/>
      </c>
      <c r="BM770" s="708" t="str">
        <f t="shared" si="2563"/>
        <v/>
      </c>
      <c r="BN770" s="708" t="str">
        <f t="shared" si="2563"/>
        <v/>
      </c>
      <c r="BO770" s="708" t="str">
        <f t="shared" si="2563"/>
        <v/>
      </c>
      <c r="BP770" s="708" t="str">
        <f t="shared" si="2563"/>
        <v/>
      </c>
      <c r="BQ770" s="708" t="str">
        <f t="shared" si="2563"/>
        <v/>
      </c>
      <c r="BR770" s="708" t="str">
        <f t="shared" si="2563"/>
        <v/>
      </c>
      <c r="BS770" s="708" t="str">
        <f t="shared" si="2563"/>
        <v/>
      </c>
      <c r="BT770" s="708" t="str">
        <f t="shared" si="2563"/>
        <v/>
      </c>
      <c r="BU770" s="708" t="str">
        <f t="shared" si="2563"/>
        <v/>
      </c>
      <c r="BV770" s="708" t="str">
        <f t="shared" si="2563"/>
        <v/>
      </c>
      <c r="BW770" s="708" t="str">
        <f t="shared" si="2563"/>
        <v/>
      </c>
      <c r="BX770" s="708" t="str">
        <f t="shared" si="2563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544"/>
        <v>1500</v>
      </c>
      <c r="CE770" s="698" t="str">
        <f t="shared" si="2545"/>
        <v/>
      </c>
      <c r="CF770" s="698" t="str">
        <f t="shared" si="2546"/>
        <v/>
      </c>
      <c r="CG770" s="787" t="str">
        <f t="shared" si="2547"/>
        <v/>
      </c>
      <c r="CH770" s="1370" t="str">
        <f t="shared" si="2556"/>
        <v/>
      </c>
      <c r="CI770" s="1371" t="str">
        <f t="shared" si="2556"/>
        <v/>
      </c>
      <c r="CJ770" s="1372" t="str">
        <f t="shared" si="2556"/>
        <v/>
      </c>
      <c r="CK770" s="1372" t="str">
        <f t="shared" si="2556"/>
        <v/>
      </c>
      <c r="CL770" s="1372" t="str">
        <f t="shared" si="2556"/>
        <v/>
      </c>
      <c r="CM770" s="1372" t="str">
        <f t="shared" si="2556"/>
        <v/>
      </c>
      <c r="CN770" s="1372" t="str">
        <f t="shared" si="2556"/>
        <v/>
      </c>
      <c r="CO770" s="1373" t="str">
        <f t="shared" si="2556"/>
        <v/>
      </c>
      <c r="CP770" s="1373">
        <f t="shared" si="2556"/>
        <v>450</v>
      </c>
      <c r="CQ770" s="1373">
        <f t="shared" si="2556"/>
        <v>1500</v>
      </c>
      <c r="CR770" s="1373">
        <f t="shared" si="2557"/>
        <v>2640</v>
      </c>
      <c r="CS770" s="1372" t="str">
        <f t="shared" si="2557"/>
        <v/>
      </c>
      <c r="CT770" s="1372" t="str">
        <f t="shared" si="2557"/>
        <v/>
      </c>
      <c r="CU770" s="1372" t="str">
        <f t="shared" si="2557"/>
        <v/>
      </c>
      <c r="CV770" s="1372" t="str">
        <f t="shared" si="2557"/>
        <v/>
      </c>
      <c r="CW770" s="1372" t="str">
        <f t="shared" si="2557"/>
        <v/>
      </c>
      <c r="CX770" s="1371" t="str">
        <f t="shared" si="2557"/>
        <v/>
      </c>
      <c r="CY770" s="1374" t="str">
        <f t="shared" si="2557"/>
        <v/>
      </c>
      <c r="CZ770" s="532" t="str">
        <f t="shared" si="2558"/>
        <v/>
      </c>
      <c r="DA770" s="533" t="str">
        <f t="shared" si="2558"/>
        <v/>
      </c>
      <c r="DB770" s="534" t="str">
        <f t="shared" si="2558"/>
        <v/>
      </c>
      <c r="DC770" s="534" t="str">
        <f t="shared" si="2558"/>
        <v/>
      </c>
      <c r="DD770" s="534" t="str">
        <f t="shared" si="2558"/>
        <v/>
      </c>
      <c r="DE770" s="534" t="str">
        <f t="shared" si="2558"/>
        <v/>
      </c>
      <c r="DF770" s="534" t="str">
        <f t="shared" si="2558"/>
        <v/>
      </c>
      <c r="DG770" s="535" t="str">
        <f t="shared" si="2558"/>
        <v/>
      </c>
      <c r="DH770" s="535" t="str">
        <f t="shared" si="2558"/>
        <v/>
      </c>
      <c r="DI770" s="535">
        <f t="shared" si="2558"/>
        <v>4000</v>
      </c>
      <c r="DJ770" s="535" t="str">
        <f t="shared" si="2559"/>
        <v/>
      </c>
      <c r="DK770" s="534" t="str">
        <f t="shared" si="2559"/>
        <v/>
      </c>
      <c r="DL770" s="534" t="str">
        <f t="shared" si="2559"/>
        <v/>
      </c>
      <c r="DM770" s="534" t="str">
        <f t="shared" si="2559"/>
        <v/>
      </c>
      <c r="DN770" s="534" t="str">
        <f t="shared" si="2559"/>
        <v/>
      </c>
      <c r="DO770" s="534" t="str">
        <f t="shared" si="2559"/>
        <v/>
      </c>
      <c r="DP770" s="533" t="str">
        <f t="shared" si="2559"/>
        <v/>
      </c>
      <c r="DQ770" s="532" t="str">
        <f t="shared" si="2559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80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80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80"/>
      <c r="BG771" s="882"/>
      <c r="BH771" s="882"/>
      <c r="BI771" s="882"/>
      <c r="BJ771" s="882"/>
      <c r="BK771" s="882"/>
      <c r="BL771" s="882"/>
      <c r="BM771" s="882"/>
      <c r="BN771" s="882"/>
      <c r="BO771" s="882"/>
      <c r="BP771" s="882"/>
      <c r="BQ771" s="882"/>
      <c r="BR771" s="882"/>
      <c r="BS771" s="882"/>
      <c r="BT771" s="882"/>
      <c r="BU771" s="882"/>
      <c r="BV771" s="882"/>
      <c r="BW771" s="882"/>
      <c r="BX771" s="882"/>
      <c r="BY771" s="880"/>
      <c r="BZ771" s="854"/>
      <c r="CA771" s="854"/>
      <c r="CB771" s="854"/>
      <c r="CC771" s="854"/>
      <c r="CD771" s="690" t="str">
        <f t="shared" si="2544"/>
        <v/>
      </c>
      <c r="CE771" s="690" t="str">
        <f t="shared" si="2545"/>
        <v/>
      </c>
      <c r="CF771" s="690" t="str">
        <f t="shared" si="2546"/>
        <v/>
      </c>
      <c r="CG771" s="786" t="str">
        <f t="shared" si="2547"/>
        <v/>
      </c>
      <c r="CH771" s="1390"/>
      <c r="CI771" s="1390"/>
      <c r="CJ771" s="1390"/>
      <c r="CK771" s="1390"/>
      <c r="CL771" s="1390"/>
      <c r="CM771" s="1390"/>
      <c r="CN771" s="1390"/>
      <c r="CO771" s="1390"/>
      <c r="CP771" s="1390"/>
      <c r="CQ771" s="1390"/>
      <c r="CR771" s="1390"/>
      <c r="CS771" s="1390"/>
      <c r="CT771" s="1390"/>
      <c r="CU771" s="1390"/>
      <c r="CV771" s="1390"/>
      <c r="CW771" s="1390"/>
      <c r="CX771" s="1390"/>
      <c r="CY771" s="1390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3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80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80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80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80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544"/>
        <v>287.33333333333331</v>
      </c>
      <c r="CE772" s="698">
        <f t="shared" si="2545"/>
        <v>261.78571428571428</v>
      </c>
      <c r="CF772" s="698">
        <f t="shared" si="2546"/>
        <v>400.28571428571428</v>
      </c>
      <c r="CG772" s="787">
        <f t="shared" si="2547"/>
        <v>385</v>
      </c>
      <c r="CH772" s="1370" t="str">
        <f t="shared" ref="CH772:CQ776" si="2564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371" t="str">
        <f t="shared" si="2564"/>
        <v/>
      </c>
      <c r="CJ772" s="1372" t="str">
        <f t="shared" si="2564"/>
        <v/>
      </c>
      <c r="CK772" s="1372" t="str">
        <f t="shared" si="2564"/>
        <v/>
      </c>
      <c r="CL772" s="1372">
        <f t="shared" si="2564"/>
        <v>120</v>
      </c>
      <c r="CM772" s="1372">
        <f t="shared" si="2564"/>
        <v>216</v>
      </c>
      <c r="CN772" s="1372">
        <f t="shared" si="2564"/>
        <v>240</v>
      </c>
      <c r="CO772" s="1373">
        <f t="shared" si="2564"/>
        <v>240</v>
      </c>
      <c r="CP772" s="1373">
        <f t="shared" si="2564"/>
        <v>240</v>
      </c>
      <c r="CQ772" s="1373">
        <f t="shared" si="2564"/>
        <v>250</v>
      </c>
      <c r="CR772" s="1373">
        <f t="shared" ref="CR772:CY776" si="2565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372">
        <f t="shared" si="2565"/>
        <v>360</v>
      </c>
      <c r="CT772" s="1372">
        <f t="shared" si="2565"/>
        <v>360</v>
      </c>
      <c r="CU772" s="1372">
        <f t="shared" si="2565"/>
        <v>360</v>
      </c>
      <c r="CV772" s="1372">
        <f t="shared" si="2565"/>
        <v>660</v>
      </c>
      <c r="CW772" s="1372" t="str">
        <f t="shared" si="2565"/>
        <v/>
      </c>
      <c r="CX772" s="1371" t="str">
        <f t="shared" si="2565"/>
        <v/>
      </c>
      <c r="CY772" s="1374" t="str">
        <f t="shared" si="2565"/>
        <v/>
      </c>
      <c r="CZ772" s="532" t="str">
        <f t="shared" ref="CZ772:DI776" si="2566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566"/>
        <v>0</v>
      </c>
      <c r="DB772" s="534">
        <f t="shared" si="2566"/>
        <v>180</v>
      </c>
      <c r="DC772" s="534">
        <f t="shared" si="2566"/>
        <v>220</v>
      </c>
      <c r="DD772" s="534">
        <f t="shared" si="2566"/>
        <v>225</v>
      </c>
      <c r="DE772" s="534">
        <f t="shared" si="2566"/>
        <v>240</v>
      </c>
      <c r="DF772" s="534">
        <f t="shared" si="2566"/>
        <v>240</v>
      </c>
      <c r="DG772" s="535">
        <f t="shared" si="2566"/>
        <v>240</v>
      </c>
      <c r="DH772" s="535">
        <f t="shared" si="2566"/>
        <v>250</v>
      </c>
      <c r="DI772" s="535">
        <f t="shared" si="2566"/>
        <v>250</v>
      </c>
      <c r="DJ772" s="535">
        <f t="shared" ref="DJ772:DQ776" si="2567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567"/>
        <v>260</v>
      </c>
      <c r="DL772" s="534">
        <f t="shared" si="2567"/>
        <v>288</v>
      </c>
      <c r="DM772" s="534">
        <f t="shared" si="2567"/>
        <v>300</v>
      </c>
      <c r="DN772" s="534">
        <f t="shared" si="2567"/>
        <v>300</v>
      </c>
      <c r="DO772" s="534">
        <f t="shared" si="2567"/>
        <v>420</v>
      </c>
      <c r="DP772" s="533">
        <f t="shared" si="2567"/>
        <v>720</v>
      </c>
      <c r="DQ772" s="532" t="str">
        <f t="shared" si="2567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3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80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80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80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80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544"/>
        <v>107.57142857142857</v>
      </c>
      <c r="CE773" s="698">
        <f t="shared" si="2545"/>
        <v>93.5</v>
      </c>
      <c r="CF773" s="698">
        <f t="shared" si="2546"/>
        <v>100.57142857142857</v>
      </c>
      <c r="CG773" s="787">
        <f t="shared" si="2547"/>
        <v>101.91666666666667</v>
      </c>
      <c r="CH773" s="1370" t="str">
        <f t="shared" si="2564"/>
        <v/>
      </c>
      <c r="CI773" s="1371">
        <f t="shared" si="2564"/>
        <v>60</v>
      </c>
      <c r="CJ773" s="1372">
        <f t="shared" si="2564"/>
        <v>60</v>
      </c>
      <c r="CK773" s="1372">
        <f t="shared" si="2564"/>
        <v>60</v>
      </c>
      <c r="CL773" s="1372">
        <f t="shared" si="2564"/>
        <v>60</v>
      </c>
      <c r="CM773" s="1372">
        <f t="shared" si="2564"/>
        <v>60</v>
      </c>
      <c r="CN773" s="1372">
        <f t="shared" si="2564"/>
        <v>90</v>
      </c>
      <c r="CO773" s="1373">
        <f t="shared" si="2564"/>
        <v>108</v>
      </c>
      <c r="CP773" s="1373">
        <f t="shared" si="2564"/>
        <v>108</v>
      </c>
      <c r="CQ773" s="1373">
        <f t="shared" si="2564"/>
        <v>120</v>
      </c>
      <c r="CR773" s="1373">
        <f t="shared" si="2565"/>
        <v>120</v>
      </c>
      <c r="CS773" s="1372">
        <f t="shared" si="2565"/>
        <v>120</v>
      </c>
      <c r="CT773" s="1372">
        <f t="shared" si="2565"/>
        <v>120</v>
      </c>
      <c r="CU773" s="1372">
        <f t="shared" si="2565"/>
        <v>120</v>
      </c>
      <c r="CV773" s="1372">
        <f t="shared" si="2565"/>
        <v>120</v>
      </c>
      <c r="CW773" s="1372">
        <f t="shared" si="2565"/>
        <v>240</v>
      </c>
      <c r="CX773" s="1371">
        <f t="shared" si="2565"/>
        <v>360</v>
      </c>
      <c r="CY773" s="1374" t="str">
        <f t="shared" si="2565"/>
        <v/>
      </c>
      <c r="CZ773" s="532">
        <f t="shared" si="2566"/>
        <v>50</v>
      </c>
      <c r="DA773" s="533">
        <f t="shared" si="2566"/>
        <v>60</v>
      </c>
      <c r="DB773" s="534">
        <f t="shared" si="2566"/>
        <v>60</v>
      </c>
      <c r="DC773" s="534">
        <f t="shared" si="2566"/>
        <v>60</v>
      </c>
      <c r="DD773" s="534">
        <f t="shared" si="2566"/>
        <v>72</v>
      </c>
      <c r="DE773" s="534">
        <f t="shared" si="2566"/>
        <v>72</v>
      </c>
      <c r="DF773" s="534">
        <f t="shared" si="2566"/>
        <v>80</v>
      </c>
      <c r="DG773" s="535">
        <f t="shared" si="2566"/>
        <v>84</v>
      </c>
      <c r="DH773" s="535">
        <f t="shared" si="2566"/>
        <v>84</v>
      </c>
      <c r="DI773" s="535">
        <f t="shared" si="2566"/>
        <v>84</v>
      </c>
      <c r="DJ773" s="535">
        <f t="shared" si="2567"/>
        <v>120</v>
      </c>
      <c r="DK773" s="534">
        <f t="shared" si="2567"/>
        <v>120</v>
      </c>
      <c r="DL773" s="534">
        <f t="shared" si="2567"/>
        <v>120</v>
      </c>
      <c r="DM773" s="534">
        <f t="shared" si="2567"/>
        <v>120</v>
      </c>
      <c r="DN773" s="534">
        <f t="shared" si="2567"/>
        <v>120</v>
      </c>
      <c r="DO773" s="534">
        <f t="shared" si="2567"/>
        <v>120</v>
      </c>
      <c r="DP773" s="533">
        <f t="shared" si="2567"/>
        <v>120</v>
      </c>
      <c r="DQ773" s="532">
        <f t="shared" si="2567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3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80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80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80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80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544"/>
        <v>767.42857142857144</v>
      </c>
      <c r="CE774" s="698">
        <f t="shared" si="2545"/>
        <v>741.375</v>
      </c>
      <c r="CF774" s="698">
        <f t="shared" si="2546"/>
        <v>788.64285714285711</v>
      </c>
      <c r="CG774" s="787">
        <f t="shared" si="2547"/>
        <v>997.81818181818187</v>
      </c>
      <c r="CH774" s="1370" t="str">
        <f t="shared" si="2564"/>
        <v/>
      </c>
      <c r="CI774" s="1371">
        <f t="shared" si="2564"/>
        <v>120</v>
      </c>
      <c r="CJ774" s="1372">
        <f t="shared" si="2564"/>
        <v>120</v>
      </c>
      <c r="CK774" s="1372">
        <f t="shared" si="2564"/>
        <v>360</v>
      </c>
      <c r="CL774" s="1372">
        <f t="shared" si="2564"/>
        <v>480</v>
      </c>
      <c r="CM774" s="1372">
        <f t="shared" si="2564"/>
        <v>504</v>
      </c>
      <c r="CN774" s="1372">
        <f t="shared" si="2564"/>
        <v>540</v>
      </c>
      <c r="CO774" s="1373">
        <f t="shared" si="2564"/>
        <v>600</v>
      </c>
      <c r="CP774" s="1373">
        <f t="shared" si="2564"/>
        <v>600</v>
      </c>
      <c r="CQ774" s="1373">
        <f t="shared" si="2564"/>
        <v>600</v>
      </c>
      <c r="CR774" s="1373">
        <f t="shared" si="2565"/>
        <v>600</v>
      </c>
      <c r="CS774" s="1372">
        <f t="shared" si="2565"/>
        <v>720</v>
      </c>
      <c r="CT774" s="1372">
        <f t="shared" si="2565"/>
        <v>1200</v>
      </c>
      <c r="CU774" s="1372">
        <f t="shared" si="2565"/>
        <v>1300</v>
      </c>
      <c r="CV774" s="1372">
        <f t="shared" si="2565"/>
        <v>1320</v>
      </c>
      <c r="CW774" s="1372">
        <f t="shared" si="2565"/>
        <v>1800</v>
      </c>
      <c r="CX774" s="1371">
        <f t="shared" si="2565"/>
        <v>1800</v>
      </c>
      <c r="CY774" s="1374" t="str">
        <f t="shared" si="2565"/>
        <v/>
      </c>
      <c r="CZ774" s="532">
        <f t="shared" si="2566"/>
        <v>156</v>
      </c>
      <c r="DA774" s="533">
        <f t="shared" si="2566"/>
        <v>240</v>
      </c>
      <c r="DB774" s="534">
        <f t="shared" si="2566"/>
        <v>420</v>
      </c>
      <c r="DC774" s="534">
        <f t="shared" si="2566"/>
        <v>480</v>
      </c>
      <c r="DD774" s="534">
        <f t="shared" si="2566"/>
        <v>510</v>
      </c>
      <c r="DE774" s="534">
        <f t="shared" si="2566"/>
        <v>540</v>
      </c>
      <c r="DF774" s="534">
        <f t="shared" si="2566"/>
        <v>600</v>
      </c>
      <c r="DG774" s="535">
        <f t="shared" si="2566"/>
        <v>600</v>
      </c>
      <c r="DH774" s="535">
        <f t="shared" si="2566"/>
        <v>600</v>
      </c>
      <c r="DI774" s="535">
        <f t="shared" si="2566"/>
        <v>600</v>
      </c>
      <c r="DJ774" s="535">
        <f t="shared" si="2567"/>
        <v>600</v>
      </c>
      <c r="DK774" s="534">
        <f t="shared" si="2567"/>
        <v>900</v>
      </c>
      <c r="DL774" s="534">
        <f t="shared" si="2567"/>
        <v>1080</v>
      </c>
      <c r="DM774" s="534">
        <f t="shared" si="2567"/>
        <v>1140</v>
      </c>
      <c r="DN774" s="534">
        <f t="shared" si="2567"/>
        <v>1152</v>
      </c>
      <c r="DO774" s="534">
        <f t="shared" si="2567"/>
        <v>1200</v>
      </c>
      <c r="DP774" s="533">
        <f t="shared" si="2567"/>
        <v>1200</v>
      </c>
      <c r="DQ774" s="532">
        <f t="shared" si="2567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3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80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80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80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80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544"/>
        <v>566</v>
      </c>
      <c r="CE775" s="698">
        <f t="shared" si="2545"/>
        <v>1132.75</v>
      </c>
      <c r="CF775" s="698">
        <f t="shared" si="2546"/>
        <v>3192.8571428571427</v>
      </c>
      <c r="CG775" s="787">
        <f t="shared" si="2547"/>
        <v>2954.5454545454545</v>
      </c>
      <c r="CH775" s="1370" t="str">
        <f t="shared" si="2564"/>
        <v/>
      </c>
      <c r="CI775" s="1371">
        <f t="shared" si="2564"/>
        <v>100</v>
      </c>
      <c r="CJ775" s="1372">
        <f t="shared" si="2564"/>
        <v>200</v>
      </c>
      <c r="CK775" s="1372">
        <f t="shared" si="2564"/>
        <v>240</v>
      </c>
      <c r="CL775" s="1372">
        <f t="shared" si="2564"/>
        <v>240</v>
      </c>
      <c r="CM775" s="1372">
        <f t="shared" si="2564"/>
        <v>360</v>
      </c>
      <c r="CN775" s="1372">
        <f t="shared" si="2564"/>
        <v>480</v>
      </c>
      <c r="CO775" s="1373">
        <f t="shared" si="2564"/>
        <v>500</v>
      </c>
      <c r="CP775" s="1373">
        <f t="shared" si="2564"/>
        <v>504</v>
      </c>
      <c r="CQ775" s="1373">
        <f t="shared" si="2564"/>
        <v>600</v>
      </c>
      <c r="CR775" s="1373">
        <f t="shared" si="2565"/>
        <v>600</v>
      </c>
      <c r="CS775" s="1372">
        <f t="shared" si="2565"/>
        <v>600</v>
      </c>
      <c r="CT775" s="1372">
        <f t="shared" si="2565"/>
        <v>600</v>
      </c>
      <c r="CU775" s="1372">
        <f t="shared" si="2565"/>
        <v>600</v>
      </c>
      <c r="CV775" s="1372">
        <f t="shared" si="2565"/>
        <v>1200</v>
      </c>
      <c r="CW775" s="1372">
        <f t="shared" si="2565"/>
        <v>1200</v>
      </c>
      <c r="CX775" s="1371">
        <f t="shared" si="2565"/>
        <v>2400</v>
      </c>
      <c r="CY775" s="1374" t="str">
        <f t="shared" si="2565"/>
        <v/>
      </c>
      <c r="CZ775" s="532">
        <f t="shared" si="2566"/>
        <v>144</v>
      </c>
      <c r="DA775" s="533">
        <f t="shared" si="2566"/>
        <v>240</v>
      </c>
      <c r="DB775" s="534">
        <f t="shared" si="2566"/>
        <v>480</v>
      </c>
      <c r="DC775" s="534">
        <f t="shared" si="2566"/>
        <v>540</v>
      </c>
      <c r="DD775" s="534">
        <f t="shared" si="2566"/>
        <v>600</v>
      </c>
      <c r="DE775" s="534">
        <f t="shared" si="2566"/>
        <v>600</v>
      </c>
      <c r="DF775" s="534">
        <f t="shared" si="2566"/>
        <v>600</v>
      </c>
      <c r="DG775" s="535">
        <f t="shared" si="2566"/>
        <v>720</v>
      </c>
      <c r="DH775" s="535">
        <f t="shared" si="2566"/>
        <v>744</v>
      </c>
      <c r="DI775" s="535">
        <f t="shared" si="2566"/>
        <v>780</v>
      </c>
      <c r="DJ775" s="535">
        <f t="shared" si="2567"/>
        <v>1200</v>
      </c>
      <c r="DK775" s="534">
        <f t="shared" si="2567"/>
        <v>1300</v>
      </c>
      <c r="DL775" s="534">
        <f t="shared" si="2567"/>
        <v>1320</v>
      </c>
      <c r="DM775" s="534">
        <f t="shared" si="2567"/>
        <v>1800</v>
      </c>
      <c r="DN775" s="534">
        <f t="shared" si="2567"/>
        <v>2400</v>
      </c>
      <c r="DO775" s="534">
        <f t="shared" si="2567"/>
        <v>2400</v>
      </c>
      <c r="DP775" s="533">
        <f t="shared" si="2567"/>
        <v>2400</v>
      </c>
      <c r="DQ775" s="532">
        <f t="shared" si="2567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3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80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80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80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80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544"/>
        <v>0</v>
      </c>
      <c r="CE776" s="698">
        <f t="shared" si="2545"/>
        <v>240</v>
      </c>
      <c r="CF776" s="698">
        <f t="shared" si="2546"/>
        <v>285.60000000000002</v>
      </c>
      <c r="CG776" s="787">
        <f t="shared" si="2547"/>
        <v>554</v>
      </c>
      <c r="CH776" s="1370" t="str">
        <f t="shared" si="2564"/>
        <v/>
      </c>
      <c r="CI776" s="1371" t="str">
        <f t="shared" si="2564"/>
        <v/>
      </c>
      <c r="CJ776" s="1372" t="str">
        <f t="shared" si="2564"/>
        <v/>
      </c>
      <c r="CK776" s="1372" t="str">
        <f t="shared" si="2564"/>
        <v/>
      </c>
      <c r="CL776" s="1372" t="str">
        <f t="shared" si="2564"/>
        <v/>
      </c>
      <c r="CM776" s="1372" t="str">
        <f t="shared" si="2564"/>
        <v/>
      </c>
      <c r="CN776" s="1372">
        <f t="shared" si="2564"/>
        <v>0</v>
      </c>
      <c r="CO776" s="1373">
        <f t="shared" si="2564"/>
        <v>0</v>
      </c>
      <c r="CP776" s="1373">
        <f t="shared" si="2564"/>
        <v>0</v>
      </c>
      <c r="CQ776" s="1373">
        <f t="shared" si="2564"/>
        <v>0</v>
      </c>
      <c r="CR776" s="1373">
        <f t="shared" si="2565"/>
        <v>0</v>
      </c>
      <c r="CS776" s="1372">
        <f t="shared" si="2565"/>
        <v>0</v>
      </c>
      <c r="CT776" s="1372">
        <f t="shared" si="2565"/>
        <v>840</v>
      </c>
      <c r="CU776" s="1372" t="str">
        <f t="shared" si="2565"/>
        <v/>
      </c>
      <c r="CV776" s="1372" t="str">
        <f t="shared" si="2565"/>
        <v/>
      </c>
      <c r="CW776" s="1372" t="str">
        <f t="shared" si="2565"/>
        <v/>
      </c>
      <c r="CX776" s="1371" t="str">
        <f t="shared" si="2565"/>
        <v/>
      </c>
      <c r="CY776" s="1374" t="str">
        <f t="shared" si="2565"/>
        <v/>
      </c>
      <c r="CZ776" s="532" t="str">
        <f t="shared" si="2566"/>
        <v/>
      </c>
      <c r="DA776" s="533" t="str">
        <f t="shared" si="2566"/>
        <v/>
      </c>
      <c r="DB776" s="534" t="str">
        <f t="shared" si="2566"/>
        <v/>
      </c>
      <c r="DC776" s="534" t="str">
        <f t="shared" si="2566"/>
        <v/>
      </c>
      <c r="DD776" s="534" t="str">
        <f t="shared" si="2566"/>
        <v/>
      </c>
      <c r="DE776" s="534" t="str">
        <f t="shared" si="2566"/>
        <v/>
      </c>
      <c r="DF776" s="534" t="str">
        <f t="shared" si="2566"/>
        <v/>
      </c>
      <c r="DG776" s="535" t="str">
        <f t="shared" si="2566"/>
        <v/>
      </c>
      <c r="DH776" s="535">
        <f t="shared" si="2566"/>
        <v>0</v>
      </c>
      <c r="DI776" s="535">
        <f t="shared" si="2566"/>
        <v>240</v>
      </c>
      <c r="DJ776" s="535">
        <f t="shared" si="2567"/>
        <v>1200</v>
      </c>
      <c r="DK776" s="534" t="str">
        <f t="shared" si="2567"/>
        <v/>
      </c>
      <c r="DL776" s="534" t="str">
        <f t="shared" si="2567"/>
        <v/>
      </c>
      <c r="DM776" s="534" t="str">
        <f t="shared" si="2567"/>
        <v/>
      </c>
      <c r="DN776" s="534" t="str">
        <f t="shared" si="2567"/>
        <v/>
      </c>
      <c r="DO776" s="534" t="str">
        <f t="shared" si="2567"/>
        <v/>
      </c>
      <c r="DP776" s="533" t="str">
        <f t="shared" si="2567"/>
        <v/>
      </c>
      <c r="DQ776" s="532" t="str">
        <f t="shared" si="2567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80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80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80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80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386"/>
      <c r="CI777" s="1386"/>
      <c r="CJ777" s="1386"/>
      <c r="CK777" s="1386"/>
      <c r="CL777" s="1386"/>
      <c r="CM777" s="1386"/>
      <c r="CN777" s="1386"/>
      <c r="CO777" s="1386"/>
      <c r="CP777" s="1386"/>
      <c r="CQ777" s="1386"/>
      <c r="CR777" s="1386"/>
      <c r="CS777" s="1386"/>
      <c r="CT777" s="1386"/>
      <c r="CU777" s="1386"/>
      <c r="CV777" s="1386"/>
      <c r="CW777" s="1386"/>
      <c r="CX777" s="1386"/>
      <c r="CY777" s="1387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80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80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80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80"/>
      <c r="BZ778" s="233">
        <v>180</v>
      </c>
      <c r="CA778" s="233">
        <v>100</v>
      </c>
      <c r="CB778" s="233">
        <v>50</v>
      </c>
      <c r="CC778" s="233"/>
      <c r="CD778" s="698">
        <f t="shared" ref="CD778:CD785" si="2568">IF(DR778&lt;3,"",(SUM(B778:S778)-MIN(B778:S778)-MAX(B778:S778))/(DR778-2))</f>
        <v>132</v>
      </c>
      <c r="CE778" s="698">
        <f t="shared" ref="CE778:CE785" si="2569">IF(DS778&lt;3,"",(SUM(U778:AL778)-MIN(U778:AL778)-MAX(U778:AL778))/(DS778-2))</f>
        <v>49.8</v>
      </c>
      <c r="CF778" s="698">
        <f t="shared" ref="CF778:CF785" si="2570">IF(DT778&lt;3,"",(SUM(AN778:BE778)-MIN(AN778:BE778)-MAX(AN778:BE778))/(DT778-2))</f>
        <v>50</v>
      </c>
      <c r="CG778" s="787" t="str">
        <f t="shared" ref="CG778:CG785" si="2571">IF(DU778&lt;3,"",(SUM(BG778:BX778)-MIN(BG778:BX778)-MAX(BG778:BX778))/(DU778-2))</f>
        <v/>
      </c>
      <c r="CH778" s="1370" t="str">
        <f t="shared" ref="CH778:CH785" si="2572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371" t="str">
        <f t="shared" ref="CI778:CI785" si="2573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372" t="str">
        <f t="shared" ref="CJ778:CJ785" si="2574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372" t="str">
        <f t="shared" ref="CK778:CK785" si="2575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372" t="str">
        <f t="shared" ref="CL778:CL785" si="2576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372" t="str">
        <f t="shared" ref="CM778:CM785" si="2577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372" t="str">
        <f t="shared" ref="CN778:CN785" si="2578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373">
        <f t="shared" ref="CO778:CO785" si="2579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373">
        <f t="shared" ref="CP778:CP785" si="2580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373">
        <f t="shared" ref="CQ778:CQ785" si="2581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373">
        <f t="shared" ref="CR778:CR785" si="2582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372" t="str">
        <f t="shared" ref="CS778:CS785" si="2583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372" t="str">
        <f t="shared" ref="CT778:CT785" si="2584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372" t="str">
        <f t="shared" ref="CU778:CU785" si="2585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372" t="str">
        <f t="shared" ref="CV778:CV785" si="2586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372" t="str">
        <f t="shared" ref="CW778:CW785" si="2587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371" t="str">
        <f t="shared" ref="CX778:CX785" si="2588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374" t="str">
        <f t="shared" ref="CY778:CY785" si="2589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590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591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592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593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594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595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596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597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598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599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600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601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602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603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604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605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606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607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608">COUNT(B778:S778)</f>
        <v>4</v>
      </c>
      <c r="DS778" s="111">
        <f t="shared" ref="DS778:DS785" si="2609">COUNT(U778:AL778)</f>
        <v>7</v>
      </c>
      <c r="DT778" s="111">
        <f t="shared" ref="DT778:DT785" si="2610">COUNT(AN778:BE778)</f>
        <v>3</v>
      </c>
      <c r="DU778" s="111">
        <f t="shared" ref="DU778:DU785" si="2611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80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80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80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80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568"/>
        <v>12</v>
      </c>
      <c r="CE779" s="698">
        <f t="shared" si="2569"/>
        <v>12</v>
      </c>
      <c r="CF779" s="698">
        <f t="shared" si="2570"/>
        <v>12</v>
      </c>
      <c r="CG779" s="787" t="str">
        <f t="shared" si="2571"/>
        <v/>
      </c>
      <c r="CH779" s="1370" t="str">
        <f t="shared" si="2572"/>
        <v/>
      </c>
      <c r="CI779" s="1371" t="str">
        <f t="shared" si="2573"/>
        <v/>
      </c>
      <c r="CJ779" s="1372" t="str">
        <f t="shared" si="2574"/>
        <v/>
      </c>
      <c r="CK779" s="1372" t="str">
        <f t="shared" si="2575"/>
        <v/>
      </c>
      <c r="CL779" s="1372" t="str">
        <f t="shared" si="2576"/>
        <v/>
      </c>
      <c r="CM779" s="1372" t="str">
        <f t="shared" si="2577"/>
        <v/>
      </c>
      <c r="CN779" s="1372" t="str">
        <f t="shared" si="2578"/>
        <v/>
      </c>
      <c r="CO779" s="1373">
        <f t="shared" si="2579"/>
        <v>12</v>
      </c>
      <c r="CP779" s="1373">
        <f t="shared" si="2580"/>
        <v>12</v>
      </c>
      <c r="CQ779" s="1373">
        <f t="shared" si="2581"/>
        <v>12</v>
      </c>
      <c r="CR779" s="1373">
        <f t="shared" si="2582"/>
        <v>12</v>
      </c>
      <c r="CS779" s="1372" t="str">
        <f t="shared" si="2583"/>
        <v/>
      </c>
      <c r="CT779" s="1372" t="str">
        <f t="shared" si="2584"/>
        <v/>
      </c>
      <c r="CU779" s="1372" t="str">
        <f t="shared" si="2585"/>
        <v/>
      </c>
      <c r="CV779" s="1372" t="str">
        <f t="shared" si="2586"/>
        <v/>
      </c>
      <c r="CW779" s="1372" t="str">
        <f t="shared" si="2587"/>
        <v/>
      </c>
      <c r="CX779" s="1371" t="str">
        <f t="shared" si="2588"/>
        <v/>
      </c>
      <c r="CY779" s="1374" t="str">
        <f t="shared" si="2589"/>
        <v/>
      </c>
      <c r="CZ779" s="532" t="str">
        <f t="shared" si="2590"/>
        <v/>
      </c>
      <c r="DA779" s="533" t="str">
        <f t="shared" si="2591"/>
        <v/>
      </c>
      <c r="DB779" s="534" t="str">
        <f t="shared" si="2592"/>
        <v/>
      </c>
      <c r="DC779" s="534" t="str">
        <f t="shared" si="2593"/>
        <v/>
      </c>
      <c r="DD779" s="534" t="str">
        <f t="shared" si="2594"/>
        <v/>
      </c>
      <c r="DE779" s="534" t="str">
        <f t="shared" si="2595"/>
        <v/>
      </c>
      <c r="DF779" s="534">
        <f t="shared" si="2596"/>
        <v>12</v>
      </c>
      <c r="DG779" s="535">
        <f t="shared" si="2597"/>
        <v>12</v>
      </c>
      <c r="DH779" s="535">
        <f t="shared" si="2598"/>
        <v>12</v>
      </c>
      <c r="DI779" s="535">
        <f t="shared" si="2599"/>
        <v>12</v>
      </c>
      <c r="DJ779" s="535">
        <f t="shared" si="2600"/>
        <v>12</v>
      </c>
      <c r="DK779" s="534">
        <f t="shared" si="2601"/>
        <v>12</v>
      </c>
      <c r="DL779" s="534">
        <f t="shared" si="2602"/>
        <v>12</v>
      </c>
      <c r="DM779" s="534" t="str">
        <f t="shared" si="2603"/>
        <v/>
      </c>
      <c r="DN779" s="534" t="str">
        <f t="shared" si="2604"/>
        <v/>
      </c>
      <c r="DO779" s="534" t="str">
        <f t="shared" si="2605"/>
        <v/>
      </c>
      <c r="DP779" s="533" t="str">
        <f t="shared" si="2606"/>
        <v/>
      </c>
      <c r="DQ779" s="532" t="str">
        <f t="shared" si="2607"/>
        <v/>
      </c>
      <c r="DR779" s="753">
        <f t="shared" si="2608"/>
        <v>4</v>
      </c>
      <c r="DS779" s="111">
        <f t="shared" si="2609"/>
        <v>7</v>
      </c>
      <c r="DT779" s="111">
        <f t="shared" si="2610"/>
        <v>3</v>
      </c>
      <c r="DU779" s="111">
        <f t="shared" si="2611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80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80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80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80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568"/>
        <v>1.5</v>
      </c>
      <c r="CE780" s="698">
        <f t="shared" si="2569"/>
        <v>5.5</v>
      </c>
      <c r="CF780" s="698">
        <f t="shared" si="2570"/>
        <v>1</v>
      </c>
      <c r="CG780" s="787" t="str">
        <f t="shared" si="2571"/>
        <v/>
      </c>
      <c r="CH780" s="1370" t="str">
        <f t="shared" si="2572"/>
        <v/>
      </c>
      <c r="CI780" s="1371" t="str">
        <f t="shared" si="2573"/>
        <v/>
      </c>
      <c r="CJ780" s="1372" t="str">
        <f t="shared" si="2574"/>
        <v/>
      </c>
      <c r="CK780" s="1372" t="str">
        <f t="shared" si="2575"/>
        <v/>
      </c>
      <c r="CL780" s="1372" t="str">
        <f t="shared" si="2576"/>
        <v/>
      </c>
      <c r="CM780" s="1372" t="str">
        <f t="shared" si="2577"/>
        <v/>
      </c>
      <c r="CN780" s="1372" t="str">
        <f t="shared" si="2578"/>
        <v/>
      </c>
      <c r="CO780" s="1373">
        <f t="shared" si="2579"/>
        <v>0.1</v>
      </c>
      <c r="CP780" s="1373">
        <f t="shared" si="2580"/>
        <v>1</v>
      </c>
      <c r="CQ780" s="1373">
        <f t="shared" si="2581"/>
        <v>2</v>
      </c>
      <c r="CR780" s="1373">
        <f t="shared" si="2582"/>
        <v>2</v>
      </c>
      <c r="CS780" s="1372" t="str">
        <f t="shared" si="2583"/>
        <v/>
      </c>
      <c r="CT780" s="1372" t="str">
        <f t="shared" si="2584"/>
        <v/>
      </c>
      <c r="CU780" s="1372" t="str">
        <f t="shared" si="2585"/>
        <v/>
      </c>
      <c r="CV780" s="1372" t="str">
        <f t="shared" si="2586"/>
        <v/>
      </c>
      <c r="CW780" s="1372" t="str">
        <f t="shared" si="2587"/>
        <v/>
      </c>
      <c r="CX780" s="1371" t="str">
        <f t="shared" si="2588"/>
        <v/>
      </c>
      <c r="CY780" s="1374" t="str">
        <f t="shared" si="2589"/>
        <v/>
      </c>
      <c r="CZ780" s="532" t="str">
        <f t="shared" si="2590"/>
        <v/>
      </c>
      <c r="DA780" s="533" t="str">
        <f t="shared" si="2591"/>
        <v/>
      </c>
      <c r="DB780" s="534" t="str">
        <f t="shared" si="2592"/>
        <v/>
      </c>
      <c r="DC780" s="534" t="str">
        <f t="shared" si="2593"/>
        <v/>
      </c>
      <c r="DD780" s="534" t="str">
        <f t="shared" si="2594"/>
        <v/>
      </c>
      <c r="DE780" s="534">
        <f t="shared" si="2595"/>
        <v>0.1</v>
      </c>
      <c r="DF780" s="534">
        <f t="shared" si="2596"/>
        <v>1</v>
      </c>
      <c r="DG780" s="535">
        <f t="shared" si="2597"/>
        <v>1</v>
      </c>
      <c r="DH780" s="535">
        <f t="shared" si="2598"/>
        <v>2</v>
      </c>
      <c r="DI780" s="535">
        <f t="shared" si="2599"/>
        <v>2</v>
      </c>
      <c r="DJ780" s="535">
        <f t="shared" si="2600"/>
        <v>12</v>
      </c>
      <c r="DK780" s="534">
        <f t="shared" si="2601"/>
        <v>15</v>
      </c>
      <c r="DL780" s="534">
        <f t="shared" si="2602"/>
        <v>200</v>
      </c>
      <c r="DM780" s="534" t="str">
        <f t="shared" si="2603"/>
        <v/>
      </c>
      <c r="DN780" s="534" t="str">
        <f t="shared" si="2604"/>
        <v/>
      </c>
      <c r="DO780" s="534" t="str">
        <f t="shared" si="2605"/>
        <v/>
      </c>
      <c r="DP780" s="533" t="str">
        <f t="shared" si="2606"/>
        <v/>
      </c>
      <c r="DQ780" s="532" t="str">
        <f t="shared" si="2607"/>
        <v/>
      </c>
      <c r="DR780" s="753">
        <f t="shared" si="2608"/>
        <v>4</v>
      </c>
      <c r="DS780" s="111">
        <f t="shared" si="2609"/>
        <v>8</v>
      </c>
      <c r="DT780" s="111">
        <f t="shared" si="2610"/>
        <v>3</v>
      </c>
      <c r="DU780" s="111">
        <f t="shared" si="2611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612">IF(B778="","",B778*B779*B780)</f>
        <v/>
      </c>
      <c r="C781" s="708" t="str">
        <f t="shared" si="2612"/>
        <v/>
      </c>
      <c r="D781" s="708" t="str">
        <f t="shared" si="2612"/>
        <v/>
      </c>
      <c r="E781" s="708" t="str">
        <f t="shared" si="2612"/>
        <v/>
      </c>
      <c r="F781" s="708" t="str">
        <f t="shared" si="2612"/>
        <v/>
      </c>
      <c r="G781" s="708" t="str">
        <f t="shared" si="2612"/>
        <v/>
      </c>
      <c r="H781" s="708" t="str">
        <f t="shared" si="2612"/>
        <v/>
      </c>
      <c r="I781" s="708" t="str">
        <f t="shared" si="2612"/>
        <v/>
      </c>
      <c r="J781" s="708" t="str">
        <f t="shared" si="2612"/>
        <v/>
      </c>
      <c r="K781" s="708" t="str">
        <f t="shared" si="2612"/>
        <v/>
      </c>
      <c r="L781" s="708" t="str">
        <f t="shared" si="2612"/>
        <v/>
      </c>
      <c r="M781" s="708" t="str">
        <f t="shared" si="2612"/>
        <v/>
      </c>
      <c r="N781" s="708">
        <f t="shared" si="2612"/>
        <v>384</v>
      </c>
      <c r="O781" s="708" t="str">
        <f t="shared" si="2612"/>
        <v/>
      </c>
      <c r="P781" s="708">
        <f t="shared" si="2612"/>
        <v>480</v>
      </c>
      <c r="Q781" s="708" t="str">
        <f t="shared" si="2612"/>
        <v/>
      </c>
      <c r="R781" s="708">
        <f t="shared" si="2612"/>
        <v>4320</v>
      </c>
      <c r="S781" s="708">
        <f t="shared" si="2612"/>
        <v>2016</v>
      </c>
      <c r="T781" s="747"/>
      <c r="U781" s="708" t="str">
        <f t="shared" ref="U781:AL781" si="2613">IF(U778="","",U778*U779*U780)</f>
        <v/>
      </c>
      <c r="V781" s="708" t="str">
        <f t="shared" si="2613"/>
        <v/>
      </c>
      <c r="W781" s="708">
        <f t="shared" si="2613"/>
        <v>144</v>
      </c>
      <c r="X781" s="708" t="str">
        <f t="shared" si="2613"/>
        <v/>
      </c>
      <c r="Y781" s="708" t="str">
        <f t="shared" si="2613"/>
        <v/>
      </c>
      <c r="Z781" s="708" t="str">
        <f t="shared" si="2613"/>
        <v/>
      </c>
      <c r="AA781" s="708" t="str">
        <f t="shared" si="2613"/>
        <v/>
      </c>
      <c r="AB781" s="708" t="str">
        <f t="shared" si="2613"/>
        <v/>
      </c>
      <c r="AC781" s="708" t="str">
        <f t="shared" si="2613"/>
        <v/>
      </c>
      <c r="AD781" s="708">
        <f t="shared" si="2613"/>
        <v>2400</v>
      </c>
      <c r="AE781" s="708" t="str">
        <f t="shared" si="2613"/>
        <v/>
      </c>
      <c r="AF781" s="884" t="str">
        <f t="shared" si="2613"/>
        <v/>
      </c>
      <c r="AG781" s="884" t="str">
        <f t="shared" si="2613"/>
        <v/>
      </c>
      <c r="AH781" s="884">
        <f t="shared" si="2613"/>
        <v>336</v>
      </c>
      <c r="AI781" s="884">
        <f t="shared" si="2613"/>
        <v>3840</v>
      </c>
      <c r="AJ781" s="708">
        <f t="shared" si="2613"/>
        <v>1200</v>
      </c>
      <c r="AK781" s="708">
        <f t="shared" si="2613"/>
        <v>864</v>
      </c>
      <c r="AL781" s="884">
        <f t="shared" si="2613"/>
        <v>2016</v>
      </c>
      <c r="AM781" s="747"/>
      <c r="AN781" s="708" t="str">
        <f t="shared" ref="AN781:BE781" si="2614">IF(AN778="","",AN778*AN779*AN780)</f>
        <v/>
      </c>
      <c r="AO781" s="708" t="str">
        <f t="shared" si="2614"/>
        <v/>
      </c>
      <c r="AP781" s="708" t="str">
        <f t="shared" si="2614"/>
        <v/>
      </c>
      <c r="AQ781" s="708" t="str">
        <f t="shared" si="2614"/>
        <v/>
      </c>
      <c r="AR781" s="708" t="str">
        <f t="shared" si="2614"/>
        <v/>
      </c>
      <c r="AS781" s="708" t="str">
        <f t="shared" si="2614"/>
        <v/>
      </c>
      <c r="AT781" s="708" t="str">
        <f t="shared" si="2614"/>
        <v/>
      </c>
      <c r="AU781" s="708" t="str">
        <f t="shared" si="2614"/>
        <v/>
      </c>
      <c r="AV781" s="708" t="str">
        <f t="shared" si="2614"/>
        <v/>
      </c>
      <c r="AW781" s="708" t="str">
        <f t="shared" si="2614"/>
        <v/>
      </c>
      <c r="AX781" s="708" t="str">
        <f t="shared" si="2614"/>
        <v/>
      </c>
      <c r="AY781" s="708" t="str">
        <f t="shared" si="2614"/>
        <v/>
      </c>
      <c r="AZ781" s="708" t="str">
        <f t="shared" si="2614"/>
        <v/>
      </c>
      <c r="BA781" s="708">
        <f t="shared" si="2614"/>
        <v>336</v>
      </c>
      <c r="BB781" s="708" t="str">
        <f t="shared" si="2614"/>
        <v/>
      </c>
      <c r="BC781" s="708">
        <f t="shared" si="2614"/>
        <v>1512</v>
      </c>
      <c r="BD781" s="708">
        <f t="shared" si="2614"/>
        <v>1200</v>
      </c>
      <c r="BE781" s="708" t="str">
        <f t="shared" si="2614"/>
        <v/>
      </c>
      <c r="BF781" s="747"/>
      <c r="BG781" s="708" t="str">
        <f t="shared" ref="BG781:BX781" si="2615">IF(BG778="","",BG778*BG779*BG780)</f>
        <v/>
      </c>
      <c r="BH781" s="708" t="str">
        <f t="shared" si="2615"/>
        <v/>
      </c>
      <c r="BI781" s="708" t="str">
        <f t="shared" si="2615"/>
        <v/>
      </c>
      <c r="BJ781" s="708" t="str">
        <f t="shared" si="2615"/>
        <v/>
      </c>
      <c r="BK781" s="708" t="str">
        <f t="shared" si="2615"/>
        <v/>
      </c>
      <c r="BL781" s="708" t="str">
        <f t="shared" si="2615"/>
        <v/>
      </c>
      <c r="BM781" s="708" t="str">
        <f t="shared" si="2615"/>
        <v/>
      </c>
      <c r="BN781" s="708" t="str">
        <f t="shared" si="2615"/>
        <v/>
      </c>
      <c r="BO781" s="708" t="str">
        <f t="shared" si="2615"/>
        <v/>
      </c>
      <c r="BP781" s="708" t="str">
        <f t="shared" si="2615"/>
        <v/>
      </c>
      <c r="BQ781" s="708" t="str">
        <f t="shared" si="2615"/>
        <v/>
      </c>
      <c r="BR781" s="708" t="str">
        <f t="shared" si="2615"/>
        <v/>
      </c>
      <c r="BS781" s="708" t="str">
        <f t="shared" si="2615"/>
        <v/>
      </c>
      <c r="BT781" s="708" t="str">
        <f t="shared" si="2615"/>
        <v/>
      </c>
      <c r="BU781" s="708" t="str">
        <f t="shared" si="2615"/>
        <v/>
      </c>
      <c r="BV781" s="708" t="str">
        <f t="shared" si="2615"/>
        <v/>
      </c>
      <c r="BW781" s="708" t="str">
        <f t="shared" si="2615"/>
        <v/>
      </c>
      <c r="BX781" s="708" t="str">
        <f t="shared" si="2615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568"/>
        <v>1248</v>
      </c>
      <c r="CE781" s="698">
        <f t="shared" si="2569"/>
        <v>1363.2</v>
      </c>
      <c r="CF781" s="698">
        <f t="shared" si="2570"/>
        <v>1200</v>
      </c>
      <c r="CG781" s="787" t="str">
        <f t="shared" si="2571"/>
        <v/>
      </c>
      <c r="CH781" s="1370" t="str">
        <f t="shared" si="2572"/>
        <v/>
      </c>
      <c r="CI781" s="1371" t="str">
        <f t="shared" si="2573"/>
        <v/>
      </c>
      <c r="CJ781" s="1372" t="str">
        <f t="shared" si="2574"/>
        <v/>
      </c>
      <c r="CK781" s="1372" t="str">
        <f t="shared" si="2575"/>
        <v/>
      </c>
      <c r="CL781" s="1372" t="str">
        <f t="shared" si="2576"/>
        <v/>
      </c>
      <c r="CM781" s="1372" t="str">
        <f t="shared" si="2577"/>
        <v/>
      </c>
      <c r="CN781" s="1372" t="str">
        <f t="shared" si="2578"/>
        <v/>
      </c>
      <c r="CO781" s="1373">
        <f t="shared" si="2579"/>
        <v>384</v>
      </c>
      <c r="CP781" s="1373">
        <f t="shared" si="2580"/>
        <v>480</v>
      </c>
      <c r="CQ781" s="1373">
        <f t="shared" si="2581"/>
        <v>2016</v>
      </c>
      <c r="CR781" s="1373">
        <f t="shared" si="2582"/>
        <v>4320</v>
      </c>
      <c r="CS781" s="1372" t="str">
        <f t="shared" si="2583"/>
        <v/>
      </c>
      <c r="CT781" s="1372" t="str">
        <f t="shared" si="2584"/>
        <v/>
      </c>
      <c r="CU781" s="1372" t="str">
        <f t="shared" si="2585"/>
        <v/>
      </c>
      <c r="CV781" s="1372" t="str">
        <f t="shared" si="2586"/>
        <v/>
      </c>
      <c r="CW781" s="1372" t="str">
        <f t="shared" si="2587"/>
        <v/>
      </c>
      <c r="CX781" s="1371" t="str">
        <f t="shared" si="2588"/>
        <v/>
      </c>
      <c r="CY781" s="1374" t="str">
        <f t="shared" si="2589"/>
        <v/>
      </c>
      <c r="CZ781" s="532" t="str">
        <f t="shared" si="2590"/>
        <v/>
      </c>
      <c r="DA781" s="533" t="str">
        <f t="shared" si="2591"/>
        <v/>
      </c>
      <c r="DB781" s="534" t="str">
        <f t="shared" si="2592"/>
        <v/>
      </c>
      <c r="DC781" s="534" t="str">
        <f t="shared" si="2593"/>
        <v/>
      </c>
      <c r="DD781" s="534" t="str">
        <f t="shared" si="2594"/>
        <v/>
      </c>
      <c r="DE781" s="534" t="str">
        <f t="shared" si="2595"/>
        <v/>
      </c>
      <c r="DF781" s="534">
        <f t="shared" si="2596"/>
        <v>144</v>
      </c>
      <c r="DG781" s="535">
        <f t="shared" si="2597"/>
        <v>336</v>
      </c>
      <c r="DH781" s="535">
        <f t="shared" si="2598"/>
        <v>864</v>
      </c>
      <c r="DI781" s="535">
        <f t="shared" si="2599"/>
        <v>1200</v>
      </c>
      <c r="DJ781" s="535">
        <f t="shared" si="2600"/>
        <v>2016</v>
      </c>
      <c r="DK781" s="534">
        <f t="shared" si="2601"/>
        <v>2400</v>
      </c>
      <c r="DL781" s="534">
        <f t="shared" si="2602"/>
        <v>3840</v>
      </c>
      <c r="DM781" s="534" t="str">
        <f t="shared" si="2603"/>
        <v/>
      </c>
      <c r="DN781" s="534" t="str">
        <f t="shared" si="2604"/>
        <v/>
      </c>
      <c r="DO781" s="534" t="str">
        <f t="shared" si="2605"/>
        <v/>
      </c>
      <c r="DP781" s="533" t="str">
        <f t="shared" si="2606"/>
        <v/>
      </c>
      <c r="DQ781" s="532" t="str">
        <f t="shared" si="2607"/>
        <v/>
      </c>
      <c r="DR781" s="753">
        <f t="shared" si="2608"/>
        <v>4</v>
      </c>
      <c r="DS781" s="111">
        <f t="shared" si="2609"/>
        <v>7</v>
      </c>
      <c r="DT781" s="111">
        <f t="shared" si="2610"/>
        <v>3</v>
      </c>
      <c r="DU781" s="111">
        <f t="shared" si="2611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80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80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80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80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568"/>
        <v>1261.1111111111111</v>
      </c>
      <c r="CE782" s="698">
        <f t="shared" si="2569"/>
        <v>1600</v>
      </c>
      <c r="CF782" s="698">
        <f t="shared" si="2570"/>
        <v>1608.3333333333333</v>
      </c>
      <c r="CG782" s="787">
        <f t="shared" si="2571"/>
        <v>462.5</v>
      </c>
      <c r="CH782" s="1370" t="str">
        <f t="shared" si="2572"/>
        <v/>
      </c>
      <c r="CI782" s="1371" t="str">
        <f t="shared" si="2573"/>
        <v/>
      </c>
      <c r="CJ782" s="1372" t="str">
        <f t="shared" si="2574"/>
        <v/>
      </c>
      <c r="CK782" s="1372" t="str">
        <f t="shared" si="2575"/>
        <v/>
      </c>
      <c r="CL782" s="1372">
        <f t="shared" si="2576"/>
        <v>350</v>
      </c>
      <c r="CM782" s="1372">
        <f t="shared" si="2577"/>
        <v>350</v>
      </c>
      <c r="CN782" s="1372">
        <f t="shared" si="2578"/>
        <v>450</v>
      </c>
      <c r="CO782" s="1373">
        <f t="shared" si="2579"/>
        <v>700</v>
      </c>
      <c r="CP782" s="1373">
        <f t="shared" si="2580"/>
        <v>700</v>
      </c>
      <c r="CQ782" s="1373">
        <f t="shared" si="2581"/>
        <v>1200</v>
      </c>
      <c r="CR782" s="1373">
        <f t="shared" si="2582"/>
        <v>1350</v>
      </c>
      <c r="CS782" s="1372">
        <f t="shared" si="2583"/>
        <v>1800</v>
      </c>
      <c r="CT782" s="1372">
        <f t="shared" si="2584"/>
        <v>2400</v>
      </c>
      <c r="CU782" s="1372">
        <f t="shared" si="2585"/>
        <v>2400</v>
      </c>
      <c r="CV782" s="1372">
        <f t="shared" si="2586"/>
        <v>12000</v>
      </c>
      <c r="CW782" s="1372" t="str">
        <f t="shared" si="2587"/>
        <v/>
      </c>
      <c r="CX782" s="1371" t="str">
        <f t="shared" si="2588"/>
        <v/>
      </c>
      <c r="CY782" s="1374" t="str">
        <f t="shared" si="2589"/>
        <v/>
      </c>
      <c r="CZ782" s="532" t="str">
        <f t="shared" si="2590"/>
        <v/>
      </c>
      <c r="DA782" s="533" t="str">
        <f t="shared" si="2591"/>
        <v/>
      </c>
      <c r="DB782" s="534" t="str">
        <f t="shared" si="2592"/>
        <v/>
      </c>
      <c r="DC782" s="534" t="str">
        <f t="shared" si="2593"/>
        <v/>
      </c>
      <c r="DD782" s="534" t="str">
        <f t="shared" si="2594"/>
        <v/>
      </c>
      <c r="DE782" s="534">
        <f t="shared" si="2595"/>
        <v>430</v>
      </c>
      <c r="DF782" s="534">
        <f t="shared" si="2596"/>
        <v>600</v>
      </c>
      <c r="DG782" s="535">
        <f t="shared" si="2597"/>
        <v>1200</v>
      </c>
      <c r="DH782" s="535">
        <f t="shared" si="2598"/>
        <v>1200</v>
      </c>
      <c r="DI782" s="535">
        <f t="shared" si="2599"/>
        <v>1400</v>
      </c>
      <c r="DJ782" s="535">
        <f t="shared" si="2600"/>
        <v>2200</v>
      </c>
      <c r="DK782" s="534">
        <f t="shared" si="2601"/>
        <v>3000</v>
      </c>
      <c r="DL782" s="534">
        <f t="shared" si="2602"/>
        <v>3600</v>
      </c>
      <c r="DM782" s="534" t="str">
        <f t="shared" si="2603"/>
        <v/>
      </c>
      <c r="DN782" s="534" t="str">
        <f t="shared" si="2604"/>
        <v/>
      </c>
      <c r="DO782" s="534" t="str">
        <f t="shared" si="2605"/>
        <v/>
      </c>
      <c r="DP782" s="533" t="str">
        <f t="shared" si="2606"/>
        <v/>
      </c>
      <c r="DQ782" s="532" t="str">
        <f t="shared" si="2607"/>
        <v/>
      </c>
      <c r="DR782" s="753">
        <f t="shared" si="2608"/>
        <v>11</v>
      </c>
      <c r="DS782" s="111">
        <f t="shared" si="2609"/>
        <v>8</v>
      </c>
      <c r="DT782" s="111">
        <f t="shared" si="2610"/>
        <v>8</v>
      </c>
      <c r="DU782" s="111">
        <f t="shared" si="2611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80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80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80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80"/>
      <c r="BZ783" s="233"/>
      <c r="CA783" s="233">
        <v>500</v>
      </c>
      <c r="CB783" s="233">
        <v>500</v>
      </c>
      <c r="CC783" s="233">
        <v>800</v>
      </c>
      <c r="CD783" s="698" t="str">
        <f t="shared" si="2568"/>
        <v/>
      </c>
      <c r="CE783" s="698" t="str">
        <f t="shared" si="2569"/>
        <v/>
      </c>
      <c r="CF783" s="698" t="str">
        <f t="shared" si="2570"/>
        <v/>
      </c>
      <c r="CG783" s="787">
        <f t="shared" si="2571"/>
        <v>920</v>
      </c>
      <c r="CH783" s="1370" t="str">
        <f t="shared" si="2572"/>
        <v/>
      </c>
      <c r="CI783" s="1371" t="str">
        <f t="shared" si="2573"/>
        <v/>
      </c>
      <c r="CJ783" s="1372" t="str">
        <f t="shared" si="2574"/>
        <v/>
      </c>
      <c r="CK783" s="1372" t="str">
        <f t="shared" si="2575"/>
        <v/>
      </c>
      <c r="CL783" s="1372" t="str">
        <f t="shared" si="2576"/>
        <v/>
      </c>
      <c r="CM783" s="1372" t="str">
        <f t="shared" si="2577"/>
        <v/>
      </c>
      <c r="CN783" s="1372" t="str">
        <f t="shared" si="2578"/>
        <v/>
      </c>
      <c r="CO783" s="1373" t="str">
        <f t="shared" si="2579"/>
        <v/>
      </c>
      <c r="CP783" s="1373" t="str">
        <f t="shared" si="2580"/>
        <v/>
      </c>
      <c r="CQ783" s="1373">
        <f t="shared" si="2581"/>
        <v>0</v>
      </c>
      <c r="CR783" s="1373" t="str">
        <f t="shared" si="2582"/>
        <v/>
      </c>
      <c r="CS783" s="1372" t="str">
        <f t="shared" si="2583"/>
        <v/>
      </c>
      <c r="CT783" s="1372" t="str">
        <f t="shared" si="2584"/>
        <v/>
      </c>
      <c r="CU783" s="1372" t="str">
        <f t="shared" si="2585"/>
        <v/>
      </c>
      <c r="CV783" s="1372" t="str">
        <f t="shared" si="2586"/>
        <v/>
      </c>
      <c r="CW783" s="1372" t="str">
        <f t="shared" si="2587"/>
        <v/>
      </c>
      <c r="CX783" s="1371" t="str">
        <f t="shared" si="2588"/>
        <v/>
      </c>
      <c r="CY783" s="1374" t="str">
        <f t="shared" si="2589"/>
        <v/>
      </c>
      <c r="CZ783" s="532" t="str">
        <f t="shared" si="2590"/>
        <v/>
      </c>
      <c r="DA783" s="533" t="str">
        <f t="shared" si="2591"/>
        <v/>
      </c>
      <c r="DB783" s="534" t="str">
        <f t="shared" si="2592"/>
        <v/>
      </c>
      <c r="DC783" s="534" t="str">
        <f t="shared" si="2593"/>
        <v/>
      </c>
      <c r="DD783" s="534" t="str">
        <f t="shared" si="2594"/>
        <v/>
      </c>
      <c r="DE783" s="534" t="str">
        <f t="shared" si="2595"/>
        <v/>
      </c>
      <c r="DF783" s="534" t="str">
        <f t="shared" si="2596"/>
        <v/>
      </c>
      <c r="DG783" s="535" t="str">
        <f t="shared" si="2597"/>
        <v/>
      </c>
      <c r="DH783" s="535">
        <f t="shared" si="2598"/>
        <v>500</v>
      </c>
      <c r="DI783" s="535">
        <f t="shared" si="2599"/>
        <v>500</v>
      </c>
      <c r="DJ783" s="535" t="str">
        <f t="shared" si="2600"/>
        <v/>
      </c>
      <c r="DK783" s="534" t="str">
        <f t="shared" si="2601"/>
        <v/>
      </c>
      <c r="DL783" s="534" t="str">
        <f t="shared" si="2602"/>
        <v/>
      </c>
      <c r="DM783" s="534" t="str">
        <f t="shared" si="2603"/>
        <v/>
      </c>
      <c r="DN783" s="534" t="str">
        <f t="shared" si="2604"/>
        <v/>
      </c>
      <c r="DO783" s="534" t="str">
        <f t="shared" si="2605"/>
        <v/>
      </c>
      <c r="DP783" s="533" t="str">
        <f t="shared" si="2606"/>
        <v/>
      </c>
      <c r="DQ783" s="532" t="str">
        <f t="shared" si="2607"/>
        <v/>
      </c>
      <c r="DR783" s="753">
        <f t="shared" si="2608"/>
        <v>1</v>
      </c>
      <c r="DS783" s="111">
        <f t="shared" si="2609"/>
        <v>2</v>
      </c>
      <c r="DT783" s="111">
        <f t="shared" si="2610"/>
        <v>2</v>
      </c>
      <c r="DU783" s="111">
        <f t="shared" si="2611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80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80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80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80"/>
      <c r="BZ784" s="233"/>
      <c r="CA784" s="233">
        <v>350</v>
      </c>
      <c r="CB784" s="233">
        <v>500</v>
      </c>
      <c r="CC784" s="233">
        <v>750</v>
      </c>
      <c r="CD784" s="698" t="str">
        <f t="shared" si="2568"/>
        <v/>
      </c>
      <c r="CE784" s="698">
        <f t="shared" si="2569"/>
        <v>380</v>
      </c>
      <c r="CF784" s="698">
        <f t="shared" si="2570"/>
        <v>1053.3333333333333</v>
      </c>
      <c r="CG784" s="787">
        <f t="shared" si="2571"/>
        <v>588.33333333333337</v>
      </c>
      <c r="CH784" s="1370" t="str">
        <f t="shared" si="2572"/>
        <v/>
      </c>
      <c r="CI784" s="1371" t="str">
        <f t="shared" si="2573"/>
        <v/>
      </c>
      <c r="CJ784" s="1372" t="str">
        <f t="shared" si="2574"/>
        <v/>
      </c>
      <c r="CK784" s="1372" t="str">
        <f t="shared" si="2575"/>
        <v/>
      </c>
      <c r="CL784" s="1372" t="str">
        <f t="shared" si="2576"/>
        <v/>
      </c>
      <c r="CM784" s="1372" t="str">
        <f t="shared" si="2577"/>
        <v/>
      </c>
      <c r="CN784" s="1372" t="str">
        <f t="shared" si="2578"/>
        <v/>
      </c>
      <c r="CO784" s="1373" t="str">
        <f t="shared" si="2579"/>
        <v/>
      </c>
      <c r="CP784" s="1373" t="str">
        <f t="shared" si="2580"/>
        <v/>
      </c>
      <c r="CQ784" s="1373" t="str">
        <f t="shared" si="2581"/>
        <v/>
      </c>
      <c r="CR784" s="1373" t="str">
        <f t="shared" si="2582"/>
        <v/>
      </c>
      <c r="CS784" s="1372" t="str">
        <f t="shared" si="2583"/>
        <v/>
      </c>
      <c r="CT784" s="1372" t="str">
        <f t="shared" si="2584"/>
        <v/>
      </c>
      <c r="CU784" s="1372" t="str">
        <f t="shared" si="2585"/>
        <v/>
      </c>
      <c r="CV784" s="1372" t="str">
        <f t="shared" si="2586"/>
        <v/>
      </c>
      <c r="CW784" s="1372" t="str">
        <f t="shared" si="2587"/>
        <v/>
      </c>
      <c r="CX784" s="1371" t="str">
        <f t="shared" si="2588"/>
        <v/>
      </c>
      <c r="CY784" s="1374" t="str">
        <f t="shared" si="2589"/>
        <v/>
      </c>
      <c r="CZ784" s="532" t="str">
        <f t="shared" si="2590"/>
        <v/>
      </c>
      <c r="DA784" s="533" t="str">
        <f t="shared" si="2591"/>
        <v/>
      </c>
      <c r="DB784" s="534" t="str">
        <f t="shared" si="2592"/>
        <v/>
      </c>
      <c r="DC784" s="534" t="str">
        <f t="shared" si="2593"/>
        <v/>
      </c>
      <c r="DD784" s="534" t="str">
        <f t="shared" si="2594"/>
        <v/>
      </c>
      <c r="DE784" s="534" t="str">
        <f t="shared" si="2595"/>
        <v/>
      </c>
      <c r="DF784" s="534">
        <f t="shared" si="2596"/>
        <v>200</v>
      </c>
      <c r="DG784" s="535">
        <f t="shared" si="2597"/>
        <v>250</v>
      </c>
      <c r="DH784" s="535">
        <f t="shared" si="2598"/>
        <v>350</v>
      </c>
      <c r="DI784" s="535">
        <f t="shared" si="2599"/>
        <v>420</v>
      </c>
      <c r="DJ784" s="535">
        <f t="shared" si="2600"/>
        <v>500</v>
      </c>
      <c r="DK784" s="534">
        <f t="shared" si="2601"/>
        <v>1200</v>
      </c>
      <c r="DL784" s="534" t="str">
        <f t="shared" si="2602"/>
        <v/>
      </c>
      <c r="DM784" s="534" t="str">
        <f t="shared" si="2603"/>
        <v/>
      </c>
      <c r="DN784" s="534" t="str">
        <f t="shared" si="2604"/>
        <v/>
      </c>
      <c r="DO784" s="534" t="str">
        <f t="shared" si="2605"/>
        <v/>
      </c>
      <c r="DP784" s="533" t="str">
        <f t="shared" si="2606"/>
        <v/>
      </c>
      <c r="DQ784" s="532" t="str">
        <f t="shared" si="2607"/>
        <v/>
      </c>
      <c r="DR784" s="753">
        <f t="shared" si="2608"/>
        <v>0</v>
      </c>
      <c r="DS784" s="111">
        <f t="shared" si="2609"/>
        <v>6</v>
      </c>
      <c r="DT784" s="111">
        <f t="shared" si="2610"/>
        <v>5</v>
      </c>
      <c r="DU784" s="111">
        <f t="shared" si="2611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80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80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80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80"/>
      <c r="BZ785" s="233"/>
      <c r="CA785" s="233"/>
      <c r="CB785" s="233"/>
      <c r="CC785" s="233">
        <v>560</v>
      </c>
      <c r="CD785" s="698" t="str">
        <f t="shared" si="2568"/>
        <v/>
      </c>
      <c r="CE785" s="698" t="str">
        <f t="shared" si="2569"/>
        <v/>
      </c>
      <c r="CF785" s="698" t="str">
        <f t="shared" si="2570"/>
        <v/>
      </c>
      <c r="CG785" s="787">
        <f t="shared" si="2571"/>
        <v>560</v>
      </c>
      <c r="CH785" s="1370" t="str">
        <f t="shared" si="2572"/>
        <v/>
      </c>
      <c r="CI785" s="1371" t="str">
        <f t="shared" si="2573"/>
        <v/>
      </c>
      <c r="CJ785" s="1372" t="str">
        <f t="shared" si="2574"/>
        <v/>
      </c>
      <c r="CK785" s="1372" t="str">
        <f t="shared" si="2575"/>
        <v/>
      </c>
      <c r="CL785" s="1372" t="str">
        <f t="shared" si="2576"/>
        <v/>
      </c>
      <c r="CM785" s="1372" t="str">
        <f t="shared" si="2577"/>
        <v/>
      </c>
      <c r="CN785" s="1372" t="str">
        <f t="shared" si="2578"/>
        <v/>
      </c>
      <c r="CO785" s="1373" t="str">
        <f t="shared" si="2579"/>
        <v/>
      </c>
      <c r="CP785" s="1373" t="str">
        <f t="shared" si="2580"/>
        <v/>
      </c>
      <c r="CQ785" s="1373" t="str">
        <f t="shared" si="2581"/>
        <v/>
      </c>
      <c r="CR785" s="1373" t="str">
        <f t="shared" si="2582"/>
        <v/>
      </c>
      <c r="CS785" s="1372" t="str">
        <f t="shared" si="2583"/>
        <v/>
      </c>
      <c r="CT785" s="1372" t="str">
        <f t="shared" si="2584"/>
        <v/>
      </c>
      <c r="CU785" s="1372" t="str">
        <f t="shared" si="2585"/>
        <v/>
      </c>
      <c r="CV785" s="1372" t="str">
        <f t="shared" si="2586"/>
        <v/>
      </c>
      <c r="CW785" s="1372" t="str">
        <f t="shared" si="2587"/>
        <v/>
      </c>
      <c r="CX785" s="1371" t="str">
        <f t="shared" si="2588"/>
        <v/>
      </c>
      <c r="CY785" s="1374" t="str">
        <f t="shared" si="2589"/>
        <v/>
      </c>
      <c r="CZ785" s="532" t="str">
        <f t="shared" si="2590"/>
        <v/>
      </c>
      <c r="DA785" s="533" t="str">
        <f t="shared" si="2591"/>
        <v/>
      </c>
      <c r="DB785" s="534" t="str">
        <f t="shared" si="2592"/>
        <v/>
      </c>
      <c r="DC785" s="534" t="str">
        <f t="shared" si="2593"/>
        <v/>
      </c>
      <c r="DD785" s="534" t="str">
        <f t="shared" si="2594"/>
        <v/>
      </c>
      <c r="DE785" s="534" t="str">
        <f t="shared" si="2595"/>
        <v/>
      </c>
      <c r="DF785" s="534" t="str">
        <f t="shared" si="2596"/>
        <v/>
      </c>
      <c r="DG785" s="535" t="str">
        <f t="shared" si="2597"/>
        <v/>
      </c>
      <c r="DH785" s="535" t="str">
        <f t="shared" si="2598"/>
        <v/>
      </c>
      <c r="DI785" s="535">
        <f t="shared" si="2599"/>
        <v>0</v>
      </c>
      <c r="DJ785" s="535" t="str">
        <f t="shared" si="2600"/>
        <v/>
      </c>
      <c r="DK785" s="534" t="str">
        <f t="shared" si="2601"/>
        <v/>
      </c>
      <c r="DL785" s="534" t="str">
        <f t="shared" si="2602"/>
        <v/>
      </c>
      <c r="DM785" s="534" t="str">
        <f t="shared" si="2603"/>
        <v/>
      </c>
      <c r="DN785" s="534" t="str">
        <f t="shared" si="2604"/>
        <v/>
      </c>
      <c r="DO785" s="534" t="str">
        <f t="shared" si="2605"/>
        <v/>
      </c>
      <c r="DP785" s="533" t="str">
        <f t="shared" si="2606"/>
        <v/>
      </c>
      <c r="DQ785" s="532" t="str">
        <f t="shared" si="2607"/>
        <v/>
      </c>
      <c r="DR785" s="753">
        <f t="shared" si="2608"/>
        <v>0</v>
      </c>
      <c r="DS785" s="111">
        <f t="shared" si="2609"/>
        <v>1</v>
      </c>
      <c r="DT785" s="111">
        <f t="shared" si="2610"/>
        <v>0</v>
      </c>
      <c r="DU785" s="111">
        <f t="shared" si="2611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80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80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80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80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386"/>
      <c r="CI786" s="1386"/>
      <c r="CJ786" s="1386"/>
      <c r="CK786" s="1386"/>
      <c r="CL786" s="1386"/>
      <c r="CM786" s="1386"/>
      <c r="CN786" s="1386"/>
      <c r="CO786" s="1386"/>
      <c r="CP786" s="1386"/>
      <c r="CQ786" s="1386"/>
      <c r="CR786" s="1386"/>
      <c r="CS786" s="1386"/>
      <c r="CT786" s="1386"/>
      <c r="CU786" s="1386"/>
      <c r="CV786" s="1386"/>
      <c r="CW786" s="1386"/>
      <c r="CX786" s="1386"/>
      <c r="CY786" s="1387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80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80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80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80"/>
      <c r="BZ787" s="233"/>
      <c r="CA787" s="233"/>
      <c r="CB787" s="233"/>
      <c r="CC787" s="233"/>
      <c r="CD787" s="698" t="str">
        <f t="shared" ref="CD787:CD801" si="2616">IF(DR787&lt;3,"",(SUM(B787:S787)-MIN(B787:S787)-MAX(B787:S787))/(DR787-2))</f>
        <v/>
      </c>
      <c r="CE787" s="698" t="str">
        <f t="shared" ref="CE787:CE801" si="2617">IF(DS787&lt;3,"",(SUM(U787:AL787)-MIN(U787:AL787)-MAX(U787:AL787))/(DS787-2))</f>
        <v/>
      </c>
      <c r="CF787" s="698" t="str">
        <f t="shared" ref="CF787:CF810" si="2618">IF(DT787&lt;3,"",(SUM(AN787:BE787)-MIN(AN787:BE787)-MAX(AN787:BE787))/(DT787-2))</f>
        <v/>
      </c>
      <c r="CG787" s="787" t="str">
        <f t="shared" ref="CG787:CG810" si="2619">IF(DU787&lt;3,"",(SUM(BG787:BX787)-MIN(BG787:BX787)-MAX(BG787:BX787))/(DU787-2))</f>
        <v/>
      </c>
      <c r="CH787" s="1370" t="str">
        <f t="shared" ref="CH787:CH810" si="2620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371" t="str">
        <f t="shared" ref="CI787:CI810" si="2621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372" t="str">
        <f t="shared" ref="CJ787:CJ810" si="2622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372" t="str">
        <f t="shared" ref="CK787:CK810" si="2623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372" t="str">
        <f t="shared" ref="CL787:CL810" si="2624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372" t="str">
        <f t="shared" ref="CM787:CM810" si="2625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372" t="str">
        <f t="shared" ref="CN787:CN810" si="2626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373" t="str">
        <f t="shared" ref="CO787:CO810" si="2627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373" t="str">
        <f t="shared" ref="CP787:CP810" si="2628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373" t="str">
        <f t="shared" ref="CQ787:CQ810" si="2629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373" t="str">
        <f t="shared" ref="CR787:CR810" si="2630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372" t="str">
        <f t="shared" ref="CS787:CS810" si="2631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372" t="str">
        <f t="shared" ref="CT787:CT810" si="2632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372" t="str">
        <f t="shared" ref="CU787:CU810" si="2633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372" t="str">
        <f t="shared" ref="CV787:CV810" si="2634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372" t="str">
        <f t="shared" ref="CW787:CW810" si="2635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371" t="str">
        <f t="shared" ref="CX787:CX810" si="2636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374" t="str">
        <f t="shared" ref="CY787:CY810" si="2637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638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639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640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641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642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643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644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645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646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647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648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649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650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651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652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653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654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655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656">COUNT(B787:S787)</f>
        <v>0</v>
      </c>
      <c r="DS787" s="111">
        <f t="shared" ref="DS787:DS801" si="2657">COUNT(U787:AL787)</f>
        <v>2</v>
      </c>
      <c r="DT787" s="111">
        <f t="shared" ref="DT787:DT810" si="2658">COUNT(AN787:BE787)</f>
        <v>0</v>
      </c>
      <c r="DU787" s="111">
        <f t="shared" ref="DU787:DU810" si="2659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80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80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80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80"/>
      <c r="BZ788" s="233"/>
      <c r="CA788" s="233"/>
      <c r="CB788" s="233"/>
      <c r="CC788" s="233"/>
      <c r="CD788" s="698" t="str">
        <f t="shared" si="2616"/>
        <v/>
      </c>
      <c r="CE788" s="698" t="str">
        <f t="shared" si="2617"/>
        <v/>
      </c>
      <c r="CF788" s="698" t="str">
        <f t="shared" si="2618"/>
        <v/>
      </c>
      <c r="CG788" s="787" t="str">
        <f t="shared" si="2619"/>
        <v/>
      </c>
      <c r="CH788" s="1370" t="str">
        <f t="shared" si="2620"/>
        <v/>
      </c>
      <c r="CI788" s="1371" t="str">
        <f t="shared" si="2621"/>
        <v/>
      </c>
      <c r="CJ788" s="1372" t="str">
        <f t="shared" si="2622"/>
        <v/>
      </c>
      <c r="CK788" s="1372" t="str">
        <f t="shared" si="2623"/>
        <v/>
      </c>
      <c r="CL788" s="1372" t="str">
        <f t="shared" si="2624"/>
        <v/>
      </c>
      <c r="CM788" s="1372" t="str">
        <f t="shared" si="2625"/>
        <v/>
      </c>
      <c r="CN788" s="1372" t="str">
        <f t="shared" si="2626"/>
        <v/>
      </c>
      <c r="CO788" s="1373" t="str">
        <f t="shared" si="2627"/>
        <v/>
      </c>
      <c r="CP788" s="1373" t="str">
        <f t="shared" si="2628"/>
        <v/>
      </c>
      <c r="CQ788" s="1373" t="str">
        <f t="shared" si="2629"/>
        <v/>
      </c>
      <c r="CR788" s="1373" t="str">
        <f t="shared" si="2630"/>
        <v/>
      </c>
      <c r="CS788" s="1372" t="str">
        <f t="shared" si="2631"/>
        <v/>
      </c>
      <c r="CT788" s="1372" t="str">
        <f t="shared" si="2632"/>
        <v/>
      </c>
      <c r="CU788" s="1372" t="str">
        <f t="shared" si="2633"/>
        <v/>
      </c>
      <c r="CV788" s="1372" t="str">
        <f t="shared" si="2634"/>
        <v/>
      </c>
      <c r="CW788" s="1372" t="str">
        <f t="shared" si="2635"/>
        <v/>
      </c>
      <c r="CX788" s="1371" t="str">
        <f t="shared" si="2636"/>
        <v/>
      </c>
      <c r="CY788" s="1374" t="str">
        <f t="shared" si="2637"/>
        <v/>
      </c>
      <c r="CZ788" s="532" t="str">
        <f t="shared" si="2638"/>
        <v/>
      </c>
      <c r="DA788" s="533" t="str">
        <f t="shared" si="2639"/>
        <v/>
      </c>
      <c r="DB788" s="534" t="str">
        <f t="shared" si="2640"/>
        <v/>
      </c>
      <c r="DC788" s="534" t="str">
        <f t="shared" si="2641"/>
        <v/>
      </c>
      <c r="DD788" s="534" t="str">
        <f t="shared" si="2642"/>
        <v/>
      </c>
      <c r="DE788" s="534" t="str">
        <f t="shared" si="2643"/>
        <v/>
      </c>
      <c r="DF788" s="534" t="str">
        <f t="shared" si="2644"/>
        <v/>
      </c>
      <c r="DG788" s="535" t="str">
        <f t="shared" si="2645"/>
        <v/>
      </c>
      <c r="DH788" s="535">
        <f t="shared" si="2646"/>
        <v>12</v>
      </c>
      <c r="DI788" s="535">
        <f t="shared" si="2647"/>
        <v>12</v>
      </c>
      <c r="DJ788" s="535" t="str">
        <f t="shared" si="2648"/>
        <v/>
      </c>
      <c r="DK788" s="534" t="str">
        <f t="shared" si="2649"/>
        <v/>
      </c>
      <c r="DL788" s="534" t="str">
        <f t="shared" si="2650"/>
        <v/>
      </c>
      <c r="DM788" s="534" t="str">
        <f t="shared" si="2651"/>
        <v/>
      </c>
      <c r="DN788" s="534" t="str">
        <f t="shared" si="2652"/>
        <v/>
      </c>
      <c r="DO788" s="534" t="str">
        <f t="shared" si="2653"/>
        <v/>
      </c>
      <c r="DP788" s="533" t="str">
        <f t="shared" si="2654"/>
        <v/>
      </c>
      <c r="DQ788" s="532" t="str">
        <f t="shared" si="2655"/>
        <v/>
      </c>
      <c r="DR788" s="753">
        <f t="shared" si="2656"/>
        <v>0</v>
      </c>
      <c r="DS788" s="111">
        <f t="shared" si="2657"/>
        <v>2</v>
      </c>
      <c r="DT788" s="111">
        <f t="shared" si="2658"/>
        <v>0</v>
      </c>
      <c r="DU788" s="111">
        <f t="shared" si="2659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80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80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80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80"/>
      <c r="BZ789" s="233"/>
      <c r="CA789" s="233"/>
      <c r="CB789" s="233"/>
      <c r="CC789" s="233"/>
      <c r="CD789" s="698" t="str">
        <f t="shared" si="2616"/>
        <v/>
      </c>
      <c r="CE789" s="698" t="str">
        <f t="shared" si="2617"/>
        <v/>
      </c>
      <c r="CF789" s="698" t="str">
        <f t="shared" si="2618"/>
        <v/>
      </c>
      <c r="CG789" s="787" t="str">
        <f t="shared" si="2619"/>
        <v/>
      </c>
      <c r="CH789" s="1370" t="str">
        <f t="shared" si="2620"/>
        <v/>
      </c>
      <c r="CI789" s="1371" t="str">
        <f t="shared" si="2621"/>
        <v/>
      </c>
      <c r="CJ789" s="1372" t="str">
        <f t="shared" si="2622"/>
        <v/>
      </c>
      <c r="CK789" s="1372" t="str">
        <f t="shared" si="2623"/>
        <v/>
      </c>
      <c r="CL789" s="1372" t="str">
        <f t="shared" si="2624"/>
        <v/>
      </c>
      <c r="CM789" s="1372" t="str">
        <f t="shared" si="2625"/>
        <v/>
      </c>
      <c r="CN789" s="1372" t="str">
        <f t="shared" si="2626"/>
        <v/>
      </c>
      <c r="CO789" s="1373" t="str">
        <f t="shared" si="2627"/>
        <v/>
      </c>
      <c r="CP789" s="1373" t="str">
        <f t="shared" si="2628"/>
        <v/>
      </c>
      <c r="CQ789" s="1373" t="str">
        <f t="shared" si="2629"/>
        <v/>
      </c>
      <c r="CR789" s="1373" t="str">
        <f t="shared" si="2630"/>
        <v/>
      </c>
      <c r="CS789" s="1372" t="str">
        <f t="shared" si="2631"/>
        <v/>
      </c>
      <c r="CT789" s="1372" t="str">
        <f t="shared" si="2632"/>
        <v/>
      </c>
      <c r="CU789" s="1372" t="str">
        <f t="shared" si="2633"/>
        <v/>
      </c>
      <c r="CV789" s="1372" t="str">
        <f t="shared" si="2634"/>
        <v/>
      </c>
      <c r="CW789" s="1372" t="str">
        <f t="shared" si="2635"/>
        <v/>
      </c>
      <c r="CX789" s="1371" t="str">
        <f t="shared" si="2636"/>
        <v/>
      </c>
      <c r="CY789" s="1374" t="str">
        <f t="shared" si="2637"/>
        <v/>
      </c>
      <c r="CZ789" s="532" t="str">
        <f t="shared" si="2638"/>
        <v/>
      </c>
      <c r="DA789" s="533" t="str">
        <f t="shared" si="2639"/>
        <v/>
      </c>
      <c r="DB789" s="534" t="str">
        <f t="shared" si="2640"/>
        <v/>
      </c>
      <c r="DC789" s="534" t="str">
        <f t="shared" si="2641"/>
        <v/>
      </c>
      <c r="DD789" s="534" t="str">
        <f t="shared" si="2642"/>
        <v/>
      </c>
      <c r="DE789" s="534" t="str">
        <f t="shared" si="2643"/>
        <v/>
      </c>
      <c r="DF789" s="534" t="str">
        <f t="shared" si="2644"/>
        <v/>
      </c>
      <c r="DG789" s="535" t="str">
        <f t="shared" si="2645"/>
        <v/>
      </c>
      <c r="DH789" s="535">
        <f t="shared" si="2646"/>
        <v>47</v>
      </c>
      <c r="DI789" s="535">
        <f t="shared" si="2647"/>
        <v>140</v>
      </c>
      <c r="DJ789" s="535" t="str">
        <f t="shared" si="2648"/>
        <v/>
      </c>
      <c r="DK789" s="534" t="str">
        <f t="shared" si="2649"/>
        <v/>
      </c>
      <c r="DL789" s="534" t="str">
        <f t="shared" si="2650"/>
        <v/>
      </c>
      <c r="DM789" s="534" t="str">
        <f t="shared" si="2651"/>
        <v/>
      </c>
      <c r="DN789" s="534" t="str">
        <f t="shared" si="2652"/>
        <v/>
      </c>
      <c r="DO789" s="534" t="str">
        <f t="shared" si="2653"/>
        <v/>
      </c>
      <c r="DP789" s="533" t="str">
        <f t="shared" si="2654"/>
        <v/>
      </c>
      <c r="DQ789" s="532" t="str">
        <f t="shared" si="2655"/>
        <v/>
      </c>
      <c r="DR789" s="753">
        <f t="shared" si="2656"/>
        <v>0</v>
      </c>
      <c r="DS789" s="111">
        <f t="shared" si="2657"/>
        <v>2</v>
      </c>
      <c r="DT789" s="111">
        <f t="shared" si="2658"/>
        <v>0</v>
      </c>
      <c r="DU789" s="111">
        <f t="shared" si="2659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660">IF(B787="","",B787*B788*B789)</f>
        <v/>
      </c>
      <c r="C790" s="708" t="str">
        <f t="shared" si="2660"/>
        <v/>
      </c>
      <c r="D790" s="708" t="str">
        <f t="shared" si="2660"/>
        <v/>
      </c>
      <c r="E790" s="708" t="str">
        <f t="shared" si="2660"/>
        <v/>
      </c>
      <c r="F790" s="708" t="str">
        <f t="shared" si="2660"/>
        <v/>
      </c>
      <c r="G790" s="708" t="str">
        <f t="shared" si="2660"/>
        <v/>
      </c>
      <c r="H790" s="708" t="str">
        <f t="shared" si="2660"/>
        <v/>
      </c>
      <c r="I790" s="708" t="str">
        <f t="shared" si="2660"/>
        <v/>
      </c>
      <c r="J790" s="708" t="str">
        <f t="shared" si="2660"/>
        <v/>
      </c>
      <c r="K790" s="708" t="str">
        <f t="shared" si="2660"/>
        <v/>
      </c>
      <c r="L790" s="708" t="str">
        <f t="shared" si="2660"/>
        <v/>
      </c>
      <c r="M790" s="708" t="str">
        <f t="shared" si="2660"/>
        <v/>
      </c>
      <c r="N790" s="708" t="str">
        <f t="shared" si="2660"/>
        <v/>
      </c>
      <c r="O790" s="708" t="str">
        <f t="shared" si="2660"/>
        <v/>
      </c>
      <c r="P790" s="708" t="str">
        <f t="shared" si="2660"/>
        <v/>
      </c>
      <c r="Q790" s="708" t="str">
        <f t="shared" si="2660"/>
        <v/>
      </c>
      <c r="R790" s="708" t="str">
        <f t="shared" si="2660"/>
        <v/>
      </c>
      <c r="S790" s="708" t="str">
        <f t="shared" si="2660"/>
        <v/>
      </c>
      <c r="T790" s="747"/>
      <c r="U790" s="708">
        <f t="shared" ref="U790:AL790" si="2661">IF(U787="","",U787*U788*U789)</f>
        <v>564</v>
      </c>
      <c r="V790" s="708" t="str">
        <f t="shared" si="2661"/>
        <v/>
      </c>
      <c r="W790" s="708">
        <f t="shared" si="2661"/>
        <v>1680</v>
      </c>
      <c r="X790" s="708" t="str">
        <f t="shared" si="2661"/>
        <v/>
      </c>
      <c r="Y790" s="708" t="str">
        <f t="shared" si="2661"/>
        <v/>
      </c>
      <c r="Z790" s="708" t="str">
        <f t="shared" si="2661"/>
        <v/>
      </c>
      <c r="AA790" s="708" t="str">
        <f t="shared" si="2661"/>
        <v/>
      </c>
      <c r="AB790" s="708" t="str">
        <f t="shared" si="2661"/>
        <v/>
      </c>
      <c r="AC790" s="708" t="str">
        <f t="shared" si="2661"/>
        <v/>
      </c>
      <c r="AD790" s="708" t="str">
        <f t="shared" si="2661"/>
        <v/>
      </c>
      <c r="AE790" s="708" t="str">
        <f t="shared" si="2661"/>
        <v/>
      </c>
      <c r="AF790" s="708" t="str">
        <f t="shared" si="2661"/>
        <v/>
      </c>
      <c r="AG790" s="708" t="str">
        <f t="shared" si="2661"/>
        <v/>
      </c>
      <c r="AH790" s="708" t="str">
        <f t="shared" si="2661"/>
        <v/>
      </c>
      <c r="AI790" s="708" t="str">
        <f t="shared" si="2661"/>
        <v/>
      </c>
      <c r="AJ790" s="708" t="str">
        <f t="shared" si="2661"/>
        <v/>
      </c>
      <c r="AK790" s="708" t="str">
        <f t="shared" si="2661"/>
        <v/>
      </c>
      <c r="AL790" s="708" t="str">
        <f t="shared" si="2661"/>
        <v/>
      </c>
      <c r="AM790" s="747"/>
      <c r="AN790" s="708" t="str">
        <f t="shared" ref="AN790:BE790" si="2662">IF(AN787="","",AN787*AN788*AN789)</f>
        <v/>
      </c>
      <c r="AO790" s="708" t="str">
        <f t="shared" si="2662"/>
        <v/>
      </c>
      <c r="AP790" s="708" t="str">
        <f t="shared" si="2662"/>
        <v/>
      </c>
      <c r="AQ790" s="708" t="str">
        <f t="shared" si="2662"/>
        <v/>
      </c>
      <c r="AR790" s="708" t="str">
        <f t="shared" si="2662"/>
        <v/>
      </c>
      <c r="AS790" s="708" t="str">
        <f t="shared" si="2662"/>
        <v/>
      </c>
      <c r="AT790" s="708" t="str">
        <f t="shared" si="2662"/>
        <v/>
      </c>
      <c r="AU790" s="708" t="str">
        <f t="shared" si="2662"/>
        <v/>
      </c>
      <c r="AV790" s="708" t="str">
        <f t="shared" si="2662"/>
        <v/>
      </c>
      <c r="AW790" s="708" t="str">
        <f t="shared" si="2662"/>
        <v/>
      </c>
      <c r="AX790" s="708" t="str">
        <f t="shared" si="2662"/>
        <v/>
      </c>
      <c r="AY790" s="708" t="str">
        <f t="shared" si="2662"/>
        <v/>
      </c>
      <c r="AZ790" s="708" t="str">
        <f t="shared" si="2662"/>
        <v/>
      </c>
      <c r="BA790" s="708" t="str">
        <f t="shared" si="2662"/>
        <v/>
      </c>
      <c r="BB790" s="708" t="str">
        <f t="shared" si="2662"/>
        <v/>
      </c>
      <c r="BC790" s="708" t="str">
        <f t="shared" si="2662"/>
        <v/>
      </c>
      <c r="BD790" s="708" t="str">
        <f t="shared" si="2662"/>
        <v/>
      </c>
      <c r="BE790" s="708" t="str">
        <f t="shared" si="2662"/>
        <v/>
      </c>
      <c r="BF790" s="747"/>
      <c r="BG790" s="708" t="str">
        <f t="shared" ref="BG790:BP790" si="2663">IF(BG787="","",BG787*BG788*BG789)</f>
        <v/>
      </c>
      <c r="BH790" s="708" t="str">
        <f t="shared" si="2663"/>
        <v/>
      </c>
      <c r="BI790" s="708" t="str">
        <f t="shared" si="2663"/>
        <v/>
      </c>
      <c r="BJ790" s="708" t="str">
        <f t="shared" si="2663"/>
        <v/>
      </c>
      <c r="BK790" s="708" t="str">
        <f t="shared" si="2663"/>
        <v/>
      </c>
      <c r="BL790" s="708" t="str">
        <f t="shared" si="2663"/>
        <v/>
      </c>
      <c r="BM790" s="708" t="str">
        <f t="shared" si="2663"/>
        <v/>
      </c>
      <c r="BN790" s="708" t="str">
        <f t="shared" si="2663"/>
        <v/>
      </c>
      <c r="BO790" s="708" t="str">
        <f t="shared" si="2663"/>
        <v/>
      </c>
      <c r="BP790" s="708" t="str">
        <f t="shared" si="2663"/>
        <v/>
      </c>
      <c r="BQ790" s="708"/>
      <c r="BR790" s="708" t="str">
        <f t="shared" ref="BR790:BX790" si="2664">IF(BR787="","",BR787*BR788*BR789)</f>
        <v/>
      </c>
      <c r="BS790" s="708" t="str">
        <f t="shared" si="2664"/>
        <v/>
      </c>
      <c r="BT790" s="708" t="str">
        <f t="shared" si="2664"/>
        <v/>
      </c>
      <c r="BU790" s="708" t="str">
        <f t="shared" si="2664"/>
        <v/>
      </c>
      <c r="BV790" s="708" t="str">
        <f t="shared" si="2664"/>
        <v/>
      </c>
      <c r="BW790" s="708" t="str">
        <f t="shared" si="2664"/>
        <v/>
      </c>
      <c r="BX790" s="708" t="str">
        <f t="shared" si="2664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616"/>
        <v/>
      </c>
      <c r="CE790" s="698" t="str">
        <f t="shared" si="2617"/>
        <v/>
      </c>
      <c r="CF790" s="698" t="str">
        <f t="shared" si="2618"/>
        <v/>
      </c>
      <c r="CG790" s="787" t="str">
        <f t="shared" si="2619"/>
        <v/>
      </c>
      <c r="CH790" s="1370" t="str">
        <f t="shared" si="2620"/>
        <v/>
      </c>
      <c r="CI790" s="1371" t="str">
        <f t="shared" si="2621"/>
        <v/>
      </c>
      <c r="CJ790" s="1372" t="str">
        <f t="shared" si="2622"/>
        <v/>
      </c>
      <c r="CK790" s="1372" t="str">
        <f t="shared" si="2623"/>
        <v/>
      </c>
      <c r="CL790" s="1372" t="str">
        <f t="shared" si="2624"/>
        <v/>
      </c>
      <c r="CM790" s="1372" t="str">
        <f t="shared" si="2625"/>
        <v/>
      </c>
      <c r="CN790" s="1372" t="str">
        <f t="shared" si="2626"/>
        <v/>
      </c>
      <c r="CO790" s="1373" t="str">
        <f t="shared" si="2627"/>
        <v/>
      </c>
      <c r="CP790" s="1373" t="str">
        <f t="shared" si="2628"/>
        <v/>
      </c>
      <c r="CQ790" s="1373" t="str">
        <f t="shared" si="2629"/>
        <v/>
      </c>
      <c r="CR790" s="1373" t="str">
        <f t="shared" si="2630"/>
        <v/>
      </c>
      <c r="CS790" s="1372" t="str">
        <f t="shared" si="2631"/>
        <v/>
      </c>
      <c r="CT790" s="1372" t="str">
        <f t="shared" si="2632"/>
        <v/>
      </c>
      <c r="CU790" s="1372" t="str">
        <f t="shared" si="2633"/>
        <v/>
      </c>
      <c r="CV790" s="1372" t="str">
        <f t="shared" si="2634"/>
        <v/>
      </c>
      <c r="CW790" s="1372" t="str">
        <f t="shared" si="2635"/>
        <v/>
      </c>
      <c r="CX790" s="1371" t="str">
        <f t="shared" si="2636"/>
        <v/>
      </c>
      <c r="CY790" s="1374" t="str">
        <f t="shared" si="2637"/>
        <v/>
      </c>
      <c r="CZ790" s="532" t="str">
        <f t="shared" si="2638"/>
        <v/>
      </c>
      <c r="DA790" s="533" t="str">
        <f t="shared" si="2639"/>
        <v/>
      </c>
      <c r="DB790" s="534" t="str">
        <f t="shared" si="2640"/>
        <v/>
      </c>
      <c r="DC790" s="534" t="str">
        <f t="shared" si="2641"/>
        <v/>
      </c>
      <c r="DD790" s="534" t="str">
        <f t="shared" si="2642"/>
        <v/>
      </c>
      <c r="DE790" s="534" t="str">
        <f t="shared" si="2643"/>
        <v/>
      </c>
      <c r="DF790" s="534" t="str">
        <f t="shared" si="2644"/>
        <v/>
      </c>
      <c r="DG790" s="535" t="str">
        <f t="shared" si="2645"/>
        <v/>
      </c>
      <c r="DH790" s="535">
        <f t="shared" si="2646"/>
        <v>564</v>
      </c>
      <c r="DI790" s="535">
        <f t="shared" si="2647"/>
        <v>1680</v>
      </c>
      <c r="DJ790" s="535" t="str">
        <f t="shared" si="2648"/>
        <v/>
      </c>
      <c r="DK790" s="534" t="str">
        <f t="shared" si="2649"/>
        <v/>
      </c>
      <c r="DL790" s="534" t="str">
        <f t="shared" si="2650"/>
        <v/>
      </c>
      <c r="DM790" s="534" t="str">
        <f t="shared" si="2651"/>
        <v/>
      </c>
      <c r="DN790" s="534" t="str">
        <f t="shared" si="2652"/>
        <v/>
      </c>
      <c r="DO790" s="534" t="str">
        <f t="shared" si="2653"/>
        <v/>
      </c>
      <c r="DP790" s="533" t="str">
        <f t="shared" si="2654"/>
        <v/>
      </c>
      <c r="DQ790" s="532" t="str">
        <f t="shared" si="2655"/>
        <v/>
      </c>
      <c r="DR790" s="753">
        <f t="shared" si="2656"/>
        <v>0</v>
      </c>
      <c r="DS790" s="111">
        <f t="shared" si="2657"/>
        <v>2</v>
      </c>
      <c r="DT790" s="111">
        <f t="shared" si="2658"/>
        <v>0</v>
      </c>
      <c r="DU790" s="111">
        <f t="shared" si="2659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80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80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80"/>
      <c r="BG791" s="233"/>
      <c r="BH791" s="885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80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616"/>
        <v>320</v>
      </c>
      <c r="CE791" s="698" t="str">
        <f t="shared" si="2617"/>
        <v/>
      </c>
      <c r="CF791" s="698">
        <f t="shared" si="2618"/>
        <v>1350</v>
      </c>
      <c r="CG791" s="787">
        <f t="shared" si="2619"/>
        <v>850</v>
      </c>
      <c r="CH791" s="1370" t="str">
        <f t="shared" si="2620"/>
        <v/>
      </c>
      <c r="CI791" s="1371" t="str">
        <f t="shared" si="2621"/>
        <v/>
      </c>
      <c r="CJ791" s="1372" t="str">
        <f t="shared" si="2622"/>
        <v/>
      </c>
      <c r="CK791" s="1372" t="str">
        <f t="shared" si="2623"/>
        <v/>
      </c>
      <c r="CL791" s="1372" t="str">
        <f t="shared" si="2624"/>
        <v/>
      </c>
      <c r="CM791" s="1372" t="str">
        <f t="shared" si="2625"/>
        <v/>
      </c>
      <c r="CN791" s="1372" t="str">
        <f t="shared" si="2626"/>
        <v/>
      </c>
      <c r="CO791" s="1373" t="str">
        <f t="shared" si="2627"/>
        <v/>
      </c>
      <c r="CP791" s="1373">
        <f t="shared" si="2628"/>
        <v>250</v>
      </c>
      <c r="CQ791" s="1373">
        <f t="shared" si="2629"/>
        <v>320</v>
      </c>
      <c r="CR791" s="1373">
        <f t="shared" si="2630"/>
        <v>350</v>
      </c>
      <c r="CS791" s="1372" t="str">
        <f t="shared" si="2631"/>
        <v/>
      </c>
      <c r="CT791" s="1372" t="str">
        <f t="shared" si="2632"/>
        <v/>
      </c>
      <c r="CU791" s="1372" t="str">
        <f t="shared" si="2633"/>
        <v/>
      </c>
      <c r="CV791" s="1372" t="str">
        <f t="shared" si="2634"/>
        <v/>
      </c>
      <c r="CW791" s="1372" t="str">
        <f t="shared" si="2635"/>
        <v/>
      </c>
      <c r="CX791" s="1371" t="str">
        <f t="shared" si="2636"/>
        <v/>
      </c>
      <c r="CY791" s="1374" t="str">
        <f t="shared" si="2637"/>
        <v/>
      </c>
      <c r="CZ791" s="532" t="str">
        <f t="shared" si="2638"/>
        <v/>
      </c>
      <c r="DA791" s="533" t="str">
        <f t="shared" si="2639"/>
        <v/>
      </c>
      <c r="DB791" s="534" t="str">
        <f t="shared" si="2640"/>
        <v/>
      </c>
      <c r="DC791" s="534" t="str">
        <f t="shared" si="2641"/>
        <v/>
      </c>
      <c r="DD791" s="534" t="str">
        <f t="shared" si="2642"/>
        <v/>
      </c>
      <c r="DE791" s="534" t="str">
        <f t="shared" si="2643"/>
        <v/>
      </c>
      <c r="DF791" s="534" t="str">
        <f t="shared" si="2644"/>
        <v/>
      </c>
      <c r="DG791" s="535" t="str">
        <f t="shared" si="2645"/>
        <v/>
      </c>
      <c r="DH791" s="535">
        <f t="shared" si="2646"/>
        <v>700</v>
      </c>
      <c r="DI791" s="535">
        <f t="shared" si="2647"/>
        <v>800</v>
      </c>
      <c r="DJ791" s="535" t="str">
        <f t="shared" si="2648"/>
        <v/>
      </c>
      <c r="DK791" s="534" t="str">
        <f t="shared" si="2649"/>
        <v/>
      </c>
      <c r="DL791" s="534" t="str">
        <f t="shared" si="2650"/>
        <v/>
      </c>
      <c r="DM791" s="534" t="str">
        <f t="shared" si="2651"/>
        <v/>
      </c>
      <c r="DN791" s="534" t="str">
        <f t="shared" si="2652"/>
        <v/>
      </c>
      <c r="DO791" s="534" t="str">
        <f t="shared" si="2653"/>
        <v/>
      </c>
      <c r="DP791" s="533" t="str">
        <f t="shared" si="2654"/>
        <v/>
      </c>
      <c r="DQ791" s="532" t="str">
        <f t="shared" si="2655"/>
        <v/>
      </c>
      <c r="DR791" s="753">
        <f t="shared" si="2656"/>
        <v>3</v>
      </c>
      <c r="DS791" s="111">
        <f t="shared" si="2657"/>
        <v>2</v>
      </c>
      <c r="DT791" s="111">
        <f t="shared" si="2658"/>
        <v>3</v>
      </c>
      <c r="DU791" s="111">
        <f t="shared" si="2659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80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80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80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80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616"/>
        <v>20</v>
      </c>
      <c r="CE792" s="698" t="str">
        <f t="shared" si="2617"/>
        <v/>
      </c>
      <c r="CF792" s="698" t="str">
        <f t="shared" si="2618"/>
        <v/>
      </c>
      <c r="CG792" s="787">
        <f t="shared" si="2619"/>
        <v>193</v>
      </c>
      <c r="CH792" s="1370" t="str">
        <f t="shared" si="2620"/>
        <v/>
      </c>
      <c r="CI792" s="1371" t="str">
        <f t="shared" si="2621"/>
        <v/>
      </c>
      <c r="CJ792" s="1372" t="str">
        <f t="shared" si="2622"/>
        <v/>
      </c>
      <c r="CK792" s="1372" t="str">
        <f t="shared" si="2623"/>
        <v/>
      </c>
      <c r="CL792" s="1372" t="str">
        <f t="shared" si="2624"/>
        <v/>
      </c>
      <c r="CM792" s="1372" t="str">
        <f t="shared" si="2625"/>
        <v/>
      </c>
      <c r="CN792" s="1372" t="str">
        <f t="shared" si="2626"/>
        <v/>
      </c>
      <c r="CO792" s="1373" t="str">
        <f t="shared" si="2627"/>
        <v/>
      </c>
      <c r="CP792" s="1373">
        <f t="shared" si="2628"/>
        <v>0</v>
      </c>
      <c r="CQ792" s="1373">
        <f t="shared" si="2629"/>
        <v>20</v>
      </c>
      <c r="CR792" s="1373">
        <f t="shared" si="2630"/>
        <v>45</v>
      </c>
      <c r="CS792" s="1372" t="str">
        <f t="shared" si="2631"/>
        <v/>
      </c>
      <c r="CT792" s="1372" t="str">
        <f t="shared" si="2632"/>
        <v/>
      </c>
      <c r="CU792" s="1372" t="str">
        <f t="shared" si="2633"/>
        <v/>
      </c>
      <c r="CV792" s="1372" t="str">
        <f t="shared" si="2634"/>
        <v/>
      </c>
      <c r="CW792" s="1372" t="str">
        <f t="shared" si="2635"/>
        <v/>
      </c>
      <c r="CX792" s="1371" t="str">
        <f t="shared" si="2636"/>
        <v/>
      </c>
      <c r="CY792" s="1374" t="str">
        <f t="shared" si="2637"/>
        <v/>
      </c>
      <c r="CZ792" s="532" t="str">
        <f t="shared" si="2638"/>
        <v/>
      </c>
      <c r="DA792" s="533" t="str">
        <f t="shared" si="2639"/>
        <v/>
      </c>
      <c r="DB792" s="534" t="str">
        <f t="shared" si="2640"/>
        <v/>
      </c>
      <c r="DC792" s="534" t="str">
        <f t="shared" si="2641"/>
        <v/>
      </c>
      <c r="DD792" s="534" t="str">
        <f t="shared" si="2642"/>
        <v/>
      </c>
      <c r="DE792" s="534" t="str">
        <f t="shared" si="2643"/>
        <v/>
      </c>
      <c r="DF792" s="534" t="str">
        <f t="shared" si="2644"/>
        <v/>
      </c>
      <c r="DG792" s="535" t="str">
        <f t="shared" si="2645"/>
        <v/>
      </c>
      <c r="DH792" s="535" t="str">
        <f t="shared" si="2646"/>
        <v/>
      </c>
      <c r="DI792" s="535">
        <f t="shared" si="2647"/>
        <v>160</v>
      </c>
      <c r="DJ792" s="535" t="str">
        <f t="shared" si="2648"/>
        <v/>
      </c>
      <c r="DK792" s="534" t="str">
        <f t="shared" si="2649"/>
        <v/>
      </c>
      <c r="DL792" s="534" t="str">
        <f t="shared" si="2650"/>
        <v/>
      </c>
      <c r="DM792" s="534" t="str">
        <f t="shared" si="2651"/>
        <v/>
      </c>
      <c r="DN792" s="534" t="str">
        <f t="shared" si="2652"/>
        <v/>
      </c>
      <c r="DO792" s="534" t="str">
        <f t="shared" si="2653"/>
        <v/>
      </c>
      <c r="DP792" s="533" t="str">
        <f t="shared" si="2654"/>
        <v/>
      </c>
      <c r="DQ792" s="532" t="str">
        <f t="shared" si="2655"/>
        <v/>
      </c>
      <c r="DR792" s="753">
        <f t="shared" si="2656"/>
        <v>3</v>
      </c>
      <c r="DS792" s="111">
        <f t="shared" si="2657"/>
        <v>1</v>
      </c>
      <c r="DT792" s="111">
        <f t="shared" si="2658"/>
        <v>2</v>
      </c>
      <c r="DU792" s="111">
        <f t="shared" si="2659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80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80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80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80"/>
      <c r="BZ793" s="233"/>
      <c r="CA793" s="233"/>
      <c r="CB793" s="233"/>
      <c r="CC793" s="233">
        <v>560</v>
      </c>
      <c r="CD793" s="698" t="str">
        <f t="shared" si="2616"/>
        <v/>
      </c>
      <c r="CE793" s="698" t="str">
        <f t="shared" si="2617"/>
        <v/>
      </c>
      <c r="CF793" s="698" t="str">
        <f t="shared" si="2618"/>
        <v/>
      </c>
      <c r="CG793" s="787">
        <f t="shared" si="2619"/>
        <v>560</v>
      </c>
      <c r="CH793" s="1370" t="str">
        <f t="shared" si="2620"/>
        <v/>
      </c>
      <c r="CI793" s="1371" t="str">
        <f t="shared" si="2621"/>
        <v/>
      </c>
      <c r="CJ793" s="1372" t="str">
        <f t="shared" si="2622"/>
        <v/>
      </c>
      <c r="CK793" s="1372" t="str">
        <f t="shared" si="2623"/>
        <v/>
      </c>
      <c r="CL793" s="1372" t="str">
        <f t="shared" si="2624"/>
        <v/>
      </c>
      <c r="CM793" s="1372" t="str">
        <f t="shared" si="2625"/>
        <v/>
      </c>
      <c r="CN793" s="1372" t="str">
        <f t="shared" si="2626"/>
        <v/>
      </c>
      <c r="CO793" s="1373" t="str">
        <f t="shared" si="2627"/>
        <v/>
      </c>
      <c r="CP793" s="1373" t="str">
        <f t="shared" si="2628"/>
        <v/>
      </c>
      <c r="CQ793" s="1373" t="str">
        <f t="shared" si="2629"/>
        <v/>
      </c>
      <c r="CR793" s="1373" t="str">
        <f t="shared" si="2630"/>
        <v/>
      </c>
      <c r="CS793" s="1372" t="str">
        <f t="shared" si="2631"/>
        <v/>
      </c>
      <c r="CT793" s="1372" t="str">
        <f t="shared" si="2632"/>
        <v/>
      </c>
      <c r="CU793" s="1372" t="str">
        <f t="shared" si="2633"/>
        <v/>
      </c>
      <c r="CV793" s="1372" t="str">
        <f t="shared" si="2634"/>
        <v/>
      </c>
      <c r="CW793" s="1372" t="str">
        <f t="shared" si="2635"/>
        <v/>
      </c>
      <c r="CX793" s="1371" t="str">
        <f t="shared" si="2636"/>
        <v/>
      </c>
      <c r="CY793" s="1374" t="str">
        <f t="shared" si="2637"/>
        <v/>
      </c>
      <c r="CZ793" s="532" t="str">
        <f t="shared" si="2638"/>
        <v/>
      </c>
      <c r="DA793" s="533" t="str">
        <f t="shared" si="2639"/>
        <v/>
      </c>
      <c r="DB793" s="534" t="str">
        <f t="shared" si="2640"/>
        <v/>
      </c>
      <c r="DC793" s="534" t="str">
        <f t="shared" si="2641"/>
        <v/>
      </c>
      <c r="DD793" s="534" t="str">
        <f t="shared" si="2642"/>
        <v/>
      </c>
      <c r="DE793" s="534" t="str">
        <f t="shared" si="2643"/>
        <v/>
      </c>
      <c r="DF793" s="534" t="str">
        <f t="shared" si="2644"/>
        <v/>
      </c>
      <c r="DG793" s="535" t="str">
        <f t="shared" si="2645"/>
        <v/>
      </c>
      <c r="DH793" s="535" t="str">
        <f t="shared" si="2646"/>
        <v/>
      </c>
      <c r="DI793" s="535" t="str">
        <f t="shared" si="2647"/>
        <v/>
      </c>
      <c r="DJ793" s="535" t="str">
        <f t="shared" si="2648"/>
        <v/>
      </c>
      <c r="DK793" s="534" t="str">
        <f t="shared" si="2649"/>
        <v/>
      </c>
      <c r="DL793" s="534" t="str">
        <f t="shared" si="2650"/>
        <v/>
      </c>
      <c r="DM793" s="534" t="str">
        <f t="shared" si="2651"/>
        <v/>
      </c>
      <c r="DN793" s="534" t="str">
        <f t="shared" si="2652"/>
        <v/>
      </c>
      <c r="DO793" s="534" t="str">
        <f t="shared" si="2653"/>
        <v/>
      </c>
      <c r="DP793" s="533" t="str">
        <f t="shared" si="2654"/>
        <v/>
      </c>
      <c r="DQ793" s="532" t="str">
        <f t="shared" si="2655"/>
        <v/>
      </c>
      <c r="DR793" s="753">
        <f t="shared" si="2656"/>
        <v>0</v>
      </c>
      <c r="DS793" s="111">
        <f t="shared" si="2657"/>
        <v>0</v>
      </c>
      <c r="DT793" s="111">
        <f t="shared" si="2658"/>
        <v>0</v>
      </c>
      <c r="DU793" s="111">
        <f t="shared" si="2659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6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80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80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80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80"/>
      <c r="BZ794" s="233"/>
      <c r="CA794" s="233"/>
      <c r="CB794" s="233"/>
      <c r="CC794" s="233"/>
      <c r="CD794" s="698" t="str">
        <f t="shared" si="2616"/>
        <v/>
      </c>
      <c r="CE794" s="698" t="str">
        <f t="shared" si="2617"/>
        <v/>
      </c>
      <c r="CF794" s="698" t="str">
        <f t="shared" si="2618"/>
        <v/>
      </c>
      <c r="CG794" s="787" t="str">
        <f t="shared" si="2619"/>
        <v/>
      </c>
      <c r="CH794" s="1370" t="str">
        <f t="shared" si="2620"/>
        <v/>
      </c>
      <c r="CI794" s="1371" t="str">
        <f t="shared" si="2621"/>
        <v/>
      </c>
      <c r="CJ794" s="1372" t="str">
        <f t="shared" si="2622"/>
        <v/>
      </c>
      <c r="CK794" s="1372" t="str">
        <f t="shared" si="2623"/>
        <v/>
      </c>
      <c r="CL794" s="1372" t="str">
        <f t="shared" si="2624"/>
        <v/>
      </c>
      <c r="CM794" s="1372" t="str">
        <f t="shared" si="2625"/>
        <v/>
      </c>
      <c r="CN794" s="1372" t="str">
        <f t="shared" si="2626"/>
        <v/>
      </c>
      <c r="CO794" s="1373" t="str">
        <f t="shared" si="2627"/>
        <v/>
      </c>
      <c r="CP794" s="1373" t="str">
        <f t="shared" si="2628"/>
        <v/>
      </c>
      <c r="CQ794" s="1373" t="str">
        <f t="shared" si="2629"/>
        <v/>
      </c>
      <c r="CR794" s="1373" t="str">
        <f t="shared" si="2630"/>
        <v/>
      </c>
      <c r="CS794" s="1372" t="str">
        <f t="shared" si="2631"/>
        <v/>
      </c>
      <c r="CT794" s="1372" t="str">
        <f t="shared" si="2632"/>
        <v/>
      </c>
      <c r="CU794" s="1372" t="str">
        <f t="shared" si="2633"/>
        <v/>
      </c>
      <c r="CV794" s="1372" t="str">
        <f t="shared" si="2634"/>
        <v/>
      </c>
      <c r="CW794" s="1372" t="str">
        <f t="shared" si="2635"/>
        <v/>
      </c>
      <c r="CX794" s="1371" t="str">
        <f t="shared" si="2636"/>
        <v/>
      </c>
      <c r="CY794" s="1374" t="str">
        <f t="shared" si="2637"/>
        <v/>
      </c>
      <c r="CZ794" s="532" t="str">
        <f t="shared" si="2638"/>
        <v/>
      </c>
      <c r="DA794" s="533" t="str">
        <f t="shared" si="2639"/>
        <v/>
      </c>
      <c r="DB794" s="534" t="str">
        <f t="shared" si="2640"/>
        <v/>
      </c>
      <c r="DC794" s="534" t="str">
        <f t="shared" si="2641"/>
        <v/>
      </c>
      <c r="DD794" s="534" t="str">
        <f t="shared" si="2642"/>
        <v/>
      </c>
      <c r="DE794" s="534" t="str">
        <f t="shared" si="2643"/>
        <v/>
      </c>
      <c r="DF794" s="534" t="str">
        <f t="shared" si="2644"/>
        <v/>
      </c>
      <c r="DG794" s="535" t="str">
        <f t="shared" si="2645"/>
        <v/>
      </c>
      <c r="DH794" s="535" t="str">
        <f t="shared" si="2646"/>
        <v/>
      </c>
      <c r="DI794" s="535" t="str">
        <f t="shared" si="2647"/>
        <v/>
      </c>
      <c r="DJ794" s="535" t="str">
        <f t="shared" si="2648"/>
        <v/>
      </c>
      <c r="DK794" s="534" t="str">
        <f t="shared" si="2649"/>
        <v/>
      </c>
      <c r="DL794" s="534" t="str">
        <f t="shared" si="2650"/>
        <v/>
      </c>
      <c r="DM794" s="534" t="str">
        <f t="shared" si="2651"/>
        <v/>
      </c>
      <c r="DN794" s="534" t="str">
        <f t="shared" si="2652"/>
        <v/>
      </c>
      <c r="DO794" s="534" t="str">
        <f t="shared" si="2653"/>
        <v/>
      </c>
      <c r="DP794" s="533" t="str">
        <f t="shared" si="2654"/>
        <v/>
      </c>
      <c r="DQ794" s="532" t="str">
        <f t="shared" si="2655"/>
        <v/>
      </c>
      <c r="DR794" s="753">
        <f t="shared" si="2656"/>
        <v>0</v>
      </c>
      <c r="DS794" s="111">
        <f t="shared" si="2657"/>
        <v>0</v>
      </c>
      <c r="DT794" s="111">
        <f t="shared" si="2658"/>
        <v>0</v>
      </c>
      <c r="DU794" s="111">
        <f t="shared" si="2659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80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80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80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80"/>
      <c r="BZ795" s="233"/>
      <c r="CA795" s="233"/>
      <c r="CB795" s="233">
        <v>18000</v>
      </c>
      <c r="CC795" s="233">
        <v>36000</v>
      </c>
      <c r="CD795" s="698" t="str">
        <f t="shared" si="2616"/>
        <v/>
      </c>
      <c r="CE795" s="698" t="str">
        <f t="shared" si="2617"/>
        <v/>
      </c>
      <c r="CF795" s="698" t="str">
        <f t="shared" si="2618"/>
        <v/>
      </c>
      <c r="CG795" s="787" t="str">
        <f t="shared" si="2619"/>
        <v/>
      </c>
      <c r="CH795" s="1370" t="str">
        <f t="shared" si="2620"/>
        <v/>
      </c>
      <c r="CI795" s="1371" t="str">
        <f t="shared" si="2621"/>
        <v/>
      </c>
      <c r="CJ795" s="1372" t="str">
        <f t="shared" si="2622"/>
        <v/>
      </c>
      <c r="CK795" s="1372" t="str">
        <f t="shared" si="2623"/>
        <v/>
      </c>
      <c r="CL795" s="1372" t="str">
        <f t="shared" si="2624"/>
        <v/>
      </c>
      <c r="CM795" s="1372" t="str">
        <f t="shared" si="2625"/>
        <v/>
      </c>
      <c r="CN795" s="1372" t="str">
        <f t="shared" si="2626"/>
        <v/>
      </c>
      <c r="CO795" s="1373" t="str">
        <f t="shared" si="2627"/>
        <v/>
      </c>
      <c r="CP795" s="1373" t="str">
        <f t="shared" si="2628"/>
        <v/>
      </c>
      <c r="CQ795" s="1373" t="str">
        <f t="shared" si="2629"/>
        <v/>
      </c>
      <c r="CR795" s="1373" t="str">
        <f t="shared" si="2630"/>
        <v/>
      </c>
      <c r="CS795" s="1372" t="str">
        <f t="shared" si="2631"/>
        <v/>
      </c>
      <c r="CT795" s="1372" t="str">
        <f t="shared" si="2632"/>
        <v/>
      </c>
      <c r="CU795" s="1372" t="str">
        <f t="shared" si="2633"/>
        <v/>
      </c>
      <c r="CV795" s="1372" t="str">
        <f t="shared" si="2634"/>
        <v/>
      </c>
      <c r="CW795" s="1372" t="str">
        <f t="shared" si="2635"/>
        <v/>
      </c>
      <c r="CX795" s="1371" t="str">
        <f t="shared" si="2636"/>
        <v/>
      </c>
      <c r="CY795" s="1374" t="str">
        <f t="shared" si="2637"/>
        <v/>
      </c>
      <c r="CZ795" s="532" t="str">
        <f t="shared" si="2638"/>
        <v/>
      </c>
      <c r="DA795" s="533" t="str">
        <f t="shared" si="2639"/>
        <v/>
      </c>
      <c r="DB795" s="534" t="str">
        <f t="shared" si="2640"/>
        <v/>
      </c>
      <c r="DC795" s="534" t="str">
        <f t="shared" si="2641"/>
        <v/>
      </c>
      <c r="DD795" s="534" t="str">
        <f t="shared" si="2642"/>
        <v/>
      </c>
      <c r="DE795" s="534" t="str">
        <f t="shared" si="2643"/>
        <v/>
      </c>
      <c r="DF795" s="534" t="str">
        <f t="shared" si="2644"/>
        <v/>
      </c>
      <c r="DG795" s="535" t="str">
        <f t="shared" si="2645"/>
        <v/>
      </c>
      <c r="DH795" s="535" t="str">
        <f t="shared" si="2646"/>
        <v/>
      </c>
      <c r="DI795" s="535" t="str">
        <f t="shared" si="2647"/>
        <v/>
      </c>
      <c r="DJ795" s="535" t="str">
        <f t="shared" si="2648"/>
        <v/>
      </c>
      <c r="DK795" s="534" t="str">
        <f t="shared" si="2649"/>
        <v/>
      </c>
      <c r="DL795" s="534" t="str">
        <f t="shared" si="2650"/>
        <v/>
      </c>
      <c r="DM795" s="534" t="str">
        <f t="shared" si="2651"/>
        <v/>
      </c>
      <c r="DN795" s="534" t="str">
        <f t="shared" si="2652"/>
        <v/>
      </c>
      <c r="DO795" s="534" t="str">
        <f t="shared" si="2653"/>
        <v/>
      </c>
      <c r="DP795" s="533" t="str">
        <f t="shared" si="2654"/>
        <v/>
      </c>
      <c r="DQ795" s="532" t="str">
        <f t="shared" si="2655"/>
        <v/>
      </c>
      <c r="DR795" s="753">
        <f t="shared" si="2656"/>
        <v>0</v>
      </c>
      <c r="DS795" s="111">
        <f t="shared" si="2657"/>
        <v>0</v>
      </c>
      <c r="DT795" s="111">
        <f t="shared" si="2658"/>
        <v>1</v>
      </c>
      <c r="DU795" s="111">
        <f t="shared" si="2659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7">
        <f>CB188</f>
        <v>0</v>
      </c>
      <c r="EC795" s="276">
        <f>EB795</f>
        <v>0</v>
      </c>
      <c r="ED795" s="888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80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80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80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80"/>
      <c r="BZ796" s="233"/>
      <c r="CA796" s="233"/>
      <c r="CB796" s="233"/>
      <c r="CC796" s="233"/>
      <c r="CD796" s="698" t="str">
        <f t="shared" si="2616"/>
        <v/>
      </c>
      <c r="CE796" s="698" t="str">
        <f t="shared" si="2617"/>
        <v/>
      </c>
      <c r="CF796" s="698" t="str">
        <f t="shared" si="2618"/>
        <v/>
      </c>
      <c r="CG796" s="787" t="str">
        <f t="shared" si="2619"/>
        <v/>
      </c>
      <c r="CH796" s="1370" t="str">
        <f t="shared" si="2620"/>
        <v/>
      </c>
      <c r="CI796" s="1371" t="str">
        <f t="shared" si="2621"/>
        <v/>
      </c>
      <c r="CJ796" s="1372" t="str">
        <f t="shared" si="2622"/>
        <v/>
      </c>
      <c r="CK796" s="1372" t="str">
        <f t="shared" si="2623"/>
        <v/>
      </c>
      <c r="CL796" s="1372" t="str">
        <f t="shared" si="2624"/>
        <v/>
      </c>
      <c r="CM796" s="1372" t="str">
        <f t="shared" si="2625"/>
        <v/>
      </c>
      <c r="CN796" s="1372" t="str">
        <f t="shared" si="2626"/>
        <v/>
      </c>
      <c r="CO796" s="1373" t="str">
        <f t="shared" si="2627"/>
        <v/>
      </c>
      <c r="CP796" s="1373" t="str">
        <f t="shared" si="2628"/>
        <v/>
      </c>
      <c r="CQ796" s="1373" t="str">
        <f t="shared" si="2629"/>
        <v/>
      </c>
      <c r="CR796" s="1373" t="str">
        <f t="shared" si="2630"/>
        <v/>
      </c>
      <c r="CS796" s="1372" t="str">
        <f t="shared" si="2631"/>
        <v/>
      </c>
      <c r="CT796" s="1372" t="str">
        <f t="shared" si="2632"/>
        <v/>
      </c>
      <c r="CU796" s="1372" t="str">
        <f t="shared" si="2633"/>
        <v/>
      </c>
      <c r="CV796" s="1372" t="str">
        <f t="shared" si="2634"/>
        <v/>
      </c>
      <c r="CW796" s="1372" t="str">
        <f t="shared" si="2635"/>
        <v/>
      </c>
      <c r="CX796" s="1371" t="str">
        <f t="shared" si="2636"/>
        <v/>
      </c>
      <c r="CY796" s="1374" t="str">
        <f t="shared" si="2637"/>
        <v/>
      </c>
      <c r="CZ796" s="532" t="str">
        <f t="shared" si="2638"/>
        <v/>
      </c>
      <c r="DA796" s="533" t="str">
        <f t="shared" si="2639"/>
        <v/>
      </c>
      <c r="DB796" s="534" t="str">
        <f t="shared" si="2640"/>
        <v/>
      </c>
      <c r="DC796" s="534" t="str">
        <f t="shared" si="2641"/>
        <v/>
      </c>
      <c r="DD796" s="534" t="str">
        <f t="shared" si="2642"/>
        <v/>
      </c>
      <c r="DE796" s="534" t="str">
        <f t="shared" si="2643"/>
        <v/>
      </c>
      <c r="DF796" s="534" t="str">
        <f t="shared" si="2644"/>
        <v/>
      </c>
      <c r="DG796" s="535" t="str">
        <f t="shared" si="2645"/>
        <v/>
      </c>
      <c r="DH796" s="535" t="str">
        <f t="shared" si="2646"/>
        <v/>
      </c>
      <c r="DI796" s="535" t="str">
        <f t="shared" si="2647"/>
        <v/>
      </c>
      <c r="DJ796" s="535" t="str">
        <f t="shared" si="2648"/>
        <v/>
      </c>
      <c r="DK796" s="534" t="str">
        <f t="shared" si="2649"/>
        <v/>
      </c>
      <c r="DL796" s="534" t="str">
        <f t="shared" si="2650"/>
        <v/>
      </c>
      <c r="DM796" s="534" t="str">
        <f t="shared" si="2651"/>
        <v/>
      </c>
      <c r="DN796" s="534" t="str">
        <f t="shared" si="2652"/>
        <v/>
      </c>
      <c r="DO796" s="534" t="str">
        <f t="shared" si="2653"/>
        <v/>
      </c>
      <c r="DP796" s="533" t="str">
        <f t="shared" si="2654"/>
        <v/>
      </c>
      <c r="DQ796" s="532" t="str">
        <f t="shared" si="2655"/>
        <v/>
      </c>
      <c r="DR796" s="753">
        <f t="shared" si="2656"/>
        <v>0</v>
      </c>
      <c r="DS796" s="111">
        <f t="shared" si="2657"/>
        <v>0</v>
      </c>
      <c r="DT796" s="111">
        <f t="shared" si="2658"/>
        <v>0</v>
      </c>
      <c r="DU796" s="111">
        <f t="shared" si="2659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80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80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80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80"/>
      <c r="BZ797" s="233"/>
      <c r="CA797" s="233"/>
      <c r="CB797" s="233"/>
      <c r="CC797" s="233"/>
      <c r="CD797" s="698" t="str">
        <f t="shared" si="2616"/>
        <v/>
      </c>
      <c r="CE797" s="698" t="str">
        <f t="shared" si="2617"/>
        <v/>
      </c>
      <c r="CF797" s="698" t="str">
        <f t="shared" si="2618"/>
        <v/>
      </c>
      <c r="CG797" s="787" t="str">
        <f t="shared" si="2619"/>
        <v/>
      </c>
      <c r="CH797" s="1370" t="str">
        <f t="shared" si="2620"/>
        <v/>
      </c>
      <c r="CI797" s="1371" t="str">
        <f t="shared" si="2621"/>
        <v/>
      </c>
      <c r="CJ797" s="1372" t="str">
        <f t="shared" si="2622"/>
        <v/>
      </c>
      <c r="CK797" s="1372" t="str">
        <f t="shared" si="2623"/>
        <v/>
      </c>
      <c r="CL797" s="1372" t="str">
        <f t="shared" si="2624"/>
        <v/>
      </c>
      <c r="CM797" s="1372" t="str">
        <f t="shared" si="2625"/>
        <v/>
      </c>
      <c r="CN797" s="1372" t="str">
        <f t="shared" si="2626"/>
        <v/>
      </c>
      <c r="CO797" s="1373" t="str">
        <f t="shared" si="2627"/>
        <v/>
      </c>
      <c r="CP797" s="1373" t="str">
        <f t="shared" si="2628"/>
        <v/>
      </c>
      <c r="CQ797" s="1373">
        <f t="shared" si="2629"/>
        <v>100</v>
      </c>
      <c r="CR797" s="1373" t="str">
        <f t="shared" si="2630"/>
        <v/>
      </c>
      <c r="CS797" s="1372" t="str">
        <f t="shared" si="2631"/>
        <v/>
      </c>
      <c r="CT797" s="1372" t="str">
        <f t="shared" si="2632"/>
        <v/>
      </c>
      <c r="CU797" s="1372" t="str">
        <f t="shared" si="2633"/>
        <v/>
      </c>
      <c r="CV797" s="1372" t="str">
        <f t="shared" si="2634"/>
        <v/>
      </c>
      <c r="CW797" s="1372" t="str">
        <f t="shared" si="2635"/>
        <v/>
      </c>
      <c r="CX797" s="1371" t="str">
        <f t="shared" si="2636"/>
        <v/>
      </c>
      <c r="CY797" s="1374" t="str">
        <f t="shared" si="2637"/>
        <v/>
      </c>
      <c r="CZ797" s="532" t="str">
        <f t="shared" si="2638"/>
        <v/>
      </c>
      <c r="DA797" s="533" t="str">
        <f t="shared" si="2639"/>
        <v/>
      </c>
      <c r="DB797" s="534" t="str">
        <f t="shared" si="2640"/>
        <v/>
      </c>
      <c r="DC797" s="534" t="str">
        <f t="shared" si="2641"/>
        <v/>
      </c>
      <c r="DD797" s="534" t="str">
        <f t="shared" si="2642"/>
        <v/>
      </c>
      <c r="DE797" s="534" t="str">
        <f t="shared" si="2643"/>
        <v/>
      </c>
      <c r="DF797" s="534" t="str">
        <f t="shared" si="2644"/>
        <v/>
      </c>
      <c r="DG797" s="535" t="str">
        <f t="shared" si="2645"/>
        <v/>
      </c>
      <c r="DH797" s="535" t="str">
        <f t="shared" si="2646"/>
        <v/>
      </c>
      <c r="DI797" s="535">
        <f t="shared" si="2647"/>
        <v>100</v>
      </c>
      <c r="DJ797" s="535" t="str">
        <f t="shared" si="2648"/>
        <v/>
      </c>
      <c r="DK797" s="534" t="str">
        <f t="shared" si="2649"/>
        <v/>
      </c>
      <c r="DL797" s="534" t="str">
        <f t="shared" si="2650"/>
        <v/>
      </c>
      <c r="DM797" s="534" t="str">
        <f t="shared" si="2651"/>
        <v/>
      </c>
      <c r="DN797" s="534" t="str">
        <f t="shared" si="2652"/>
        <v/>
      </c>
      <c r="DO797" s="534" t="str">
        <f t="shared" si="2653"/>
        <v/>
      </c>
      <c r="DP797" s="533" t="str">
        <f t="shared" si="2654"/>
        <v/>
      </c>
      <c r="DQ797" s="532" t="str">
        <f t="shared" si="2655"/>
        <v/>
      </c>
      <c r="DR797" s="753">
        <f t="shared" si="2656"/>
        <v>1</v>
      </c>
      <c r="DS797" s="111">
        <f t="shared" si="2657"/>
        <v>1</v>
      </c>
      <c r="DT797" s="111">
        <f t="shared" si="2658"/>
        <v>0</v>
      </c>
      <c r="DU797" s="111">
        <f t="shared" si="2659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7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80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80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80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80"/>
      <c r="BZ798" s="233"/>
      <c r="CA798" s="233">
        <v>45</v>
      </c>
      <c r="CB798" s="233">
        <v>310</v>
      </c>
      <c r="CC798" s="233">
        <v>400</v>
      </c>
      <c r="CD798" s="698" t="str">
        <f t="shared" si="2616"/>
        <v/>
      </c>
      <c r="CE798" s="698" t="str">
        <f t="shared" si="2617"/>
        <v/>
      </c>
      <c r="CF798" s="698" t="str">
        <f t="shared" si="2618"/>
        <v/>
      </c>
      <c r="CG798" s="787" t="str">
        <f t="shared" si="2619"/>
        <v/>
      </c>
      <c r="CH798" s="1370" t="str">
        <f t="shared" si="2620"/>
        <v/>
      </c>
      <c r="CI798" s="1371" t="str">
        <f t="shared" si="2621"/>
        <v/>
      </c>
      <c r="CJ798" s="1372" t="str">
        <f t="shared" si="2622"/>
        <v/>
      </c>
      <c r="CK798" s="1372" t="str">
        <f t="shared" si="2623"/>
        <v/>
      </c>
      <c r="CL798" s="1372" t="str">
        <f t="shared" si="2624"/>
        <v/>
      </c>
      <c r="CM798" s="1372" t="str">
        <f t="shared" si="2625"/>
        <v/>
      </c>
      <c r="CN798" s="1372" t="str">
        <f t="shared" si="2626"/>
        <v/>
      </c>
      <c r="CO798" s="1373" t="str">
        <f t="shared" si="2627"/>
        <v/>
      </c>
      <c r="CP798" s="1373" t="str">
        <f t="shared" si="2628"/>
        <v/>
      </c>
      <c r="CQ798" s="1373" t="str">
        <f t="shared" si="2629"/>
        <v/>
      </c>
      <c r="CR798" s="1373" t="str">
        <f t="shared" si="2630"/>
        <v/>
      </c>
      <c r="CS798" s="1372" t="str">
        <f t="shared" si="2631"/>
        <v/>
      </c>
      <c r="CT798" s="1372" t="str">
        <f t="shared" si="2632"/>
        <v/>
      </c>
      <c r="CU798" s="1372" t="str">
        <f t="shared" si="2633"/>
        <v/>
      </c>
      <c r="CV798" s="1372" t="str">
        <f t="shared" si="2634"/>
        <v/>
      </c>
      <c r="CW798" s="1372" t="str">
        <f t="shared" si="2635"/>
        <v/>
      </c>
      <c r="CX798" s="1371" t="str">
        <f t="shared" si="2636"/>
        <v/>
      </c>
      <c r="CY798" s="1374" t="str">
        <f t="shared" si="2637"/>
        <v/>
      </c>
      <c r="CZ798" s="532" t="str">
        <f t="shared" si="2638"/>
        <v/>
      </c>
      <c r="DA798" s="533" t="str">
        <f t="shared" si="2639"/>
        <v/>
      </c>
      <c r="DB798" s="534" t="str">
        <f t="shared" si="2640"/>
        <v/>
      </c>
      <c r="DC798" s="534" t="str">
        <f t="shared" si="2641"/>
        <v/>
      </c>
      <c r="DD798" s="534" t="str">
        <f t="shared" si="2642"/>
        <v/>
      </c>
      <c r="DE798" s="534" t="str">
        <f t="shared" si="2643"/>
        <v/>
      </c>
      <c r="DF798" s="534" t="str">
        <f t="shared" si="2644"/>
        <v/>
      </c>
      <c r="DG798" s="535" t="str">
        <f t="shared" si="2645"/>
        <v/>
      </c>
      <c r="DH798" s="535" t="str">
        <f t="shared" si="2646"/>
        <v/>
      </c>
      <c r="DI798" s="535">
        <f t="shared" si="2647"/>
        <v>45</v>
      </c>
      <c r="DJ798" s="535" t="str">
        <f t="shared" si="2648"/>
        <v/>
      </c>
      <c r="DK798" s="534" t="str">
        <f t="shared" si="2649"/>
        <v/>
      </c>
      <c r="DL798" s="534" t="str">
        <f t="shared" si="2650"/>
        <v/>
      </c>
      <c r="DM798" s="534" t="str">
        <f t="shared" si="2651"/>
        <v/>
      </c>
      <c r="DN798" s="534" t="str">
        <f t="shared" si="2652"/>
        <v/>
      </c>
      <c r="DO798" s="534" t="str">
        <f t="shared" si="2653"/>
        <v/>
      </c>
      <c r="DP798" s="533" t="str">
        <f t="shared" si="2654"/>
        <v/>
      </c>
      <c r="DQ798" s="532" t="str">
        <f t="shared" si="2655"/>
        <v/>
      </c>
      <c r="DR798" s="753">
        <f t="shared" si="2656"/>
        <v>0</v>
      </c>
      <c r="DS798" s="111">
        <f t="shared" si="2657"/>
        <v>1</v>
      </c>
      <c r="DT798" s="111">
        <f t="shared" si="2658"/>
        <v>2</v>
      </c>
      <c r="DU798" s="111">
        <f t="shared" si="2659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80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80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80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80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616"/>
        <v>899.23076923076928</v>
      </c>
      <c r="CE799" s="698">
        <f t="shared" si="2617"/>
        <v>1496.6666666666667</v>
      </c>
      <c r="CF799" s="698">
        <f t="shared" si="2618"/>
        <v>3264.2857142857142</v>
      </c>
      <c r="CG799" s="787">
        <f t="shared" si="2619"/>
        <v>3083.6363636363635</v>
      </c>
      <c r="CH799" s="1370" t="str">
        <f t="shared" si="2620"/>
        <v/>
      </c>
      <c r="CI799" s="1371" t="str">
        <f t="shared" si="2621"/>
        <v/>
      </c>
      <c r="CJ799" s="1372">
        <f t="shared" si="2622"/>
        <v>370</v>
      </c>
      <c r="CK799" s="1372">
        <f t="shared" si="2623"/>
        <v>390</v>
      </c>
      <c r="CL799" s="1372">
        <f t="shared" si="2624"/>
        <v>450</v>
      </c>
      <c r="CM799" s="1372">
        <f t="shared" si="2625"/>
        <v>520</v>
      </c>
      <c r="CN799" s="1372">
        <f t="shared" si="2626"/>
        <v>650</v>
      </c>
      <c r="CO799" s="1373">
        <f t="shared" si="2627"/>
        <v>750</v>
      </c>
      <c r="CP799" s="1373">
        <f t="shared" si="2628"/>
        <v>780</v>
      </c>
      <c r="CQ799" s="1373">
        <f t="shared" si="2629"/>
        <v>850</v>
      </c>
      <c r="CR799" s="1373">
        <f t="shared" si="2630"/>
        <v>900</v>
      </c>
      <c r="CS799" s="1372">
        <f t="shared" si="2631"/>
        <v>1000</v>
      </c>
      <c r="CT799" s="1372">
        <f t="shared" si="2632"/>
        <v>1000</v>
      </c>
      <c r="CU799" s="1372">
        <f t="shared" si="2633"/>
        <v>1100</v>
      </c>
      <c r="CV799" s="1372">
        <f t="shared" si="2634"/>
        <v>1500</v>
      </c>
      <c r="CW799" s="1372">
        <f t="shared" si="2635"/>
        <v>1800</v>
      </c>
      <c r="CX799" s="1371">
        <f t="shared" si="2636"/>
        <v>2500</v>
      </c>
      <c r="CY799" s="1374" t="str">
        <f t="shared" si="2637"/>
        <v/>
      </c>
      <c r="CZ799" s="532" t="str">
        <f t="shared" si="2638"/>
        <v/>
      </c>
      <c r="DA799" s="533">
        <f t="shared" si="2639"/>
        <v>480</v>
      </c>
      <c r="DB799" s="534">
        <f t="shared" si="2640"/>
        <v>500</v>
      </c>
      <c r="DC799" s="534">
        <f t="shared" si="2641"/>
        <v>600</v>
      </c>
      <c r="DD799" s="534">
        <f t="shared" si="2642"/>
        <v>600</v>
      </c>
      <c r="DE799" s="534">
        <f t="shared" si="2643"/>
        <v>600</v>
      </c>
      <c r="DF799" s="534">
        <f t="shared" si="2644"/>
        <v>800</v>
      </c>
      <c r="DG799" s="535">
        <f t="shared" si="2645"/>
        <v>800</v>
      </c>
      <c r="DH799" s="535">
        <f t="shared" si="2646"/>
        <v>900</v>
      </c>
      <c r="DI799" s="535">
        <f t="shared" si="2647"/>
        <v>1400</v>
      </c>
      <c r="DJ799" s="535">
        <f t="shared" si="2648"/>
        <v>1750</v>
      </c>
      <c r="DK799" s="534">
        <f t="shared" si="2649"/>
        <v>1800</v>
      </c>
      <c r="DL799" s="534">
        <f t="shared" si="2650"/>
        <v>2000</v>
      </c>
      <c r="DM799" s="534">
        <f t="shared" si="2651"/>
        <v>2250</v>
      </c>
      <c r="DN799" s="534">
        <f t="shared" si="2652"/>
        <v>2250</v>
      </c>
      <c r="DO799" s="534">
        <f t="shared" si="2653"/>
        <v>3000</v>
      </c>
      <c r="DP799" s="533">
        <f t="shared" si="2654"/>
        <v>3200</v>
      </c>
      <c r="DQ799" s="532">
        <f t="shared" si="2655"/>
        <v>5000</v>
      </c>
      <c r="DR799" s="753">
        <f t="shared" si="2656"/>
        <v>15</v>
      </c>
      <c r="DS799" s="111">
        <f t="shared" si="2657"/>
        <v>17</v>
      </c>
      <c r="DT799" s="111">
        <f t="shared" si="2658"/>
        <v>16</v>
      </c>
      <c r="DU799" s="111">
        <f t="shared" si="2659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7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80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80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80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80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616"/>
        <v/>
      </c>
      <c r="CE800" s="698">
        <f t="shared" si="2617"/>
        <v>295</v>
      </c>
      <c r="CF800" s="698">
        <f t="shared" si="2618"/>
        <v>1042.8571428571429</v>
      </c>
      <c r="CG800" s="787">
        <f t="shared" si="2619"/>
        <v>2040</v>
      </c>
      <c r="CH800" s="1370" t="str">
        <f t="shared" si="2620"/>
        <v/>
      </c>
      <c r="CI800" s="1371" t="str">
        <f t="shared" si="2621"/>
        <v/>
      </c>
      <c r="CJ800" s="1372" t="str">
        <f t="shared" si="2622"/>
        <v/>
      </c>
      <c r="CK800" s="1372" t="str">
        <f t="shared" si="2623"/>
        <v/>
      </c>
      <c r="CL800" s="1372" t="str">
        <f t="shared" si="2624"/>
        <v/>
      </c>
      <c r="CM800" s="1372" t="str">
        <f t="shared" si="2625"/>
        <v/>
      </c>
      <c r="CN800" s="1372" t="str">
        <f t="shared" si="2626"/>
        <v/>
      </c>
      <c r="CO800" s="1373" t="str">
        <f t="shared" si="2627"/>
        <v/>
      </c>
      <c r="CP800" s="1373">
        <f t="shared" si="2628"/>
        <v>21</v>
      </c>
      <c r="CQ800" s="1373">
        <f t="shared" si="2629"/>
        <v>400</v>
      </c>
      <c r="CR800" s="1373" t="str">
        <f t="shared" si="2630"/>
        <v/>
      </c>
      <c r="CS800" s="1372" t="str">
        <f t="shared" si="2631"/>
        <v/>
      </c>
      <c r="CT800" s="1372" t="str">
        <f t="shared" si="2632"/>
        <v/>
      </c>
      <c r="CU800" s="1372" t="str">
        <f t="shared" si="2633"/>
        <v/>
      </c>
      <c r="CV800" s="1372" t="str">
        <f t="shared" si="2634"/>
        <v/>
      </c>
      <c r="CW800" s="1372" t="str">
        <f t="shared" si="2635"/>
        <v/>
      </c>
      <c r="CX800" s="1371" t="str">
        <f t="shared" si="2636"/>
        <v/>
      </c>
      <c r="CY800" s="1374" t="str">
        <f t="shared" si="2637"/>
        <v/>
      </c>
      <c r="CZ800" s="532" t="str">
        <f t="shared" si="2638"/>
        <v/>
      </c>
      <c r="DA800" s="533" t="str">
        <f t="shared" si="2639"/>
        <v/>
      </c>
      <c r="DB800" s="534" t="str">
        <f t="shared" si="2640"/>
        <v/>
      </c>
      <c r="DC800" s="534" t="str">
        <f t="shared" si="2641"/>
        <v/>
      </c>
      <c r="DD800" s="534" t="str">
        <f t="shared" si="2642"/>
        <v/>
      </c>
      <c r="DE800" s="534" t="str">
        <f t="shared" si="2643"/>
        <v/>
      </c>
      <c r="DF800" s="534" t="str">
        <f t="shared" si="2644"/>
        <v/>
      </c>
      <c r="DG800" s="535">
        <f t="shared" si="2645"/>
        <v>50</v>
      </c>
      <c r="DH800" s="535">
        <f t="shared" si="2646"/>
        <v>200</v>
      </c>
      <c r="DI800" s="535">
        <f t="shared" si="2647"/>
        <v>390</v>
      </c>
      <c r="DJ800" s="535">
        <f t="shared" si="2648"/>
        <v>960</v>
      </c>
      <c r="DK800" s="534" t="str">
        <f t="shared" si="2649"/>
        <v/>
      </c>
      <c r="DL800" s="534" t="str">
        <f t="shared" si="2650"/>
        <v/>
      </c>
      <c r="DM800" s="534" t="str">
        <f t="shared" si="2651"/>
        <v/>
      </c>
      <c r="DN800" s="534" t="str">
        <f t="shared" si="2652"/>
        <v/>
      </c>
      <c r="DO800" s="534" t="str">
        <f t="shared" si="2653"/>
        <v/>
      </c>
      <c r="DP800" s="533" t="str">
        <f t="shared" si="2654"/>
        <v/>
      </c>
      <c r="DQ800" s="532" t="str">
        <f t="shared" si="2655"/>
        <v/>
      </c>
      <c r="DR800" s="753">
        <f t="shared" si="2656"/>
        <v>2</v>
      </c>
      <c r="DS800" s="111">
        <f t="shared" si="2657"/>
        <v>4</v>
      </c>
      <c r="DT800" s="111">
        <f t="shared" si="2658"/>
        <v>9</v>
      </c>
      <c r="DU800" s="111">
        <f t="shared" si="2659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80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80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80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80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616"/>
        <v>1141</v>
      </c>
      <c r="CE801" s="698">
        <f t="shared" si="2617"/>
        <v>2667.8571428571427</v>
      </c>
      <c r="CF801" s="698">
        <f t="shared" si="2618"/>
        <v>4773.0769230769229</v>
      </c>
      <c r="CG801" s="787">
        <f t="shared" si="2619"/>
        <v>5300</v>
      </c>
      <c r="CH801" s="1370" t="str">
        <f t="shared" si="2620"/>
        <v/>
      </c>
      <c r="CI801" s="1371" t="str">
        <f t="shared" si="2621"/>
        <v/>
      </c>
      <c r="CJ801" s="1372" t="str">
        <f t="shared" si="2622"/>
        <v/>
      </c>
      <c r="CK801" s="1372">
        <f t="shared" si="2623"/>
        <v>500</v>
      </c>
      <c r="CL801" s="1372">
        <f t="shared" si="2624"/>
        <v>500</v>
      </c>
      <c r="CM801" s="1372">
        <f t="shared" si="2625"/>
        <v>560</v>
      </c>
      <c r="CN801" s="1372">
        <f t="shared" si="2626"/>
        <v>620</v>
      </c>
      <c r="CO801" s="1373">
        <f t="shared" si="2627"/>
        <v>700</v>
      </c>
      <c r="CP801" s="1373">
        <f t="shared" si="2628"/>
        <v>700</v>
      </c>
      <c r="CQ801" s="1373">
        <f t="shared" si="2629"/>
        <v>900</v>
      </c>
      <c r="CR801" s="1373">
        <f t="shared" si="2630"/>
        <v>1250</v>
      </c>
      <c r="CS801" s="1372">
        <f t="shared" si="2631"/>
        <v>1280</v>
      </c>
      <c r="CT801" s="1372">
        <f t="shared" si="2632"/>
        <v>1400</v>
      </c>
      <c r="CU801" s="1372">
        <f t="shared" si="2633"/>
        <v>3500</v>
      </c>
      <c r="CV801" s="1372">
        <f t="shared" si="2634"/>
        <v>6000</v>
      </c>
      <c r="CW801" s="1372" t="str">
        <f t="shared" si="2635"/>
        <v/>
      </c>
      <c r="CX801" s="1371" t="str">
        <f t="shared" si="2636"/>
        <v/>
      </c>
      <c r="CY801" s="1374" t="str">
        <f t="shared" si="2637"/>
        <v/>
      </c>
      <c r="CZ801" s="532" t="str">
        <f t="shared" si="2638"/>
        <v/>
      </c>
      <c r="DA801" s="533">
        <f t="shared" si="2639"/>
        <v>450</v>
      </c>
      <c r="DB801" s="534">
        <f t="shared" si="2640"/>
        <v>500</v>
      </c>
      <c r="DC801" s="534">
        <f t="shared" si="2641"/>
        <v>500</v>
      </c>
      <c r="DD801" s="534">
        <f t="shared" si="2642"/>
        <v>1000</v>
      </c>
      <c r="DE801" s="534">
        <f t="shared" si="2643"/>
        <v>1500</v>
      </c>
      <c r="DF801" s="534">
        <f t="shared" si="2644"/>
        <v>1500</v>
      </c>
      <c r="DG801" s="535">
        <f t="shared" si="2645"/>
        <v>2000</v>
      </c>
      <c r="DH801" s="535">
        <f t="shared" si="2646"/>
        <v>2000</v>
      </c>
      <c r="DI801" s="535">
        <f t="shared" si="2647"/>
        <v>2000</v>
      </c>
      <c r="DJ801" s="535">
        <f t="shared" si="2648"/>
        <v>2000</v>
      </c>
      <c r="DK801" s="534">
        <f t="shared" si="2649"/>
        <v>2500</v>
      </c>
      <c r="DL801" s="534">
        <f t="shared" si="2650"/>
        <v>3750</v>
      </c>
      <c r="DM801" s="534">
        <f t="shared" si="2651"/>
        <v>4800</v>
      </c>
      <c r="DN801" s="534">
        <f t="shared" si="2652"/>
        <v>6300</v>
      </c>
      <c r="DO801" s="534">
        <f t="shared" si="2653"/>
        <v>7000</v>
      </c>
      <c r="DP801" s="533">
        <f t="shared" si="2654"/>
        <v>8000</v>
      </c>
      <c r="DQ801" s="532" t="str">
        <f t="shared" si="2655"/>
        <v/>
      </c>
      <c r="DR801" s="753">
        <f t="shared" si="2656"/>
        <v>12</v>
      </c>
      <c r="DS801" s="111">
        <f t="shared" si="2657"/>
        <v>16</v>
      </c>
      <c r="DT801" s="111">
        <f t="shared" si="2658"/>
        <v>15</v>
      </c>
      <c r="DU801" s="111">
        <f t="shared" si="2659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7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80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80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80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80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618"/>
        <v>1831.7142857142858</v>
      </c>
      <c r="CG802" s="787">
        <f t="shared" si="2619"/>
        <v>1680.8</v>
      </c>
      <c r="CH802" s="1370" t="str">
        <f t="shared" si="2620"/>
        <v/>
      </c>
      <c r="CI802" s="1371" t="str">
        <f t="shared" si="2621"/>
        <v/>
      </c>
      <c r="CJ802" s="1372" t="str">
        <f t="shared" si="2622"/>
        <v/>
      </c>
      <c r="CK802" s="1372">
        <f t="shared" si="2623"/>
        <v>60</v>
      </c>
      <c r="CL802" s="1372">
        <f t="shared" si="2624"/>
        <v>60</v>
      </c>
      <c r="CM802" s="1372">
        <f t="shared" si="2625"/>
        <v>100</v>
      </c>
      <c r="CN802" s="1372">
        <f t="shared" si="2626"/>
        <v>144</v>
      </c>
      <c r="CO802" s="1373">
        <f t="shared" si="2627"/>
        <v>180</v>
      </c>
      <c r="CP802" s="1373">
        <f t="shared" si="2628"/>
        <v>300</v>
      </c>
      <c r="CQ802" s="1373">
        <f t="shared" si="2629"/>
        <v>348</v>
      </c>
      <c r="CR802" s="1373">
        <f t="shared" si="2630"/>
        <v>350</v>
      </c>
      <c r="CS802" s="1372">
        <f t="shared" si="2631"/>
        <v>360</v>
      </c>
      <c r="CT802" s="1372">
        <f t="shared" si="2632"/>
        <v>380</v>
      </c>
      <c r="CU802" s="1372">
        <f t="shared" si="2633"/>
        <v>400</v>
      </c>
      <c r="CV802" s="1372">
        <f t="shared" si="2634"/>
        <v>600</v>
      </c>
      <c r="CW802" s="1372" t="str">
        <f t="shared" si="2635"/>
        <v/>
      </c>
      <c r="CX802" s="1371" t="str">
        <f t="shared" si="2636"/>
        <v/>
      </c>
      <c r="CY802" s="1374" t="str">
        <f t="shared" si="2637"/>
        <v/>
      </c>
      <c r="CZ802" s="532" t="str">
        <f t="shared" si="2638"/>
        <v/>
      </c>
      <c r="DA802" s="533" t="str">
        <f t="shared" si="2639"/>
        <v/>
      </c>
      <c r="DB802" s="534">
        <f t="shared" si="2640"/>
        <v>120</v>
      </c>
      <c r="DC802" s="534">
        <f t="shared" si="2641"/>
        <v>144</v>
      </c>
      <c r="DD802" s="534">
        <f t="shared" si="2642"/>
        <v>144</v>
      </c>
      <c r="DE802" s="534">
        <f t="shared" si="2643"/>
        <v>144</v>
      </c>
      <c r="DF802" s="534">
        <f t="shared" si="2644"/>
        <v>144</v>
      </c>
      <c r="DG802" s="535">
        <f t="shared" si="2645"/>
        <v>144</v>
      </c>
      <c r="DH802" s="535">
        <f t="shared" si="2646"/>
        <v>144</v>
      </c>
      <c r="DI802" s="535">
        <f t="shared" si="2647"/>
        <v>144</v>
      </c>
      <c r="DJ802" s="535">
        <f t="shared" si="2648"/>
        <v>240</v>
      </c>
      <c r="DK802" s="534">
        <f t="shared" si="2649"/>
        <v>288</v>
      </c>
      <c r="DL802" s="534">
        <f t="shared" si="2650"/>
        <v>600</v>
      </c>
      <c r="DM802" s="534">
        <f t="shared" si="2651"/>
        <v>620</v>
      </c>
      <c r="DN802" s="534">
        <f t="shared" si="2652"/>
        <v>720</v>
      </c>
      <c r="DO802" s="534">
        <f t="shared" si="2653"/>
        <v>1200</v>
      </c>
      <c r="DP802" s="533">
        <f t="shared" si="2654"/>
        <v>3148</v>
      </c>
      <c r="DQ802" s="532" t="str">
        <f t="shared" si="2655"/>
        <v/>
      </c>
      <c r="DR802" s="753"/>
      <c r="DS802" s="111"/>
      <c r="DT802" s="111">
        <f t="shared" si="2658"/>
        <v>16</v>
      </c>
      <c r="DU802" s="111">
        <f t="shared" si="2659"/>
        <v>12</v>
      </c>
      <c r="DV802" s="602"/>
      <c r="DW802" s="718"/>
      <c r="DX802" s="700"/>
      <c r="DY802" s="701"/>
      <c r="DZ802" s="276"/>
      <c r="EA802" s="276"/>
      <c r="EB802" s="887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80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80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80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80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618"/>
        <v>1814.7142857142858</v>
      </c>
      <c r="CG803" s="787">
        <f t="shared" si="2619"/>
        <v>4280</v>
      </c>
      <c r="CH803" s="1370" t="str">
        <f t="shared" si="2620"/>
        <v/>
      </c>
      <c r="CI803" s="1371" t="str">
        <f t="shared" si="2621"/>
        <v/>
      </c>
      <c r="CJ803" s="1372" t="str">
        <f t="shared" si="2622"/>
        <v/>
      </c>
      <c r="CK803" s="1372">
        <f t="shared" si="2623"/>
        <v>264</v>
      </c>
      <c r="CL803" s="1372">
        <f t="shared" si="2624"/>
        <v>450</v>
      </c>
      <c r="CM803" s="1372">
        <f t="shared" si="2625"/>
        <v>450</v>
      </c>
      <c r="CN803" s="1372">
        <f t="shared" si="2626"/>
        <v>480</v>
      </c>
      <c r="CO803" s="1373">
        <f t="shared" si="2627"/>
        <v>480</v>
      </c>
      <c r="CP803" s="1373">
        <f t="shared" si="2628"/>
        <v>480</v>
      </c>
      <c r="CQ803" s="1373">
        <f t="shared" si="2629"/>
        <v>540</v>
      </c>
      <c r="CR803" s="1373">
        <f t="shared" si="2630"/>
        <v>600</v>
      </c>
      <c r="CS803" s="1372">
        <f t="shared" si="2631"/>
        <v>600</v>
      </c>
      <c r="CT803" s="1372">
        <f t="shared" si="2632"/>
        <v>900</v>
      </c>
      <c r="CU803" s="1372">
        <f t="shared" si="2633"/>
        <v>960</v>
      </c>
      <c r="CV803" s="1372">
        <f t="shared" si="2634"/>
        <v>1800</v>
      </c>
      <c r="CW803" s="1372">
        <f t="shared" si="2635"/>
        <v>1800</v>
      </c>
      <c r="CX803" s="1371" t="str">
        <f t="shared" si="2636"/>
        <v/>
      </c>
      <c r="CY803" s="1374" t="str">
        <f t="shared" si="2637"/>
        <v/>
      </c>
      <c r="CZ803" s="532" t="str">
        <f t="shared" si="2638"/>
        <v/>
      </c>
      <c r="DA803" s="533" t="str">
        <f t="shared" si="2639"/>
        <v/>
      </c>
      <c r="DB803" s="534">
        <f t="shared" si="2640"/>
        <v>80</v>
      </c>
      <c r="DC803" s="534">
        <f t="shared" si="2641"/>
        <v>360</v>
      </c>
      <c r="DD803" s="534">
        <f t="shared" si="2642"/>
        <v>400</v>
      </c>
      <c r="DE803" s="534">
        <f t="shared" si="2643"/>
        <v>450</v>
      </c>
      <c r="DF803" s="534">
        <f t="shared" si="2644"/>
        <v>450</v>
      </c>
      <c r="DG803" s="535">
        <f t="shared" si="2645"/>
        <v>480</v>
      </c>
      <c r="DH803" s="535">
        <f t="shared" si="2646"/>
        <v>480</v>
      </c>
      <c r="DI803" s="535">
        <f t="shared" si="2647"/>
        <v>648</v>
      </c>
      <c r="DJ803" s="535">
        <f t="shared" si="2648"/>
        <v>648</v>
      </c>
      <c r="DK803" s="534">
        <f t="shared" si="2649"/>
        <v>1320</v>
      </c>
      <c r="DL803" s="534">
        <f t="shared" si="2650"/>
        <v>1560</v>
      </c>
      <c r="DM803" s="534">
        <f t="shared" si="2651"/>
        <v>1560</v>
      </c>
      <c r="DN803" s="534">
        <f t="shared" si="2652"/>
        <v>1920</v>
      </c>
      <c r="DO803" s="534">
        <f t="shared" si="2653"/>
        <v>2040</v>
      </c>
      <c r="DP803" s="533" t="str">
        <f t="shared" si="2654"/>
        <v/>
      </c>
      <c r="DQ803" s="532" t="str">
        <f t="shared" si="2655"/>
        <v/>
      </c>
      <c r="DR803" s="753">
        <f>COUNT(B803:S803)</f>
        <v>13</v>
      </c>
      <c r="DS803" s="111">
        <f>COUNT(U803:AL803)</f>
        <v>14</v>
      </c>
      <c r="DT803" s="111">
        <f t="shared" si="2658"/>
        <v>16</v>
      </c>
      <c r="DU803" s="111">
        <f t="shared" si="2659"/>
        <v>12</v>
      </c>
      <c r="DV803" s="602"/>
      <c r="DW803" s="718"/>
      <c r="DX803" s="700" t="s">
        <v>475</v>
      </c>
      <c r="DY803" s="701"/>
      <c r="DZ803" s="889">
        <f>DZ794*DZ795+DZ796*DZ797+DZ798*DZ799+DZ800*DZ801</f>
        <v>0</v>
      </c>
      <c r="EA803" s="889">
        <f>EA794*EA795+EA796*EA797+EA798*EA799+EA800*EA801</f>
        <v>3250</v>
      </c>
      <c r="EB803" s="889">
        <f>EB794*EB795+EB796*EB797+EB798*EB799+EB800*EB801</f>
        <v>0</v>
      </c>
      <c r="EC803" s="889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80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80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80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80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618"/>
        <v>990</v>
      </c>
      <c r="CG804" s="787">
        <f t="shared" si="2619"/>
        <v>938</v>
      </c>
      <c r="CH804" s="1370" t="str">
        <f t="shared" si="2620"/>
        <v/>
      </c>
      <c r="CI804" s="1371" t="str">
        <f t="shared" si="2621"/>
        <v/>
      </c>
      <c r="CJ804" s="1372" t="str">
        <f t="shared" si="2622"/>
        <v/>
      </c>
      <c r="CK804" s="1372" t="str">
        <f t="shared" si="2623"/>
        <v/>
      </c>
      <c r="CL804" s="1372">
        <f t="shared" si="2624"/>
        <v>60</v>
      </c>
      <c r="CM804" s="1372">
        <f t="shared" si="2625"/>
        <v>120</v>
      </c>
      <c r="CN804" s="1372">
        <f t="shared" si="2626"/>
        <v>120</v>
      </c>
      <c r="CO804" s="1373">
        <f t="shared" si="2627"/>
        <v>240</v>
      </c>
      <c r="CP804" s="1373">
        <f t="shared" si="2628"/>
        <v>360</v>
      </c>
      <c r="CQ804" s="1373">
        <f t="shared" si="2629"/>
        <v>600</v>
      </c>
      <c r="CR804" s="1373">
        <f t="shared" si="2630"/>
        <v>600</v>
      </c>
      <c r="CS804" s="1372">
        <f t="shared" si="2631"/>
        <v>600</v>
      </c>
      <c r="CT804" s="1372">
        <f t="shared" si="2632"/>
        <v>600</v>
      </c>
      <c r="CU804" s="1372">
        <f t="shared" si="2633"/>
        <v>1000</v>
      </c>
      <c r="CV804" s="1372">
        <f t="shared" si="2634"/>
        <v>1920</v>
      </c>
      <c r="CW804" s="1372" t="str">
        <f t="shared" si="2635"/>
        <v/>
      </c>
      <c r="CX804" s="1371" t="str">
        <f t="shared" si="2636"/>
        <v/>
      </c>
      <c r="CY804" s="1374" t="str">
        <f t="shared" si="2637"/>
        <v/>
      </c>
      <c r="CZ804" s="532" t="str">
        <f t="shared" si="2638"/>
        <v/>
      </c>
      <c r="DA804" s="533" t="str">
        <f t="shared" si="2639"/>
        <v/>
      </c>
      <c r="DB804" s="534" t="str">
        <f t="shared" si="2640"/>
        <v/>
      </c>
      <c r="DC804" s="534">
        <f t="shared" si="2641"/>
        <v>100</v>
      </c>
      <c r="DD804" s="534">
        <f t="shared" si="2642"/>
        <v>120</v>
      </c>
      <c r="DE804" s="534">
        <f t="shared" si="2643"/>
        <v>200</v>
      </c>
      <c r="DF804" s="534">
        <f t="shared" si="2644"/>
        <v>240</v>
      </c>
      <c r="DG804" s="535">
        <f t="shared" si="2645"/>
        <v>240</v>
      </c>
      <c r="DH804" s="535">
        <f t="shared" si="2646"/>
        <v>440</v>
      </c>
      <c r="DI804" s="535">
        <f t="shared" si="2647"/>
        <v>520</v>
      </c>
      <c r="DJ804" s="535">
        <f t="shared" si="2648"/>
        <v>600</v>
      </c>
      <c r="DK804" s="534">
        <f t="shared" si="2649"/>
        <v>600</v>
      </c>
      <c r="DL804" s="534">
        <f t="shared" si="2650"/>
        <v>650</v>
      </c>
      <c r="DM804" s="534">
        <f t="shared" si="2651"/>
        <v>1200</v>
      </c>
      <c r="DN804" s="534">
        <f t="shared" si="2652"/>
        <v>1200</v>
      </c>
      <c r="DO804" s="534">
        <f t="shared" si="2653"/>
        <v>1800</v>
      </c>
      <c r="DP804" s="533" t="str">
        <f t="shared" si="2654"/>
        <v/>
      </c>
      <c r="DQ804" s="532" t="str">
        <f t="shared" si="2655"/>
        <v/>
      </c>
      <c r="DR804" s="753">
        <f>COUNT(B804:S804)</f>
        <v>11</v>
      </c>
      <c r="DS804" s="111">
        <f>COUNT(U804:AL804)</f>
        <v>13</v>
      </c>
      <c r="DT804" s="111">
        <f t="shared" si="2658"/>
        <v>14</v>
      </c>
      <c r="DU804" s="111">
        <f t="shared" si="2659"/>
        <v>12</v>
      </c>
      <c r="DV804" s="602"/>
      <c r="DW804" s="718"/>
      <c r="DX804" s="700" t="s">
        <v>478</v>
      </c>
      <c r="DY804" s="701"/>
      <c r="DZ804" s="889">
        <f>BZ796</f>
        <v>0</v>
      </c>
      <c r="EA804" s="889">
        <f>CA796</f>
        <v>0</v>
      </c>
      <c r="EB804" s="889">
        <f>CB796</f>
        <v>0</v>
      </c>
      <c r="EC804" s="889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80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5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80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80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80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618"/>
        <v>2646.25</v>
      </c>
      <c r="CG805" s="787">
        <f t="shared" si="2619"/>
        <v>3080</v>
      </c>
      <c r="CH805" s="1370" t="str">
        <f t="shared" si="2620"/>
        <v/>
      </c>
      <c r="CI805" s="1371" t="str">
        <f t="shared" si="2621"/>
        <v/>
      </c>
      <c r="CJ805" s="1372" t="str">
        <f t="shared" si="2622"/>
        <v/>
      </c>
      <c r="CK805" s="1372" t="str">
        <f t="shared" si="2623"/>
        <v/>
      </c>
      <c r="CL805" s="1372" t="str">
        <f t="shared" si="2624"/>
        <v/>
      </c>
      <c r="CM805" s="1372" t="str">
        <f t="shared" si="2625"/>
        <v/>
      </c>
      <c r="CN805" s="1372" t="str">
        <f t="shared" si="2626"/>
        <v/>
      </c>
      <c r="CO805" s="1373" t="str">
        <f t="shared" si="2627"/>
        <v/>
      </c>
      <c r="CP805" s="1373">
        <f t="shared" si="2628"/>
        <v>0</v>
      </c>
      <c r="CQ805" s="1373">
        <f t="shared" si="2629"/>
        <v>240</v>
      </c>
      <c r="CR805" s="1373">
        <f t="shared" si="2630"/>
        <v>12245</v>
      </c>
      <c r="CS805" s="1372" t="str">
        <f t="shared" si="2631"/>
        <v/>
      </c>
      <c r="CT805" s="1372" t="str">
        <f t="shared" si="2632"/>
        <v/>
      </c>
      <c r="CU805" s="1372" t="str">
        <f t="shared" si="2633"/>
        <v/>
      </c>
      <c r="CV805" s="1372" t="str">
        <f t="shared" si="2634"/>
        <v/>
      </c>
      <c r="CW805" s="1372" t="str">
        <f t="shared" si="2635"/>
        <v/>
      </c>
      <c r="CX805" s="1371" t="str">
        <f t="shared" si="2636"/>
        <v/>
      </c>
      <c r="CY805" s="1374" t="str">
        <f t="shared" si="2637"/>
        <v/>
      </c>
      <c r="CZ805" s="532" t="str">
        <f t="shared" si="2638"/>
        <v/>
      </c>
      <c r="DA805" s="533" t="str">
        <f t="shared" si="2639"/>
        <v/>
      </c>
      <c r="DB805" s="534" t="str">
        <f t="shared" si="2640"/>
        <v/>
      </c>
      <c r="DC805" s="534" t="str">
        <f t="shared" si="2641"/>
        <v/>
      </c>
      <c r="DD805" s="534">
        <f t="shared" si="2642"/>
        <v>192</v>
      </c>
      <c r="DE805" s="534">
        <f t="shared" si="2643"/>
        <v>240</v>
      </c>
      <c r="DF805" s="534">
        <f t="shared" si="2644"/>
        <v>365</v>
      </c>
      <c r="DG805" s="535">
        <f t="shared" si="2645"/>
        <v>800</v>
      </c>
      <c r="DH805" s="535">
        <f t="shared" si="2646"/>
        <v>1200</v>
      </c>
      <c r="DI805" s="535">
        <f t="shared" si="2647"/>
        <v>3360</v>
      </c>
      <c r="DJ805" s="535">
        <f t="shared" si="2648"/>
        <v>9070</v>
      </c>
      <c r="DK805" s="534">
        <f t="shared" si="2649"/>
        <v>14070</v>
      </c>
      <c r="DL805" s="534">
        <f t="shared" si="2650"/>
        <v>14380</v>
      </c>
      <c r="DM805" s="534">
        <f t="shared" si="2651"/>
        <v>18000</v>
      </c>
      <c r="DN805" s="534" t="str">
        <f t="shared" si="2652"/>
        <v/>
      </c>
      <c r="DO805" s="534" t="str">
        <f t="shared" si="2653"/>
        <v/>
      </c>
      <c r="DP805" s="533" t="str">
        <f t="shared" si="2654"/>
        <v/>
      </c>
      <c r="DQ805" s="532" t="str">
        <f t="shared" si="2655"/>
        <v/>
      </c>
      <c r="DR805" s="753"/>
      <c r="DS805" s="111"/>
      <c r="DT805" s="111">
        <f t="shared" si="2658"/>
        <v>10</v>
      </c>
      <c r="DU805" s="111">
        <f t="shared" si="2659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80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80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80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80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618"/>
        <v>49.166666666666664</v>
      </c>
      <c r="CG806" s="787">
        <f t="shared" si="2619"/>
        <v>55</v>
      </c>
      <c r="CH806" s="1370" t="str">
        <f t="shared" si="2620"/>
        <v/>
      </c>
      <c r="CI806" s="1371" t="str">
        <f t="shared" si="2621"/>
        <v/>
      </c>
      <c r="CJ806" s="1372" t="str">
        <f t="shared" si="2622"/>
        <v/>
      </c>
      <c r="CK806" s="1372" t="str">
        <f t="shared" si="2623"/>
        <v/>
      </c>
      <c r="CL806" s="1372" t="str">
        <f t="shared" si="2624"/>
        <v/>
      </c>
      <c r="CM806" s="1372" t="str">
        <f t="shared" si="2625"/>
        <v/>
      </c>
      <c r="CN806" s="1372">
        <f t="shared" si="2626"/>
        <v>30</v>
      </c>
      <c r="CO806" s="1373">
        <f t="shared" si="2627"/>
        <v>30</v>
      </c>
      <c r="CP806" s="1373">
        <f t="shared" si="2628"/>
        <v>50</v>
      </c>
      <c r="CQ806" s="1373">
        <f t="shared" si="2629"/>
        <v>50</v>
      </c>
      <c r="CR806" s="1373">
        <f t="shared" si="2630"/>
        <v>50</v>
      </c>
      <c r="CS806" s="1372">
        <f t="shared" si="2631"/>
        <v>60</v>
      </c>
      <c r="CT806" s="1372">
        <f t="shared" si="2632"/>
        <v>65</v>
      </c>
      <c r="CU806" s="1372" t="str">
        <f t="shared" si="2633"/>
        <v/>
      </c>
      <c r="CV806" s="1372" t="str">
        <f t="shared" si="2634"/>
        <v/>
      </c>
      <c r="CW806" s="1372" t="str">
        <f t="shared" si="2635"/>
        <v/>
      </c>
      <c r="CX806" s="1371" t="str">
        <f t="shared" si="2636"/>
        <v/>
      </c>
      <c r="CY806" s="1374" t="str">
        <f t="shared" si="2637"/>
        <v/>
      </c>
      <c r="CZ806" s="532" t="str">
        <f t="shared" si="2638"/>
        <v/>
      </c>
      <c r="DA806" s="533" t="str">
        <f t="shared" si="2639"/>
        <v/>
      </c>
      <c r="DB806" s="534" t="str">
        <f t="shared" si="2640"/>
        <v/>
      </c>
      <c r="DC806" s="534" t="str">
        <f t="shared" si="2641"/>
        <v/>
      </c>
      <c r="DD806" s="534" t="str">
        <f t="shared" si="2642"/>
        <v/>
      </c>
      <c r="DE806" s="534" t="str">
        <f t="shared" si="2643"/>
        <v/>
      </c>
      <c r="DF806" s="534" t="str">
        <f t="shared" si="2644"/>
        <v/>
      </c>
      <c r="DG806" s="535">
        <f t="shared" si="2645"/>
        <v>30</v>
      </c>
      <c r="DH806" s="535">
        <f t="shared" si="2646"/>
        <v>40</v>
      </c>
      <c r="DI806" s="535">
        <f t="shared" si="2647"/>
        <v>50</v>
      </c>
      <c r="DJ806" s="535">
        <f t="shared" si="2648"/>
        <v>60</v>
      </c>
      <c r="DK806" s="534" t="str">
        <f t="shared" si="2649"/>
        <v/>
      </c>
      <c r="DL806" s="534" t="str">
        <f t="shared" si="2650"/>
        <v/>
      </c>
      <c r="DM806" s="534" t="str">
        <f t="shared" si="2651"/>
        <v/>
      </c>
      <c r="DN806" s="534" t="str">
        <f t="shared" si="2652"/>
        <v/>
      </c>
      <c r="DO806" s="534" t="str">
        <f t="shared" si="2653"/>
        <v/>
      </c>
      <c r="DP806" s="533" t="str">
        <f t="shared" si="2654"/>
        <v/>
      </c>
      <c r="DQ806" s="532" t="str">
        <f t="shared" si="2655"/>
        <v/>
      </c>
      <c r="DR806" s="753">
        <f>COUNT(B806:S806)</f>
        <v>7</v>
      </c>
      <c r="DS806" s="111">
        <f>COUNT(U806:AL806)</f>
        <v>4</v>
      </c>
      <c r="DT806" s="111">
        <f t="shared" si="2658"/>
        <v>8</v>
      </c>
      <c r="DU806" s="111">
        <f t="shared" si="2659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90" t="s">
        <v>859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80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80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80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80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370" t="str">
        <f t="shared" si="2620"/>
        <v/>
      </c>
      <c r="CI807" s="1371" t="str">
        <f t="shared" si="2621"/>
        <v/>
      </c>
      <c r="CJ807" s="1372" t="str">
        <f t="shared" si="2622"/>
        <v/>
      </c>
      <c r="CK807" s="1372" t="str">
        <f t="shared" si="2623"/>
        <v/>
      </c>
      <c r="CL807" s="1372" t="str">
        <f t="shared" si="2624"/>
        <v/>
      </c>
      <c r="CM807" s="1372" t="str">
        <f t="shared" si="2625"/>
        <v/>
      </c>
      <c r="CN807" s="1372" t="str">
        <f t="shared" si="2626"/>
        <v/>
      </c>
      <c r="CO807" s="1373" t="str">
        <f t="shared" si="2627"/>
        <v/>
      </c>
      <c r="CP807" s="1373" t="str">
        <f t="shared" si="2628"/>
        <v/>
      </c>
      <c r="CQ807" s="1373" t="str">
        <f t="shared" si="2629"/>
        <v/>
      </c>
      <c r="CR807" s="1373" t="str">
        <f t="shared" si="2630"/>
        <v/>
      </c>
      <c r="CS807" s="1372" t="str">
        <f t="shared" si="2631"/>
        <v/>
      </c>
      <c r="CT807" s="1372" t="str">
        <f t="shared" si="2632"/>
        <v/>
      </c>
      <c r="CU807" s="1372" t="str">
        <f t="shared" si="2633"/>
        <v/>
      </c>
      <c r="CV807" s="1372" t="str">
        <f t="shared" si="2634"/>
        <v/>
      </c>
      <c r="CW807" s="1372" t="str">
        <f t="shared" si="2635"/>
        <v/>
      </c>
      <c r="CX807" s="1371" t="str">
        <f t="shared" si="2636"/>
        <v/>
      </c>
      <c r="CY807" s="1374" t="str">
        <f t="shared" si="2637"/>
        <v/>
      </c>
      <c r="CZ807" s="532" t="str">
        <f t="shared" si="2638"/>
        <v/>
      </c>
      <c r="DA807" s="533" t="str">
        <f t="shared" si="2639"/>
        <v/>
      </c>
      <c r="DB807" s="534" t="str">
        <f t="shared" si="2640"/>
        <v/>
      </c>
      <c r="DC807" s="534" t="str">
        <f t="shared" si="2641"/>
        <v/>
      </c>
      <c r="DD807" s="534" t="str">
        <f t="shared" si="2642"/>
        <v/>
      </c>
      <c r="DE807" s="534" t="str">
        <f t="shared" si="2643"/>
        <v/>
      </c>
      <c r="DF807" s="534" t="str">
        <f t="shared" si="2644"/>
        <v/>
      </c>
      <c r="DG807" s="535" t="str">
        <f t="shared" si="2645"/>
        <v/>
      </c>
      <c r="DH807" s="535" t="str">
        <f t="shared" si="2646"/>
        <v/>
      </c>
      <c r="DI807" s="535" t="str">
        <f t="shared" si="2647"/>
        <v/>
      </c>
      <c r="DJ807" s="535" t="str">
        <f t="shared" si="2648"/>
        <v/>
      </c>
      <c r="DK807" s="534" t="str">
        <f t="shared" si="2649"/>
        <v/>
      </c>
      <c r="DL807" s="534" t="str">
        <f t="shared" si="2650"/>
        <v/>
      </c>
      <c r="DM807" s="534" t="str">
        <f t="shared" si="2651"/>
        <v/>
      </c>
      <c r="DN807" s="534" t="str">
        <f t="shared" si="2652"/>
        <v/>
      </c>
      <c r="DO807" s="534" t="str">
        <f t="shared" si="2653"/>
        <v/>
      </c>
      <c r="DP807" s="533" t="str">
        <f t="shared" si="2654"/>
        <v/>
      </c>
      <c r="DQ807" s="532" t="str">
        <f t="shared" si="2655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90" t="s">
        <v>860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80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80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80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80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370" t="str">
        <f t="shared" si="2620"/>
        <v/>
      </c>
      <c r="CI808" s="1371" t="str">
        <f t="shared" si="2621"/>
        <v/>
      </c>
      <c r="CJ808" s="1372" t="str">
        <f t="shared" si="2622"/>
        <v/>
      </c>
      <c r="CK808" s="1372" t="str">
        <f t="shared" si="2623"/>
        <v/>
      </c>
      <c r="CL808" s="1372" t="str">
        <f t="shared" si="2624"/>
        <v/>
      </c>
      <c r="CM808" s="1372" t="str">
        <f t="shared" si="2625"/>
        <v/>
      </c>
      <c r="CN808" s="1372" t="str">
        <f t="shared" si="2626"/>
        <v/>
      </c>
      <c r="CO808" s="1373" t="str">
        <f t="shared" si="2627"/>
        <v/>
      </c>
      <c r="CP808" s="1373" t="str">
        <f t="shared" si="2628"/>
        <v/>
      </c>
      <c r="CQ808" s="1373" t="str">
        <f t="shared" si="2629"/>
        <v/>
      </c>
      <c r="CR808" s="1373" t="str">
        <f t="shared" si="2630"/>
        <v/>
      </c>
      <c r="CS808" s="1372" t="str">
        <f t="shared" si="2631"/>
        <v/>
      </c>
      <c r="CT808" s="1372" t="str">
        <f t="shared" si="2632"/>
        <v/>
      </c>
      <c r="CU808" s="1372" t="str">
        <f t="shared" si="2633"/>
        <v/>
      </c>
      <c r="CV808" s="1372" t="str">
        <f t="shared" si="2634"/>
        <v/>
      </c>
      <c r="CW808" s="1372" t="str">
        <f t="shared" si="2635"/>
        <v/>
      </c>
      <c r="CX808" s="1371" t="str">
        <f t="shared" si="2636"/>
        <v/>
      </c>
      <c r="CY808" s="1374" t="str">
        <f t="shared" si="2637"/>
        <v/>
      </c>
      <c r="CZ808" s="532" t="str">
        <f t="shared" si="2638"/>
        <v/>
      </c>
      <c r="DA808" s="533" t="str">
        <f t="shared" si="2639"/>
        <v/>
      </c>
      <c r="DB808" s="534" t="str">
        <f t="shared" si="2640"/>
        <v/>
      </c>
      <c r="DC808" s="534" t="str">
        <f t="shared" si="2641"/>
        <v/>
      </c>
      <c r="DD808" s="534" t="str">
        <f t="shared" si="2642"/>
        <v/>
      </c>
      <c r="DE808" s="534" t="str">
        <f t="shared" si="2643"/>
        <v/>
      </c>
      <c r="DF808" s="534" t="str">
        <f t="shared" si="2644"/>
        <v/>
      </c>
      <c r="DG808" s="535" t="str">
        <f t="shared" si="2645"/>
        <v/>
      </c>
      <c r="DH808" s="535" t="str">
        <f t="shared" si="2646"/>
        <v/>
      </c>
      <c r="DI808" s="535" t="str">
        <f t="shared" si="2647"/>
        <v/>
      </c>
      <c r="DJ808" s="535" t="str">
        <f t="shared" si="2648"/>
        <v/>
      </c>
      <c r="DK808" s="534" t="str">
        <f t="shared" si="2649"/>
        <v/>
      </c>
      <c r="DL808" s="534" t="str">
        <f t="shared" si="2650"/>
        <v/>
      </c>
      <c r="DM808" s="534" t="str">
        <f t="shared" si="2651"/>
        <v/>
      </c>
      <c r="DN808" s="534" t="str">
        <f t="shared" si="2652"/>
        <v/>
      </c>
      <c r="DO808" s="534" t="str">
        <f t="shared" si="2653"/>
        <v/>
      </c>
      <c r="DP808" s="533" t="str">
        <f t="shared" si="2654"/>
        <v/>
      </c>
      <c r="DQ808" s="532" t="str">
        <f t="shared" si="2655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90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80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80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80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80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370" t="str">
        <f t="shared" si="2620"/>
        <v/>
      </c>
      <c r="CI809" s="1371" t="str">
        <f t="shared" si="2621"/>
        <v/>
      </c>
      <c r="CJ809" s="1372" t="str">
        <f t="shared" si="2622"/>
        <v/>
      </c>
      <c r="CK809" s="1372" t="str">
        <f t="shared" si="2623"/>
        <v/>
      </c>
      <c r="CL809" s="1372" t="str">
        <f t="shared" si="2624"/>
        <v/>
      </c>
      <c r="CM809" s="1372" t="str">
        <f t="shared" si="2625"/>
        <v/>
      </c>
      <c r="CN809" s="1372" t="str">
        <f t="shared" si="2626"/>
        <v/>
      </c>
      <c r="CO809" s="1373" t="str">
        <f t="shared" si="2627"/>
        <v/>
      </c>
      <c r="CP809" s="1373" t="str">
        <f t="shared" si="2628"/>
        <v/>
      </c>
      <c r="CQ809" s="1373" t="str">
        <f t="shared" si="2629"/>
        <v/>
      </c>
      <c r="CR809" s="1373" t="str">
        <f t="shared" si="2630"/>
        <v/>
      </c>
      <c r="CS809" s="1372" t="str">
        <f t="shared" si="2631"/>
        <v/>
      </c>
      <c r="CT809" s="1372" t="str">
        <f t="shared" si="2632"/>
        <v/>
      </c>
      <c r="CU809" s="1372" t="str">
        <f t="shared" si="2633"/>
        <v/>
      </c>
      <c r="CV809" s="1372" t="str">
        <f t="shared" si="2634"/>
        <v/>
      </c>
      <c r="CW809" s="1372" t="str">
        <f t="shared" si="2635"/>
        <v/>
      </c>
      <c r="CX809" s="1371" t="str">
        <f t="shared" si="2636"/>
        <v/>
      </c>
      <c r="CY809" s="1374" t="str">
        <f t="shared" si="2637"/>
        <v/>
      </c>
      <c r="CZ809" s="532" t="str">
        <f t="shared" si="2638"/>
        <v/>
      </c>
      <c r="DA809" s="533" t="str">
        <f t="shared" si="2639"/>
        <v/>
      </c>
      <c r="DB809" s="534" t="str">
        <f t="shared" si="2640"/>
        <v/>
      </c>
      <c r="DC809" s="534" t="str">
        <f t="shared" si="2641"/>
        <v/>
      </c>
      <c r="DD809" s="534" t="str">
        <f t="shared" si="2642"/>
        <v/>
      </c>
      <c r="DE809" s="534" t="str">
        <f t="shared" si="2643"/>
        <v/>
      </c>
      <c r="DF809" s="534" t="str">
        <f t="shared" si="2644"/>
        <v/>
      </c>
      <c r="DG809" s="535" t="str">
        <f t="shared" si="2645"/>
        <v/>
      </c>
      <c r="DH809" s="535" t="str">
        <f t="shared" si="2646"/>
        <v/>
      </c>
      <c r="DI809" s="535" t="str">
        <f t="shared" si="2647"/>
        <v/>
      </c>
      <c r="DJ809" s="535" t="str">
        <f t="shared" si="2648"/>
        <v/>
      </c>
      <c r="DK809" s="534" t="str">
        <f t="shared" si="2649"/>
        <v/>
      </c>
      <c r="DL809" s="534" t="str">
        <f t="shared" si="2650"/>
        <v/>
      </c>
      <c r="DM809" s="534" t="str">
        <f t="shared" si="2651"/>
        <v/>
      </c>
      <c r="DN809" s="534" t="str">
        <f t="shared" si="2652"/>
        <v/>
      </c>
      <c r="DO809" s="534" t="str">
        <f t="shared" si="2653"/>
        <v/>
      </c>
      <c r="DP809" s="533" t="str">
        <f t="shared" si="2654"/>
        <v/>
      </c>
      <c r="DQ809" s="532" t="str">
        <f t="shared" si="2655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90" t="s">
        <v>482</v>
      </c>
      <c r="B810" s="891"/>
      <c r="C810" s="891"/>
      <c r="D810" s="891"/>
      <c r="E810" s="891">
        <v>600</v>
      </c>
      <c r="F810" s="891"/>
      <c r="G810" s="891"/>
      <c r="H810" s="891"/>
      <c r="I810" s="891"/>
      <c r="J810" s="891"/>
      <c r="K810" s="891"/>
      <c r="L810" s="891"/>
      <c r="M810" s="891"/>
      <c r="N810" s="891"/>
      <c r="O810" s="891"/>
      <c r="P810" s="891"/>
      <c r="Q810" s="891"/>
      <c r="R810" s="891"/>
      <c r="S810" s="891"/>
      <c r="T810" s="880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5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80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80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80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618"/>
        <v/>
      </c>
      <c r="CG810" s="787" t="str">
        <f t="shared" si="2619"/>
        <v/>
      </c>
      <c r="CH810" s="1370" t="str">
        <f t="shared" si="2620"/>
        <v/>
      </c>
      <c r="CI810" s="1371" t="str">
        <f t="shared" si="2621"/>
        <v/>
      </c>
      <c r="CJ810" s="1372" t="str">
        <f t="shared" si="2622"/>
        <v/>
      </c>
      <c r="CK810" s="1372" t="str">
        <f t="shared" si="2623"/>
        <v/>
      </c>
      <c r="CL810" s="1372" t="str">
        <f t="shared" si="2624"/>
        <v/>
      </c>
      <c r="CM810" s="1372" t="str">
        <f t="shared" si="2625"/>
        <v/>
      </c>
      <c r="CN810" s="1372" t="str">
        <f t="shared" si="2626"/>
        <v/>
      </c>
      <c r="CO810" s="1373" t="str">
        <f t="shared" si="2627"/>
        <v/>
      </c>
      <c r="CP810" s="1373" t="str">
        <f t="shared" si="2628"/>
        <v/>
      </c>
      <c r="CQ810" s="1373">
        <f t="shared" si="2629"/>
        <v>600</v>
      </c>
      <c r="CR810" s="1373" t="str">
        <f t="shared" si="2630"/>
        <v/>
      </c>
      <c r="CS810" s="1372" t="str">
        <f t="shared" si="2631"/>
        <v/>
      </c>
      <c r="CT810" s="1372" t="str">
        <f t="shared" si="2632"/>
        <v/>
      </c>
      <c r="CU810" s="1372" t="str">
        <f t="shared" si="2633"/>
        <v/>
      </c>
      <c r="CV810" s="1372" t="str">
        <f t="shared" si="2634"/>
        <v/>
      </c>
      <c r="CW810" s="1372" t="str">
        <f t="shared" si="2635"/>
        <v/>
      </c>
      <c r="CX810" s="1371" t="str">
        <f t="shared" si="2636"/>
        <v/>
      </c>
      <c r="CY810" s="1374" t="str">
        <f t="shared" si="2637"/>
        <v/>
      </c>
      <c r="CZ810" s="532" t="str">
        <f t="shared" si="2638"/>
        <v/>
      </c>
      <c r="DA810" s="533" t="str">
        <f t="shared" si="2639"/>
        <v/>
      </c>
      <c r="DB810" s="534" t="str">
        <f t="shared" si="2640"/>
        <v/>
      </c>
      <c r="DC810" s="534" t="str">
        <f t="shared" si="2641"/>
        <v/>
      </c>
      <c r="DD810" s="534" t="str">
        <f t="shared" si="2642"/>
        <v/>
      </c>
      <c r="DE810" s="534" t="str">
        <f t="shared" si="2643"/>
        <v/>
      </c>
      <c r="DF810" s="534" t="str">
        <f t="shared" si="2644"/>
        <v/>
      </c>
      <c r="DG810" s="535" t="str">
        <f t="shared" si="2645"/>
        <v/>
      </c>
      <c r="DH810" s="535">
        <f t="shared" si="2646"/>
        <v>72</v>
      </c>
      <c r="DI810" s="535">
        <f t="shared" si="2647"/>
        <v>196</v>
      </c>
      <c r="DJ810" s="535">
        <f t="shared" si="2648"/>
        <v>960</v>
      </c>
      <c r="DK810" s="534" t="str">
        <f t="shared" si="2649"/>
        <v/>
      </c>
      <c r="DL810" s="534" t="str">
        <f t="shared" si="2650"/>
        <v/>
      </c>
      <c r="DM810" s="534" t="str">
        <f t="shared" si="2651"/>
        <v/>
      </c>
      <c r="DN810" s="534" t="str">
        <f t="shared" si="2652"/>
        <v/>
      </c>
      <c r="DO810" s="534" t="str">
        <f t="shared" si="2653"/>
        <v/>
      </c>
      <c r="DP810" s="533" t="str">
        <f t="shared" si="2654"/>
        <v/>
      </c>
      <c r="DQ810" s="532" t="str">
        <f t="shared" si="2655"/>
        <v/>
      </c>
      <c r="DR810" s="753">
        <f>COUNT(B810:S810)</f>
        <v>1</v>
      </c>
      <c r="DS810" s="111">
        <f>COUNT(U810:AL810)</f>
        <v>3</v>
      </c>
      <c r="DT810" s="111">
        <f t="shared" si="2658"/>
        <v>1</v>
      </c>
      <c r="DU810" s="111">
        <f t="shared" si="2659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2" t="s">
        <v>483</v>
      </c>
      <c r="B811" s="893"/>
      <c r="C811" s="893"/>
      <c r="D811" s="893"/>
      <c r="E811" s="893"/>
      <c r="F811" s="893"/>
      <c r="G811" s="893"/>
      <c r="H811" s="893"/>
      <c r="I811" s="893"/>
      <c r="J811" s="893"/>
      <c r="K811" s="893"/>
      <c r="L811" s="893"/>
      <c r="M811" s="893"/>
      <c r="N811" s="893"/>
      <c r="O811" s="893"/>
      <c r="P811" s="893"/>
      <c r="Q811" s="893"/>
      <c r="R811" s="893"/>
      <c r="S811" s="893"/>
      <c r="T811" s="880"/>
      <c r="U811" s="1346"/>
      <c r="V811" s="1346"/>
      <c r="W811" s="1346"/>
      <c r="X811" s="893"/>
      <c r="Y811" s="893"/>
      <c r="Z811" s="893"/>
      <c r="AA811" s="893"/>
      <c r="AB811" s="893"/>
      <c r="AC811" s="893"/>
      <c r="AD811" s="893"/>
      <c r="AE811" s="893"/>
      <c r="AF811" s="893"/>
      <c r="AG811" s="893"/>
      <c r="AH811" s="893"/>
      <c r="AI811" s="893"/>
      <c r="AJ811" s="893"/>
      <c r="AK811" s="893"/>
      <c r="AL811" s="893"/>
      <c r="AM811" s="880"/>
      <c r="AN811" s="893"/>
      <c r="AO811" s="893"/>
      <c r="AP811" s="893"/>
      <c r="AQ811" s="893"/>
      <c r="AR811" s="893"/>
      <c r="AS811" s="893"/>
      <c r="AT811" s="893"/>
      <c r="AU811" s="893"/>
      <c r="AV811" s="893"/>
      <c r="AW811" s="893"/>
      <c r="AX811" s="893"/>
      <c r="AY811" s="893"/>
      <c r="AZ811" s="893"/>
      <c r="BA811" s="893"/>
      <c r="BB811" s="893"/>
      <c r="BC811" s="893"/>
      <c r="BD811" s="893"/>
      <c r="BE811" s="893"/>
      <c r="BF811" s="880"/>
      <c r="BG811" s="893"/>
      <c r="BH811" s="893"/>
      <c r="BI811" s="893"/>
      <c r="BJ811" s="893"/>
      <c r="BK811" s="893"/>
      <c r="BL811" s="893"/>
      <c r="BM811" s="893"/>
      <c r="BN811" s="893"/>
      <c r="BO811" s="893"/>
      <c r="BP811" s="893"/>
      <c r="BQ811" s="893"/>
      <c r="BR811" s="893"/>
      <c r="BS811" s="893"/>
      <c r="BT811" s="893"/>
      <c r="BU811" s="893"/>
      <c r="BV811" s="893"/>
      <c r="BW811" s="893"/>
      <c r="BX811" s="893"/>
      <c r="BY811" s="880"/>
      <c r="BZ811" s="893">
        <f>BZ20-BZ31</f>
        <v>10107.908313376669</v>
      </c>
      <c r="CA811" s="893">
        <f>CA20-CA31</f>
        <v>19729.908313376669</v>
      </c>
      <c r="CB811" s="893">
        <f>CB20-CB31</f>
        <v>29006.924050632922</v>
      </c>
      <c r="CC811" s="893">
        <f>CC20-CC31</f>
        <v>204856.92405063292</v>
      </c>
      <c r="CD811" s="690"/>
      <c r="CE811" s="690"/>
      <c r="CF811" s="690"/>
      <c r="CG811" s="786"/>
      <c r="CH811" s="1386"/>
      <c r="CI811" s="1386"/>
      <c r="CJ811" s="1386"/>
      <c r="CK811" s="1386"/>
      <c r="CL811" s="1386"/>
      <c r="CM811" s="1386"/>
      <c r="CN811" s="1386"/>
      <c r="CO811" s="1386"/>
      <c r="CP811" s="1386"/>
      <c r="CQ811" s="1386"/>
      <c r="CR811" s="1386"/>
      <c r="CS811" s="1386"/>
      <c r="CT811" s="1386"/>
      <c r="CU811" s="1386"/>
      <c r="CV811" s="1386"/>
      <c r="CW811" s="1386"/>
      <c r="CX811" s="1386"/>
      <c r="CY811" s="1387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4">
        <f>SUM(B772:B776,B781:B785,B790:B811)</f>
        <v>7690</v>
      </c>
      <c r="C812" s="894">
        <f t="shared" ref="C812:S812" si="2665">SUM(C772:C776,C781:C785,C790:C811)</f>
        <v>6710</v>
      </c>
      <c r="D812" s="894">
        <f t="shared" si="2665"/>
        <v>4715</v>
      </c>
      <c r="E812" s="894">
        <f t="shared" si="2665"/>
        <v>5196</v>
      </c>
      <c r="F812" s="894">
        <f t="shared" si="2665"/>
        <v>0</v>
      </c>
      <c r="G812" s="894">
        <f t="shared" si="2665"/>
        <v>2398</v>
      </c>
      <c r="H812" s="894">
        <f t="shared" si="2665"/>
        <v>4815</v>
      </c>
      <c r="I812" s="894">
        <f t="shared" si="2665"/>
        <v>5304</v>
      </c>
      <c r="J812" s="894">
        <f t="shared" si="2665"/>
        <v>5284</v>
      </c>
      <c r="K812" s="894">
        <f t="shared" si="2665"/>
        <v>1500</v>
      </c>
      <c r="L812" s="894">
        <f t="shared" si="2665"/>
        <v>6970</v>
      </c>
      <c r="M812" s="894">
        <f t="shared" si="2665"/>
        <v>0</v>
      </c>
      <c r="N812" s="894">
        <f t="shared" si="2665"/>
        <v>8424</v>
      </c>
      <c r="O812" s="894">
        <f t="shared" si="2665"/>
        <v>3444</v>
      </c>
      <c r="P812" s="894">
        <f t="shared" si="2665"/>
        <v>9590</v>
      </c>
      <c r="Q812" s="894">
        <f t="shared" si="2665"/>
        <v>3460</v>
      </c>
      <c r="R812" s="894">
        <f t="shared" si="2665"/>
        <v>11145</v>
      </c>
      <c r="S812" s="894">
        <f t="shared" si="2665"/>
        <v>40177</v>
      </c>
      <c r="T812" s="895"/>
      <c r="U812" s="894">
        <f t="shared" ref="U812:AL812" si="2666">SUM(U772:U776,U781:U785,U790:U811)</f>
        <v>7529</v>
      </c>
      <c r="V812" s="894">
        <f t="shared" si="2666"/>
        <v>14338</v>
      </c>
      <c r="W812" s="894">
        <f t="shared" si="2666"/>
        <v>6330</v>
      </c>
      <c r="X812" s="894">
        <f t="shared" si="2666"/>
        <v>4898</v>
      </c>
      <c r="Y812" s="894">
        <f t="shared" si="2666"/>
        <v>6804</v>
      </c>
      <c r="Z812" s="894">
        <f t="shared" si="2666"/>
        <v>13898</v>
      </c>
      <c r="AA812" s="894">
        <f t="shared" si="2666"/>
        <v>8648</v>
      </c>
      <c r="AB812" s="894">
        <f t="shared" si="2666"/>
        <v>2904</v>
      </c>
      <c r="AC812" s="894">
        <f t="shared" si="2666"/>
        <v>7344</v>
      </c>
      <c r="AD812" s="894">
        <f t="shared" si="2666"/>
        <v>14615</v>
      </c>
      <c r="AE812" s="894">
        <f t="shared" si="2666"/>
        <v>6688</v>
      </c>
      <c r="AF812" s="894">
        <f t="shared" si="2666"/>
        <v>35995</v>
      </c>
      <c r="AG812" s="894">
        <f t="shared" si="2666"/>
        <v>22362</v>
      </c>
      <c r="AH812" s="894">
        <f t="shared" si="2666"/>
        <v>7844</v>
      </c>
      <c r="AI812" s="894">
        <f t="shared" si="2666"/>
        <v>29206</v>
      </c>
      <c r="AJ812" s="894">
        <f t="shared" si="2666"/>
        <v>5466</v>
      </c>
      <c r="AK812" s="894">
        <f t="shared" si="2666"/>
        <v>11188</v>
      </c>
      <c r="AL812" s="894">
        <f t="shared" si="2666"/>
        <v>34984</v>
      </c>
      <c r="AM812" s="895"/>
      <c r="AN812" s="894">
        <f t="shared" ref="AN812:BE812" si="2667">SUM(AN772:AN776,AN781:AN785,AN790:AN811)</f>
        <v>36950</v>
      </c>
      <c r="AO812" s="894">
        <f t="shared" si="2667"/>
        <v>18727</v>
      </c>
      <c r="AP812" s="894">
        <f t="shared" si="2667"/>
        <v>43750</v>
      </c>
      <c r="AQ812" s="894">
        <f t="shared" si="2667"/>
        <v>18628</v>
      </c>
      <c r="AR812" s="894">
        <f t="shared" si="2667"/>
        <v>0</v>
      </c>
      <c r="AS812" s="894">
        <f t="shared" si="2667"/>
        <v>17620</v>
      </c>
      <c r="AT812" s="894">
        <f t="shared" si="2667"/>
        <v>23355</v>
      </c>
      <c r="AU812" s="894">
        <f t="shared" si="2667"/>
        <v>22655</v>
      </c>
      <c r="AV812" s="894">
        <f t="shared" si="2667"/>
        <v>41420</v>
      </c>
      <c r="AW812" s="894">
        <f t="shared" si="2667"/>
        <v>16670</v>
      </c>
      <c r="AX812" s="894">
        <f t="shared" si="2667"/>
        <v>21145</v>
      </c>
      <c r="AY812" s="894">
        <f t="shared" si="2667"/>
        <v>22180</v>
      </c>
      <c r="AZ812" s="894">
        <f t="shared" si="2667"/>
        <v>7596</v>
      </c>
      <c r="BA812" s="894">
        <f t="shared" si="2667"/>
        <v>11386</v>
      </c>
      <c r="BB812" s="894">
        <f t="shared" si="2667"/>
        <v>0</v>
      </c>
      <c r="BC812" s="894">
        <f t="shared" si="2667"/>
        <v>15728</v>
      </c>
      <c r="BD812" s="894">
        <f t="shared" si="2667"/>
        <v>15542</v>
      </c>
      <c r="BE812" s="894">
        <f t="shared" si="2667"/>
        <v>15890</v>
      </c>
      <c r="BF812" s="895"/>
      <c r="BG812" s="894">
        <f t="shared" ref="BG812:BX812" si="2668">SUM(BG772:BG776,BG781:BG785,BG790:BG811)</f>
        <v>48970</v>
      </c>
      <c r="BH812" s="894">
        <f t="shared" si="2668"/>
        <v>12861</v>
      </c>
      <c r="BI812" s="894">
        <f t="shared" si="2668"/>
        <v>51250</v>
      </c>
      <c r="BJ812" s="894">
        <f t="shared" si="2668"/>
        <v>13990</v>
      </c>
      <c r="BK812" s="894">
        <f t="shared" si="2668"/>
        <v>1080</v>
      </c>
      <c r="BL812" s="894">
        <f t="shared" si="2668"/>
        <v>19560</v>
      </c>
      <c r="BM812" s="894">
        <f t="shared" si="2668"/>
        <v>19225</v>
      </c>
      <c r="BN812" s="894">
        <f t="shared" si="2668"/>
        <v>16700</v>
      </c>
      <c r="BO812" s="894">
        <f t="shared" si="2668"/>
        <v>45540</v>
      </c>
      <c r="BP812" s="894">
        <f t="shared" si="2668"/>
        <v>13400</v>
      </c>
      <c r="BQ812" s="894">
        <f t="shared" si="2668"/>
        <v>17725</v>
      </c>
      <c r="BR812" s="894">
        <f t="shared" si="2668"/>
        <v>9390</v>
      </c>
      <c r="BS812" s="894">
        <f t="shared" si="2668"/>
        <v>0</v>
      </c>
      <c r="BT812" s="894">
        <f t="shared" si="2668"/>
        <v>30815</v>
      </c>
      <c r="BU812" s="894">
        <f t="shared" si="2668"/>
        <v>0</v>
      </c>
      <c r="BV812" s="894">
        <f t="shared" si="2668"/>
        <v>0</v>
      </c>
      <c r="BW812" s="894">
        <f t="shared" si="2668"/>
        <v>20750</v>
      </c>
      <c r="BX812" s="894">
        <f t="shared" si="2668"/>
        <v>0</v>
      </c>
      <c r="BY812" s="895"/>
      <c r="BZ812" s="896">
        <f>SUM(BZ772:BZ776,BZ781:BZ785,BZ790:BZ810)</f>
        <v>12597</v>
      </c>
      <c r="CA812" s="896">
        <f>SUM(CA772:CA776,CA781:CA785,CA790:CA810)</f>
        <v>14927</v>
      </c>
      <c r="CB812" s="896">
        <f>SUM(CB772:CB776,CB781:CB785,CB790:CB810)</f>
        <v>46410</v>
      </c>
      <c r="CC812" s="896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370">
        <f t="shared" ref="CH812:CY812" si="2669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371">
        <f t="shared" si="2669"/>
        <v>0</v>
      </c>
      <c r="CJ812" s="1372">
        <f t="shared" si="2669"/>
        <v>1500</v>
      </c>
      <c r="CK812" s="1372">
        <f t="shared" si="2669"/>
        <v>2398</v>
      </c>
      <c r="CL812" s="1372">
        <f t="shared" si="2669"/>
        <v>3444</v>
      </c>
      <c r="CM812" s="1372">
        <f t="shared" si="2669"/>
        <v>3460</v>
      </c>
      <c r="CN812" s="1372">
        <f t="shared" si="2669"/>
        <v>4715</v>
      </c>
      <c r="CO812" s="1373">
        <f t="shared" si="2669"/>
        <v>4815</v>
      </c>
      <c r="CP812" s="1373">
        <f t="shared" si="2669"/>
        <v>5196</v>
      </c>
      <c r="CQ812" s="1373">
        <f t="shared" si="2669"/>
        <v>5284</v>
      </c>
      <c r="CR812" s="1373">
        <f t="shared" si="2669"/>
        <v>5304</v>
      </c>
      <c r="CS812" s="1372">
        <f t="shared" si="2669"/>
        <v>6710</v>
      </c>
      <c r="CT812" s="1372">
        <f t="shared" si="2669"/>
        <v>6970</v>
      </c>
      <c r="CU812" s="1372">
        <f t="shared" si="2669"/>
        <v>7690</v>
      </c>
      <c r="CV812" s="1372">
        <f t="shared" si="2669"/>
        <v>8424</v>
      </c>
      <c r="CW812" s="1372">
        <f t="shared" si="2669"/>
        <v>9590</v>
      </c>
      <c r="CX812" s="1371">
        <f t="shared" si="2669"/>
        <v>11145</v>
      </c>
      <c r="CY812" s="1374">
        <f t="shared" si="2669"/>
        <v>40177</v>
      </c>
      <c r="CZ812" s="532">
        <f t="shared" ref="CZ812:DQ812" si="2670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670"/>
        <v>4898</v>
      </c>
      <c r="DB812" s="534">
        <f t="shared" si="2670"/>
        <v>5466</v>
      </c>
      <c r="DC812" s="534">
        <f t="shared" si="2670"/>
        <v>6330</v>
      </c>
      <c r="DD812" s="534">
        <f t="shared" si="2670"/>
        <v>6688</v>
      </c>
      <c r="DE812" s="534">
        <f t="shared" si="2670"/>
        <v>6804</v>
      </c>
      <c r="DF812" s="534">
        <f t="shared" si="2670"/>
        <v>7344</v>
      </c>
      <c r="DG812" s="535">
        <f t="shared" si="2670"/>
        <v>7529</v>
      </c>
      <c r="DH812" s="535">
        <f t="shared" si="2670"/>
        <v>7844</v>
      </c>
      <c r="DI812" s="535">
        <f t="shared" si="2670"/>
        <v>8648</v>
      </c>
      <c r="DJ812" s="535">
        <f t="shared" si="2670"/>
        <v>11188</v>
      </c>
      <c r="DK812" s="534">
        <f t="shared" si="2670"/>
        <v>13898</v>
      </c>
      <c r="DL812" s="534">
        <f t="shared" si="2670"/>
        <v>14338</v>
      </c>
      <c r="DM812" s="534">
        <f t="shared" si="2670"/>
        <v>14615</v>
      </c>
      <c r="DN812" s="534">
        <f t="shared" si="2670"/>
        <v>22362</v>
      </c>
      <c r="DO812" s="534">
        <f t="shared" si="2670"/>
        <v>29206</v>
      </c>
      <c r="DP812" s="533">
        <f t="shared" si="2670"/>
        <v>34984</v>
      </c>
      <c r="DQ812" s="532">
        <f t="shared" si="2670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7"/>
      <c r="C813" s="897"/>
      <c r="D813" s="897"/>
      <c r="E813" s="897"/>
      <c r="F813" s="897"/>
      <c r="G813" s="897"/>
      <c r="H813" s="897"/>
      <c r="I813" s="897"/>
      <c r="J813" s="897"/>
      <c r="K813" s="897"/>
      <c r="L813" s="897"/>
      <c r="M813" s="897"/>
      <c r="N813" s="897"/>
      <c r="O813" s="897"/>
      <c r="P813" s="897"/>
      <c r="Q813" s="897"/>
      <c r="R813" s="897"/>
      <c r="S813" s="897"/>
      <c r="T813" s="880"/>
      <c r="U813" s="897"/>
      <c r="V813" s="897"/>
      <c r="W813" s="897"/>
      <c r="X813" s="897"/>
      <c r="Y813" s="897"/>
      <c r="Z813" s="897"/>
      <c r="AA813" s="897"/>
      <c r="AB813" s="897"/>
      <c r="AC813" s="897"/>
      <c r="AD813" s="897"/>
      <c r="AE813" s="897"/>
      <c r="AF813" s="897"/>
      <c r="AG813" s="897"/>
      <c r="AH813" s="897"/>
      <c r="AI813" s="897"/>
      <c r="AJ813" s="897"/>
      <c r="AK813" s="897"/>
      <c r="AL813" s="897"/>
      <c r="AM813" s="880"/>
      <c r="AN813" s="897"/>
      <c r="AO813" s="897"/>
      <c r="AP813" s="897"/>
      <c r="AQ813" s="897"/>
      <c r="AR813" s="897"/>
      <c r="AS813" s="897"/>
      <c r="AT813" s="897"/>
      <c r="AU813" s="897"/>
      <c r="AV813" s="897"/>
      <c r="AW813" s="897"/>
      <c r="AX813" s="897"/>
      <c r="AY813" s="897"/>
      <c r="AZ813" s="897"/>
      <c r="BA813" s="897"/>
      <c r="BB813" s="897"/>
      <c r="BC813" s="897"/>
      <c r="BD813" s="897"/>
      <c r="BE813" s="897"/>
      <c r="BF813" s="880"/>
      <c r="BG813" s="897"/>
      <c r="BH813" s="897"/>
      <c r="BI813" s="897"/>
      <c r="BJ813" s="897"/>
      <c r="BK813" s="897"/>
      <c r="BL813" s="897"/>
      <c r="BM813" s="897"/>
      <c r="BN813" s="897"/>
      <c r="BO813" s="897"/>
      <c r="BP813" s="897"/>
      <c r="BQ813" s="897"/>
      <c r="BR813" s="897"/>
      <c r="BS813" s="897"/>
      <c r="BT813" s="897"/>
      <c r="BU813" s="897"/>
      <c r="BV813" s="897"/>
      <c r="BW813" s="897"/>
      <c r="BX813" s="897"/>
      <c r="BY813" s="880"/>
      <c r="BZ813" s="898"/>
      <c r="CA813" s="898"/>
      <c r="CB813" s="898"/>
      <c r="CC813" s="898"/>
      <c r="CD813" s="718"/>
      <c r="CE813" s="718"/>
      <c r="CF813" s="718"/>
      <c r="CG813" s="718"/>
      <c r="CH813" s="1411"/>
      <c r="CI813" s="1411"/>
      <c r="CJ813" s="1411"/>
      <c r="CK813" s="1411"/>
      <c r="CL813" s="1411"/>
      <c r="CM813" s="1411"/>
      <c r="CN813" s="1411"/>
      <c r="CO813" s="1411"/>
      <c r="CP813" s="1411"/>
      <c r="CQ813" s="1411"/>
      <c r="CR813" s="1411"/>
      <c r="CS813" s="1411"/>
      <c r="CT813" s="1411"/>
      <c r="CU813" s="1411"/>
      <c r="CV813" s="1411"/>
      <c r="CW813" s="1411"/>
      <c r="CX813" s="1411"/>
      <c r="CY813" s="1411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7"/>
      <c r="C814" s="897"/>
      <c r="D814" s="897"/>
      <c r="E814" s="897"/>
      <c r="F814" s="897"/>
      <c r="G814" s="897"/>
      <c r="H814" s="897"/>
      <c r="I814" s="897"/>
      <c r="J814" s="897"/>
      <c r="K814" s="897"/>
      <c r="L814" s="897"/>
      <c r="M814" s="897"/>
      <c r="N814" s="897"/>
      <c r="O814" s="897"/>
      <c r="P814" s="897"/>
      <c r="Q814" s="897"/>
      <c r="R814" s="897"/>
      <c r="S814" s="897"/>
      <c r="T814" s="880"/>
      <c r="U814" s="897"/>
      <c r="V814" s="897"/>
      <c r="W814" s="897"/>
      <c r="X814" s="897"/>
      <c r="Y814" s="897"/>
      <c r="Z814" s="897"/>
      <c r="AA814" s="897"/>
      <c r="AB814" s="897"/>
      <c r="AC814" s="897"/>
      <c r="AD814" s="897"/>
      <c r="AE814" s="897"/>
      <c r="AF814" s="897"/>
      <c r="AG814" s="897"/>
      <c r="AH814" s="897"/>
      <c r="AI814" s="897"/>
      <c r="AJ814" s="897"/>
      <c r="AK814" s="897"/>
      <c r="AL814" s="897"/>
      <c r="AM814" s="880"/>
      <c r="AN814" s="897"/>
      <c r="AO814" s="897"/>
      <c r="AP814" s="897"/>
      <c r="AQ814" s="897"/>
      <c r="AR814" s="897"/>
      <c r="AS814" s="897"/>
      <c r="AT814" s="897"/>
      <c r="AU814" s="897"/>
      <c r="AV814" s="897"/>
      <c r="AW814" s="897"/>
      <c r="AX814" s="897"/>
      <c r="AY814" s="897"/>
      <c r="AZ814" s="897"/>
      <c r="BA814" s="897"/>
      <c r="BB814" s="897"/>
      <c r="BC814" s="897"/>
      <c r="BD814" s="897"/>
      <c r="BE814" s="897"/>
      <c r="BF814" s="880"/>
      <c r="BG814" s="897"/>
      <c r="BH814" s="897"/>
      <c r="BI814" s="897"/>
      <c r="BJ814" s="897"/>
      <c r="BK814" s="897"/>
      <c r="BL814" s="897"/>
      <c r="BM814" s="897"/>
      <c r="BN814" s="897"/>
      <c r="BO814" s="897"/>
      <c r="BP814" s="897"/>
      <c r="BQ814" s="897"/>
      <c r="BR814" s="897"/>
      <c r="BS814" s="897"/>
      <c r="BT814" s="897"/>
      <c r="BU814" s="897"/>
      <c r="BV814" s="897"/>
      <c r="BW814" s="897"/>
      <c r="BX814" s="897"/>
      <c r="BY814" s="880"/>
      <c r="BZ814" s="899"/>
      <c r="CA814" s="899"/>
      <c r="CB814" s="899"/>
      <c r="CC814" s="899"/>
      <c r="CD814" s="718"/>
      <c r="CE814" s="718"/>
      <c r="CF814" s="718"/>
      <c r="CG814" s="718"/>
      <c r="CH814" s="1411"/>
      <c r="CI814" s="1411"/>
      <c r="CJ814" s="1411"/>
      <c r="CK814" s="1411"/>
      <c r="CL814" s="1411"/>
      <c r="CM814" s="1411"/>
      <c r="CN814" s="1411"/>
      <c r="CO814" s="1411"/>
      <c r="CP814" s="1411"/>
      <c r="CQ814" s="1411"/>
      <c r="CR814" s="1411"/>
      <c r="CS814" s="1411"/>
      <c r="CT814" s="1411"/>
      <c r="CU814" s="1411"/>
      <c r="CV814" s="1411"/>
      <c r="CW814" s="1411"/>
      <c r="CX814" s="1411"/>
      <c r="CY814" s="1411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7"/>
      <c r="C815" s="897"/>
      <c r="D815" s="897"/>
      <c r="E815" s="897"/>
      <c r="F815" s="897"/>
      <c r="G815" s="897"/>
      <c r="H815" s="897"/>
      <c r="I815" s="897"/>
      <c r="J815" s="897"/>
      <c r="K815" s="894"/>
      <c r="L815" s="894"/>
      <c r="M815" s="894"/>
      <c r="N815" s="894"/>
      <c r="O815" s="897"/>
      <c r="P815" s="897"/>
      <c r="Q815" s="897"/>
      <c r="R815" s="897"/>
      <c r="S815" s="897"/>
      <c r="T815" s="880"/>
      <c r="U815" s="897"/>
      <c r="V815" s="897"/>
      <c r="W815" s="897"/>
      <c r="X815" s="897"/>
      <c r="Y815" s="897"/>
      <c r="Z815" s="897"/>
      <c r="AA815" s="897"/>
      <c r="AB815" s="897"/>
      <c r="AC815" s="897"/>
      <c r="AD815" s="897"/>
      <c r="AE815" s="897"/>
      <c r="AF815" s="897"/>
      <c r="AG815" s="897"/>
      <c r="AH815" s="897"/>
      <c r="AI815" s="897"/>
      <c r="AJ815" s="897"/>
      <c r="AK815" s="897"/>
      <c r="AL815" s="897"/>
      <c r="AM815" s="880"/>
      <c r="AN815" s="897"/>
      <c r="AO815" s="897"/>
      <c r="AP815" s="897"/>
      <c r="AQ815" s="897"/>
      <c r="AR815" s="897"/>
      <c r="AS815" s="897"/>
      <c r="AT815" s="897"/>
      <c r="AU815" s="897"/>
      <c r="AV815" s="897"/>
      <c r="AW815" s="897"/>
      <c r="AX815" s="897"/>
      <c r="AY815" s="897"/>
      <c r="AZ815" s="897"/>
      <c r="BA815" s="897"/>
      <c r="BB815" s="897"/>
      <c r="BC815" s="897"/>
      <c r="BD815" s="897"/>
      <c r="BE815" s="897"/>
      <c r="BF815" s="880"/>
      <c r="BG815" s="897"/>
      <c r="BH815" s="897"/>
      <c r="BI815" s="897"/>
      <c r="BJ815" s="897"/>
      <c r="BK815" s="897"/>
      <c r="BL815" s="897"/>
      <c r="BM815" s="897"/>
      <c r="BN815" s="897"/>
      <c r="BO815" s="897"/>
      <c r="BP815" s="897"/>
      <c r="BQ815" s="897"/>
      <c r="BR815" s="897"/>
      <c r="BS815" s="897"/>
      <c r="BT815" s="897"/>
      <c r="BU815" s="897"/>
      <c r="BV815" s="897"/>
      <c r="BW815" s="897"/>
      <c r="BX815" s="897"/>
      <c r="BY815" s="880"/>
      <c r="BZ815" s="898"/>
      <c r="CA815" s="898"/>
      <c r="CB815" s="898"/>
      <c r="CC815" s="898"/>
      <c r="CD815" s="718"/>
      <c r="CE815" s="718"/>
      <c r="CF815" s="718"/>
      <c r="CG815" s="718"/>
      <c r="CH815" s="1411"/>
      <c r="CI815" s="1411"/>
      <c r="CJ815" s="1411"/>
      <c r="CK815" s="1411"/>
      <c r="CL815" s="1411"/>
      <c r="CM815" s="1411"/>
      <c r="CN815" s="1411"/>
      <c r="CO815" s="1411"/>
      <c r="CP815" s="1411"/>
      <c r="CQ815" s="1411"/>
      <c r="CR815" s="1411"/>
      <c r="CS815" s="1411"/>
      <c r="CT815" s="1411"/>
      <c r="CU815" s="1411"/>
      <c r="CV815" s="1411"/>
      <c r="CW815" s="1411"/>
      <c r="CX815" s="1411"/>
      <c r="CY815" s="1411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7"/>
      <c r="C816" s="897"/>
      <c r="D816" s="897"/>
      <c r="E816" s="897"/>
      <c r="F816" s="897"/>
      <c r="G816" s="897"/>
      <c r="H816" s="897"/>
      <c r="I816" s="897"/>
      <c r="J816" s="897"/>
      <c r="K816" s="897"/>
      <c r="L816" s="897"/>
      <c r="M816" s="897"/>
      <c r="N816" s="897"/>
      <c r="O816" s="897"/>
      <c r="P816" s="897"/>
      <c r="Q816" s="897"/>
      <c r="R816" s="897"/>
      <c r="S816" s="897"/>
      <c r="T816" s="880"/>
      <c r="U816" s="897"/>
      <c r="V816" s="897"/>
      <c r="W816" s="897"/>
      <c r="X816" s="897"/>
      <c r="Y816" s="897"/>
      <c r="Z816" s="897"/>
      <c r="AA816" s="897"/>
      <c r="AB816" s="897"/>
      <c r="AC816" s="897"/>
      <c r="AD816" s="897"/>
      <c r="AE816" s="897"/>
      <c r="AF816" s="897"/>
      <c r="AG816" s="897"/>
      <c r="AH816" s="897"/>
      <c r="AI816" s="897"/>
      <c r="AJ816" s="897"/>
      <c r="AK816" s="897"/>
      <c r="AL816" s="897"/>
      <c r="AM816" s="880"/>
      <c r="AN816" s="897"/>
      <c r="AO816" s="897"/>
      <c r="AP816" s="897"/>
      <c r="AQ816" s="897"/>
      <c r="AR816" s="897"/>
      <c r="AS816" s="897"/>
      <c r="AT816" s="897"/>
      <c r="AU816" s="897"/>
      <c r="AV816" s="897"/>
      <c r="AW816" s="897"/>
      <c r="AX816" s="897"/>
      <c r="AY816" s="897"/>
      <c r="AZ816" s="897"/>
      <c r="BA816" s="897"/>
      <c r="BB816" s="897"/>
      <c r="BC816" s="897"/>
      <c r="BD816" s="897"/>
      <c r="BE816" s="897"/>
      <c r="BF816" s="880"/>
      <c r="BG816" s="897"/>
      <c r="BH816" s="897"/>
      <c r="BI816" s="897"/>
      <c r="BJ816" s="897"/>
      <c r="BK816" s="897"/>
      <c r="BL816" s="897"/>
      <c r="BM816" s="897"/>
      <c r="BN816" s="897"/>
      <c r="BO816" s="897"/>
      <c r="BP816" s="897"/>
      <c r="BQ816" s="897"/>
      <c r="BR816" s="897"/>
      <c r="BS816" s="897"/>
      <c r="BT816" s="897"/>
      <c r="BU816" s="897"/>
      <c r="BV816" s="897"/>
      <c r="BW816" s="897"/>
      <c r="BX816" s="897"/>
      <c r="BY816" s="880"/>
      <c r="BZ816" s="898"/>
      <c r="CA816" s="898"/>
      <c r="CB816" s="898"/>
      <c r="CC816" s="898"/>
      <c r="CD816" s="718"/>
      <c r="CE816" s="718"/>
      <c r="CF816" s="718"/>
      <c r="CG816" s="718"/>
      <c r="CH816" s="1411"/>
      <c r="CI816" s="1411"/>
      <c r="CJ816" s="1411"/>
      <c r="CK816" s="1411"/>
      <c r="CL816" s="1411"/>
      <c r="CM816" s="1411"/>
      <c r="CN816" s="1411"/>
      <c r="CO816" s="1411"/>
      <c r="CP816" s="1411"/>
      <c r="CQ816" s="1411"/>
      <c r="CR816" s="1411"/>
      <c r="CS816" s="1411"/>
      <c r="CT816" s="1411"/>
      <c r="CU816" s="1411"/>
      <c r="CV816" s="1411"/>
      <c r="CW816" s="1411"/>
      <c r="CX816" s="1411"/>
      <c r="CY816" s="1411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900"/>
      <c r="C817" s="900"/>
      <c r="D817" s="900"/>
      <c r="E817" s="900"/>
      <c r="F817" s="900"/>
      <c r="G817" s="900"/>
      <c r="H817" s="900"/>
      <c r="I817" s="900"/>
      <c r="J817" s="900"/>
      <c r="K817" s="897"/>
      <c r="L817" s="897"/>
      <c r="M817" s="897"/>
      <c r="N817" s="897"/>
      <c r="O817" s="900"/>
      <c r="P817" s="900"/>
      <c r="Q817" s="900"/>
      <c r="R817" s="900"/>
      <c r="S817" s="900"/>
      <c r="T817" s="880"/>
      <c r="U817" s="900"/>
      <c r="V817" s="900"/>
      <c r="W817" s="900"/>
      <c r="X817" s="900"/>
      <c r="Y817" s="900"/>
      <c r="Z817" s="900"/>
      <c r="AA817" s="900"/>
      <c r="AB817" s="900"/>
      <c r="AC817" s="900"/>
      <c r="AD817" s="900"/>
      <c r="AE817" s="900"/>
      <c r="AF817" s="900"/>
      <c r="AG817" s="900"/>
      <c r="AH817" s="900"/>
      <c r="AI817" s="900"/>
      <c r="AJ817" s="900"/>
      <c r="AK817" s="900"/>
      <c r="AL817" s="900"/>
      <c r="AM817" s="880"/>
      <c r="AN817" s="900"/>
      <c r="AO817" s="900"/>
      <c r="AP817" s="900"/>
      <c r="AQ817" s="900"/>
      <c r="AR817" s="900"/>
      <c r="AS817" s="900"/>
      <c r="AT817" s="900"/>
      <c r="AU817" s="900"/>
      <c r="AV817" s="900"/>
      <c r="AW817" s="900"/>
      <c r="AX817" s="900"/>
      <c r="AY817" s="900"/>
      <c r="AZ817" s="900"/>
      <c r="BA817" s="900"/>
      <c r="BB817" s="900"/>
      <c r="BC817" s="900"/>
      <c r="BD817" s="900"/>
      <c r="BE817" s="900"/>
      <c r="BF817" s="880"/>
      <c r="BG817" s="900"/>
      <c r="BH817" s="900"/>
      <c r="BI817" s="900"/>
      <c r="BJ817" s="900"/>
      <c r="BK817" s="900"/>
      <c r="BL817" s="900"/>
      <c r="BM817" s="900"/>
      <c r="BN817" s="900"/>
      <c r="BO817" s="900"/>
      <c r="BP817" s="900"/>
      <c r="BQ817" s="900"/>
      <c r="BR817" s="900"/>
      <c r="BS817" s="900"/>
      <c r="BT817" s="900"/>
      <c r="BU817" s="900"/>
      <c r="BV817" s="900"/>
      <c r="BW817" s="900"/>
      <c r="BX817" s="900"/>
      <c r="BY817" s="880"/>
      <c r="BZ817" s="901"/>
      <c r="CA817" s="901"/>
      <c r="CB817" s="901"/>
      <c r="CC817" s="901"/>
      <c r="CD817" s="718"/>
      <c r="CE817" s="718"/>
      <c r="CF817" s="718"/>
      <c r="CG817" s="718"/>
      <c r="CH817" s="1411"/>
      <c r="CI817" s="1411"/>
      <c r="CJ817" s="1411"/>
      <c r="CK817" s="1411"/>
      <c r="CL817" s="1411"/>
      <c r="CM817" s="1411"/>
      <c r="CN817" s="1411"/>
      <c r="CO817" s="1411"/>
      <c r="CP817" s="1411"/>
      <c r="CQ817" s="1411"/>
      <c r="CR817" s="1411"/>
      <c r="CS817" s="1411"/>
      <c r="CT817" s="1411"/>
      <c r="CU817" s="1411"/>
      <c r="CV817" s="1411"/>
      <c r="CW817" s="1411"/>
      <c r="CX817" s="1411"/>
      <c r="CY817" s="1411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2" t="s">
        <v>486</v>
      </c>
      <c r="B818" s="897"/>
      <c r="C818" s="897"/>
      <c r="D818" s="897"/>
      <c r="E818" s="897"/>
      <c r="F818" s="897"/>
      <c r="G818" s="897"/>
      <c r="H818" s="897"/>
      <c r="I818" s="897"/>
      <c r="J818" s="897"/>
      <c r="K818" s="897"/>
      <c r="L818" s="897"/>
      <c r="M818" s="897"/>
      <c r="N818" s="897"/>
      <c r="O818" s="897"/>
      <c r="P818" s="897"/>
      <c r="Q818" s="897"/>
      <c r="R818" s="897"/>
      <c r="S818" s="897"/>
      <c r="T818" s="880"/>
      <c r="U818" s="897"/>
      <c r="V818" s="897"/>
      <c r="W818" s="897"/>
      <c r="X818" s="897"/>
      <c r="Y818" s="897"/>
      <c r="Z818" s="897"/>
      <c r="AA818" s="897"/>
      <c r="AB818" s="897"/>
      <c r="AC818" s="897"/>
      <c r="AD818" s="897"/>
      <c r="AE818" s="897"/>
      <c r="AF818" s="897"/>
      <c r="AG818" s="897"/>
      <c r="AH818" s="897"/>
      <c r="AI818" s="897"/>
      <c r="AJ818" s="897"/>
      <c r="AK818" s="897"/>
      <c r="AL818" s="897"/>
      <c r="AM818" s="880"/>
      <c r="AN818" s="897"/>
      <c r="AO818" s="897"/>
      <c r="AP818" s="897"/>
      <c r="AQ818" s="897"/>
      <c r="AR818" s="897"/>
      <c r="AS818" s="897"/>
      <c r="AT818" s="897"/>
      <c r="AU818" s="897"/>
      <c r="AV818" s="897"/>
      <c r="AW818" s="897"/>
      <c r="AX818" s="897"/>
      <c r="AY818" s="897"/>
      <c r="AZ818" s="897"/>
      <c r="BA818" s="897"/>
      <c r="BB818" s="897"/>
      <c r="BC818" s="897"/>
      <c r="BD818" s="897"/>
      <c r="BE818" s="897"/>
      <c r="BF818" s="880"/>
      <c r="BG818" s="897"/>
      <c r="BH818" s="897"/>
      <c r="BI818" s="897"/>
      <c r="BJ818" s="897"/>
      <c r="BK818" s="897"/>
      <c r="BL818" s="897"/>
      <c r="BM818" s="897"/>
      <c r="BN818" s="897"/>
      <c r="BO818" s="897"/>
      <c r="BP818" s="897"/>
      <c r="BQ818" s="897"/>
      <c r="BR818" s="897"/>
      <c r="BS818" s="897"/>
      <c r="BT818" s="897"/>
      <c r="BU818" s="897"/>
      <c r="BV818" s="897"/>
      <c r="BW818" s="897"/>
      <c r="BX818" s="897"/>
      <c r="BY818" s="880"/>
      <c r="BZ818" s="903"/>
      <c r="CA818" s="903"/>
      <c r="CB818" s="903"/>
      <c r="CC818" s="903"/>
      <c r="CD818" s="718"/>
      <c r="CE818" s="718"/>
      <c r="CF818" s="718"/>
      <c r="CG818" s="718"/>
      <c r="CH818" s="665"/>
      <c r="CI818" s="1411"/>
      <c r="CJ818" s="1411"/>
      <c r="CK818" s="1411"/>
      <c r="CL818" s="1411"/>
      <c r="CM818" s="1411"/>
      <c r="CN818" s="1411"/>
      <c r="CO818" s="1411"/>
      <c r="CP818" s="1411"/>
      <c r="CQ818" s="1411"/>
      <c r="CR818" s="1411"/>
      <c r="CS818" s="1411"/>
      <c r="CT818" s="1411"/>
      <c r="CU818" s="1411"/>
      <c r="CV818" s="1411"/>
      <c r="CW818" s="1411"/>
      <c r="CX818" s="1411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4" t="s">
        <v>19</v>
      </c>
      <c r="B819" s="897"/>
      <c r="C819" s="897"/>
      <c r="D819" s="897"/>
      <c r="E819" s="897"/>
      <c r="F819" s="897"/>
      <c r="G819" s="897"/>
      <c r="H819" s="897"/>
      <c r="I819" s="897"/>
      <c r="J819" s="897"/>
      <c r="K819" s="897"/>
      <c r="L819" s="897"/>
      <c r="M819" s="897"/>
      <c r="N819" s="897"/>
      <c r="O819" s="897"/>
      <c r="P819" s="897"/>
      <c r="Q819" s="897"/>
      <c r="R819" s="897"/>
      <c r="S819" s="897"/>
      <c r="T819" s="880"/>
      <c r="U819" s="897"/>
      <c r="V819" s="897"/>
      <c r="W819" s="897"/>
      <c r="X819" s="897"/>
      <c r="Y819" s="897"/>
      <c r="Z819" s="897"/>
      <c r="AA819" s="897"/>
      <c r="AB819" s="897"/>
      <c r="AC819" s="897"/>
      <c r="AD819" s="897"/>
      <c r="AE819" s="897"/>
      <c r="AF819" s="897"/>
      <c r="AG819" s="897"/>
      <c r="AH819" s="897"/>
      <c r="AI819" s="897"/>
      <c r="AJ819" s="897"/>
      <c r="AK819" s="897"/>
      <c r="AL819" s="897"/>
      <c r="AM819" s="880"/>
      <c r="AN819" s="897"/>
      <c r="AO819" s="897"/>
      <c r="AP819" s="897"/>
      <c r="AQ819" s="897"/>
      <c r="AR819" s="897"/>
      <c r="AS819" s="897"/>
      <c r="AT819" s="897"/>
      <c r="AU819" s="897"/>
      <c r="AV819" s="897"/>
      <c r="AW819" s="897"/>
      <c r="AX819" s="897"/>
      <c r="AY819" s="897"/>
      <c r="AZ819" s="897"/>
      <c r="BA819" s="897"/>
      <c r="BB819" s="897"/>
      <c r="BC819" s="897"/>
      <c r="BD819" s="897"/>
      <c r="BE819" s="897"/>
      <c r="BF819" s="880"/>
      <c r="BG819" s="897"/>
      <c r="BH819" s="897"/>
      <c r="BI819" s="897"/>
      <c r="BJ819" s="897"/>
      <c r="BK819" s="897"/>
      <c r="BL819" s="897"/>
      <c r="BM819" s="897"/>
      <c r="BN819" s="897"/>
      <c r="BO819" s="897"/>
      <c r="BP819" s="897"/>
      <c r="BQ819" s="897"/>
      <c r="BR819" s="897"/>
      <c r="BS819" s="897"/>
      <c r="BT819" s="897"/>
      <c r="BU819" s="897"/>
      <c r="BV819" s="897"/>
      <c r="BW819" s="897"/>
      <c r="BX819" s="897"/>
      <c r="BY819" s="880"/>
      <c r="BZ819" s="903"/>
      <c r="CA819" s="903"/>
      <c r="CB819" s="903"/>
      <c r="CC819" s="903"/>
      <c r="CD819" s="718"/>
      <c r="CE819" s="718"/>
      <c r="CF819" s="718"/>
      <c r="CG819" s="718"/>
      <c r="CH819" s="665"/>
      <c r="CI819" s="1411"/>
      <c r="CJ819" s="1411"/>
      <c r="CK819" s="1411"/>
      <c r="CL819" s="1411"/>
      <c r="CM819" s="1411"/>
      <c r="CN819" s="1411"/>
      <c r="CO819" s="1411"/>
      <c r="CP819" s="1411"/>
      <c r="CQ819" s="1411"/>
      <c r="CR819" s="1411"/>
      <c r="CS819" s="1411"/>
      <c r="CT819" s="1411"/>
      <c r="CU819" s="1411"/>
      <c r="CV819" s="1411"/>
      <c r="CW819" s="1411"/>
      <c r="CX819" s="1411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5" t="s">
        <v>487</v>
      </c>
      <c r="B820" s="900">
        <f t="shared" ref="B820:S820" si="2671">SUM(B89)</f>
        <v>0</v>
      </c>
      <c r="C820" s="900">
        <f t="shared" si="2671"/>
        <v>0</v>
      </c>
      <c r="D820" s="900">
        <f t="shared" si="2671"/>
        <v>0</v>
      </c>
      <c r="E820" s="900">
        <f t="shared" si="2671"/>
        <v>0</v>
      </c>
      <c r="F820" s="900">
        <f t="shared" si="2671"/>
        <v>0</v>
      </c>
      <c r="G820" s="900">
        <f t="shared" si="2671"/>
        <v>0</v>
      </c>
      <c r="H820" s="900">
        <f t="shared" si="2671"/>
        <v>0</v>
      </c>
      <c r="I820" s="900">
        <f t="shared" si="2671"/>
        <v>0</v>
      </c>
      <c r="J820" s="900">
        <f t="shared" si="2671"/>
        <v>0</v>
      </c>
      <c r="K820" s="900">
        <f t="shared" si="2671"/>
        <v>0</v>
      </c>
      <c r="L820" s="900">
        <f t="shared" si="2671"/>
        <v>0</v>
      </c>
      <c r="M820" s="900">
        <f t="shared" si="2671"/>
        <v>0</v>
      </c>
      <c r="N820" s="900">
        <f t="shared" si="2671"/>
        <v>0</v>
      </c>
      <c r="O820" s="900">
        <f t="shared" si="2671"/>
        <v>0</v>
      </c>
      <c r="P820" s="900">
        <f t="shared" si="2671"/>
        <v>0</v>
      </c>
      <c r="Q820" s="900">
        <f t="shared" si="2671"/>
        <v>0</v>
      </c>
      <c r="R820" s="900">
        <f t="shared" si="2671"/>
        <v>0</v>
      </c>
      <c r="S820" s="900">
        <f t="shared" si="2671"/>
        <v>0</v>
      </c>
      <c r="T820" s="906"/>
      <c r="U820" s="900">
        <f t="shared" ref="U820:AL820" si="2672">SUM(U89)</f>
        <v>0</v>
      </c>
      <c r="V820" s="900">
        <f t="shared" si="2672"/>
        <v>0</v>
      </c>
      <c r="W820" s="900">
        <f t="shared" si="2672"/>
        <v>0</v>
      </c>
      <c r="X820" s="900">
        <f t="shared" si="2672"/>
        <v>0</v>
      </c>
      <c r="Y820" s="900">
        <f t="shared" si="2672"/>
        <v>0</v>
      </c>
      <c r="Z820" s="900">
        <f t="shared" si="2672"/>
        <v>0</v>
      </c>
      <c r="AA820" s="900">
        <f t="shared" si="2672"/>
        <v>0</v>
      </c>
      <c r="AB820" s="900">
        <f t="shared" si="2672"/>
        <v>0</v>
      </c>
      <c r="AC820" s="900">
        <f t="shared" si="2672"/>
        <v>0</v>
      </c>
      <c r="AD820" s="900">
        <f t="shared" si="2672"/>
        <v>0</v>
      </c>
      <c r="AE820" s="900">
        <f t="shared" si="2672"/>
        <v>0</v>
      </c>
      <c r="AF820" s="900">
        <f t="shared" si="2672"/>
        <v>0</v>
      </c>
      <c r="AG820" s="900">
        <f t="shared" si="2672"/>
        <v>0</v>
      </c>
      <c r="AH820" s="900">
        <f t="shared" si="2672"/>
        <v>0</v>
      </c>
      <c r="AI820" s="900">
        <f t="shared" si="2672"/>
        <v>0</v>
      </c>
      <c r="AJ820" s="900">
        <f t="shared" si="2672"/>
        <v>0</v>
      </c>
      <c r="AK820" s="900">
        <f t="shared" si="2672"/>
        <v>0</v>
      </c>
      <c r="AL820" s="900">
        <f t="shared" si="2672"/>
        <v>0</v>
      </c>
      <c r="AM820" s="906"/>
      <c r="AN820" s="900">
        <f t="shared" ref="AN820:BE820" si="2673">SUM(AN89)</f>
        <v>0</v>
      </c>
      <c r="AO820" s="900">
        <f t="shared" si="2673"/>
        <v>0</v>
      </c>
      <c r="AP820" s="900">
        <f t="shared" si="2673"/>
        <v>0</v>
      </c>
      <c r="AQ820" s="900">
        <f t="shared" si="2673"/>
        <v>0</v>
      </c>
      <c r="AR820" s="900">
        <f t="shared" si="2673"/>
        <v>0</v>
      </c>
      <c r="AS820" s="900">
        <f t="shared" si="2673"/>
        <v>0</v>
      </c>
      <c r="AT820" s="900">
        <f t="shared" si="2673"/>
        <v>0</v>
      </c>
      <c r="AU820" s="900">
        <f t="shared" si="2673"/>
        <v>0</v>
      </c>
      <c r="AV820" s="900">
        <f t="shared" si="2673"/>
        <v>0</v>
      </c>
      <c r="AW820" s="900">
        <f t="shared" si="2673"/>
        <v>0</v>
      </c>
      <c r="AX820" s="900">
        <f t="shared" si="2673"/>
        <v>0</v>
      </c>
      <c r="AY820" s="900">
        <f t="shared" si="2673"/>
        <v>0</v>
      </c>
      <c r="AZ820" s="900">
        <f t="shared" si="2673"/>
        <v>0</v>
      </c>
      <c r="BA820" s="900">
        <f t="shared" si="2673"/>
        <v>0</v>
      </c>
      <c r="BB820" s="900">
        <f t="shared" si="2673"/>
        <v>0</v>
      </c>
      <c r="BC820" s="900">
        <f t="shared" si="2673"/>
        <v>0</v>
      </c>
      <c r="BD820" s="900">
        <f t="shared" si="2673"/>
        <v>0</v>
      </c>
      <c r="BE820" s="900">
        <f t="shared" si="2673"/>
        <v>0</v>
      </c>
      <c r="BF820" s="906"/>
      <c r="BG820" s="900">
        <f t="shared" ref="BG820:BX820" si="2674">SUM(BG89)</f>
        <v>0</v>
      </c>
      <c r="BH820" s="900">
        <f t="shared" si="2674"/>
        <v>0</v>
      </c>
      <c r="BI820" s="900">
        <f t="shared" si="2674"/>
        <v>0</v>
      </c>
      <c r="BJ820" s="900">
        <f t="shared" si="2674"/>
        <v>0</v>
      </c>
      <c r="BK820" s="900">
        <f t="shared" si="2674"/>
        <v>0</v>
      </c>
      <c r="BL820" s="900">
        <f t="shared" si="2674"/>
        <v>0</v>
      </c>
      <c r="BM820" s="900">
        <f t="shared" si="2674"/>
        <v>0</v>
      </c>
      <c r="BN820" s="900">
        <f t="shared" si="2674"/>
        <v>0</v>
      </c>
      <c r="BO820" s="900">
        <f t="shared" si="2674"/>
        <v>0</v>
      </c>
      <c r="BP820" s="900">
        <f t="shared" si="2674"/>
        <v>0</v>
      </c>
      <c r="BQ820" s="900">
        <f t="shared" si="2674"/>
        <v>0</v>
      </c>
      <c r="BR820" s="900">
        <f t="shared" si="2674"/>
        <v>0</v>
      </c>
      <c r="BS820" s="900">
        <f t="shared" si="2674"/>
        <v>0</v>
      </c>
      <c r="BT820" s="900">
        <f t="shared" si="2674"/>
        <v>0</v>
      </c>
      <c r="BU820" s="900">
        <f t="shared" si="2674"/>
        <v>0</v>
      </c>
      <c r="BV820" s="900">
        <f t="shared" si="2674"/>
        <v>0</v>
      </c>
      <c r="BW820" s="900">
        <f t="shared" si="2674"/>
        <v>0</v>
      </c>
      <c r="BX820" s="900">
        <f t="shared" si="2674"/>
        <v>0</v>
      </c>
      <c r="BY820" s="906"/>
      <c r="BZ820" s="907">
        <f t="shared" ref="BZ820:CC821" si="2675">SUM(BZ89)</f>
        <v>0</v>
      </c>
      <c r="CA820" s="907">
        <f t="shared" si="2675"/>
        <v>0</v>
      </c>
      <c r="CB820" s="907">
        <f t="shared" si="2675"/>
        <v>0</v>
      </c>
      <c r="CC820" s="907">
        <f t="shared" si="2675"/>
        <v>0</v>
      </c>
      <c r="CD820" s="723">
        <f t="shared" ref="CD820:CD828" si="2676">IF(DR820&lt;3,"",(SUM(B820:S820)-MIN(B820:S820)-MAX(B820:S820))/(DR820-2))</f>
        <v>0</v>
      </c>
      <c r="CE820" s="723">
        <f t="shared" ref="CE820:CE828" si="2677">IF(DS820&lt;3,"",(SUM(U820:AL820)-MIN(U820:AL820)-MAX(U820:AL820))/(DS820-2))</f>
        <v>0</v>
      </c>
      <c r="CF820" s="723">
        <f t="shared" ref="CF820:CF828" si="2678">IF(DT820&lt;3,"",(SUM(AN820:BE820)-MIN(AN820:BE820)-MAX(AN820:BE820))/(DT820-2))</f>
        <v>0</v>
      </c>
      <c r="CG820" s="790">
        <f t="shared" ref="CG820:CG828" si="2679">IF(DU820&lt;3,"",(SUM(BG820:BX820)-MIN(BG820:BX820)-MAX(BG820:BX820))/(DU820-2))</f>
        <v>0</v>
      </c>
      <c r="CH820" s="1375">
        <f t="shared" ref="CH820:CH828" si="2680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376">
        <f t="shared" ref="CI820:CI828" si="2681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377">
        <f t="shared" ref="CJ820:CJ828" si="2682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377">
        <f t="shared" ref="CK820:CK828" si="2683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377">
        <f t="shared" ref="CL820:CL828" si="2684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377">
        <f t="shared" ref="CM820:CM828" si="2685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377">
        <f t="shared" ref="CN820:CN828" si="2686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378">
        <f t="shared" ref="CO820:CO828" si="2687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378">
        <f t="shared" ref="CP820:CP828" si="2688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378">
        <f t="shared" ref="CQ820:CQ828" si="2689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378">
        <f t="shared" ref="CR820:CR828" si="2690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377">
        <f t="shared" ref="CS820:CS828" si="2691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377">
        <f t="shared" ref="CT820:CT828" si="2692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377">
        <f t="shared" ref="CU820:CU828" si="2693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377">
        <f t="shared" ref="CV820:CV828" si="2694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377">
        <f t="shared" ref="CW820:CW828" si="2695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376">
        <f t="shared" ref="CX820:CX828" si="2696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379">
        <f t="shared" ref="CY820:CY828" si="2697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698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699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700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701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702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703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704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705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706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707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708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709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710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711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712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713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714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715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716">COUNT(B820:S820)</f>
        <v>18</v>
      </c>
      <c r="DS820" s="111">
        <f t="shared" ref="DS820:DS828" si="2717">COUNT(U820:AL820)</f>
        <v>18</v>
      </c>
      <c r="DT820" s="111">
        <f t="shared" ref="DT820:DT828" si="2718">COUNT(AN820:BE820)</f>
        <v>18</v>
      </c>
      <c r="DU820" s="111">
        <f t="shared" ref="DU820:DU828" si="2719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8"/>
      <c r="EE820" s="603"/>
    </row>
    <row r="821" spans="1:135" s="604" customFormat="1" ht="15.75" customHeight="1">
      <c r="A821" s="718" t="s">
        <v>488</v>
      </c>
      <c r="B821" s="900">
        <f t="shared" ref="B821:S821" si="2720">SUM(B90)</f>
        <v>0</v>
      </c>
      <c r="C821" s="900">
        <f t="shared" si="2720"/>
        <v>0</v>
      </c>
      <c r="D821" s="900">
        <f t="shared" si="2720"/>
        <v>0</v>
      </c>
      <c r="E821" s="900">
        <f t="shared" si="2720"/>
        <v>0</v>
      </c>
      <c r="F821" s="900">
        <f t="shared" si="2720"/>
        <v>0</v>
      </c>
      <c r="G821" s="900">
        <f t="shared" si="2720"/>
        <v>0</v>
      </c>
      <c r="H821" s="900">
        <f t="shared" si="2720"/>
        <v>0</v>
      </c>
      <c r="I821" s="900">
        <f t="shared" si="2720"/>
        <v>0</v>
      </c>
      <c r="J821" s="900">
        <f t="shared" si="2720"/>
        <v>0</v>
      </c>
      <c r="K821" s="900">
        <f t="shared" si="2720"/>
        <v>0</v>
      </c>
      <c r="L821" s="900">
        <f t="shared" si="2720"/>
        <v>0</v>
      </c>
      <c r="M821" s="900">
        <f t="shared" si="2720"/>
        <v>0</v>
      </c>
      <c r="N821" s="900">
        <f t="shared" si="2720"/>
        <v>0</v>
      </c>
      <c r="O821" s="900">
        <f t="shared" si="2720"/>
        <v>0</v>
      </c>
      <c r="P821" s="900">
        <f t="shared" si="2720"/>
        <v>0</v>
      </c>
      <c r="Q821" s="900">
        <f t="shared" si="2720"/>
        <v>0</v>
      </c>
      <c r="R821" s="900">
        <f t="shared" si="2720"/>
        <v>0</v>
      </c>
      <c r="S821" s="900">
        <f t="shared" si="2720"/>
        <v>0</v>
      </c>
      <c r="T821" s="906"/>
      <c r="U821" s="900">
        <f t="shared" ref="U821:AL821" si="2721">SUM(U90)</f>
        <v>0</v>
      </c>
      <c r="V821" s="900">
        <f t="shared" si="2721"/>
        <v>0</v>
      </c>
      <c r="W821" s="900">
        <f t="shared" si="2721"/>
        <v>0</v>
      </c>
      <c r="X821" s="900">
        <f t="shared" si="2721"/>
        <v>0</v>
      </c>
      <c r="Y821" s="900">
        <f t="shared" si="2721"/>
        <v>0</v>
      </c>
      <c r="Z821" s="900">
        <f t="shared" si="2721"/>
        <v>0</v>
      </c>
      <c r="AA821" s="900">
        <f t="shared" si="2721"/>
        <v>0</v>
      </c>
      <c r="AB821" s="900">
        <f t="shared" si="2721"/>
        <v>0</v>
      </c>
      <c r="AC821" s="900">
        <f t="shared" si="2721"/>
        <v>0</v>
      </c>
      <c r="AD821" s="900">
        <f t="shared" si="2721"/>
        <v>0</v>
      </c>
      <c r="AE821" s="900">
        <f t="shared" si="2721"/>
        <v>0</v>
      </c>
      <c r="AF821" s="900">
        <f t="shared" si="2721"/>
        <v>0</v>
      </c>
      <c r="AG821" s="900">
        <f t="shared" si="2721"/>
        <v>0</v>
      </c>
      <c r="AH821" s="900">
        <f t="shared" si="2721"/>
        <v>0</v>
      </c>
      <c r="AI821" s="900">
        <f t="shared" si="2721"/>
        <v>0</v>
      </c>
      <c r="AJ821" s="900">
        <f t="shared" si="2721"/>
        <v>0</v>
      </c>
      <c r="AK821" s="900">
        <f t="shared" si="2721"/>
        <v>0</v>
      </c>
      <c r="AL821" s="900">
        <f t="shared" si="2721"/>
        <v>0</v>
      </c>
      <c r="AM821" s="906"/>
      <c r="AN821" s="900">
        <f t="shared" ref="AN821:BE821" si="2722">SUM(AN90)</f>
        <v>0</v>
      </c>
      <c r="AO821" s="900">
        <f t="shared" si="2722"/>
        <v>0</v>
      </c>
      <c r="AP821" s="900">
        <f t="shared" si="2722"/>
        <v>0</v>
      </c>
      <c r="AQ821" s="900">
        <f t="shared" si="2722"/>
        <v>0</v>
      </c>
      <c r="AR821" s="900">
        <f t="shared" si="2722"/>
        <v>0</v>
      </c>
      <c r="AS821" s="900">
        <f t="shared" si="2722"/>
        <v>0</v>
      </c>
      <c r="AT821" s="900">
        <f t="shared" si="2722"/>
        <v>0</v>
      </c>
      <c r="AU821" s="900">
        <f t="shared" si="2722"/>
        <v>0</v>
      </c>
      <c r="AV821" s="900">
        <f t="shared" si="2722"/>
        <v>0</v>
      </c>
      <c r="AW821" s="900">
        <f t="shared" si="2722"/>
        <v>0</v>
      </c>
      <c r="AX821" s="900">
        <f t="shared" si="2722"/>
        <v>0</v>
      </c>
      <c r="AY821" s="900">
        <f t="shared" si="2722"/>
        <v>0</v>
      </c>
      <c r="AZ821" s="900">
        <f t="shared" si="2722"/>
        <v>0</v>
      </c>
      <c r="BA821" s="900">
        <f t="shared" si="2722"/>
        <v>0</v>
      </c>
      <c r="BB821" s="900">
        <f t="shared" si="2722"/>
        <v>0</v>
      </c>
      <c r="BC821" s="900">
        <f t="shared" si="2722"/>
        <v>0</v>
      </c>
      <c r="BD821" s="900">
        <f t="shared" si="2722"/>
        <v>0</v>
      </c>
      <c r="BE821" s="900">
        <f t="shared" si="2722"/>
        <v>0</v>
      </c>
      <c r="BF821" s="906"/>
      <c r="BG821" s="900">
        <f t="shared" ref="BG821:BX821" si="2723">SUM(BG90)</f>
        <v>0</v>
      </c>
      <c r="BH821" s="900">
        <f t="shared" si="2723"/>
        <v>0</v>
      </c>
      <c r="BI821" s="900">
        <f t="shared" si="2723"/>
        <v>0</v>
      </c>
      <c r="BJ821" s="900">
        <f t="shared" si="2723"/>
        <v>0</v>
      </c>
      <c r="BK821" s="900">
        <f t="shared" si="2723"/>
        <v>0</v>
      </c>
      <c r="BL821" s="900">
        <f t="shared" si="2723"/>
        <v>0</v>
      </c>
      <c r="BM821" s="900">
        <f t="shared" si="2723"/>
        <v>0</v>
      </c>
      <c r="BN821" s="900">
        <f t="shared" si="2723"/>
        <v>0</v>
      </c>
      <c r="BO821" s="900">
        <f t="shared" si="2723"/>
        <v>0</v>
      </c>
      <c r="BP821" s="900">
        <f t="shared" si="2723"/>
        <v>0</v>
      </c>
      <c r="BQ821" s="900">
        <f t="shared" si="2723"/>
        <v>0</v>
      </c>
      <c r="BR821" s="900">
        <f t="shared" si="2723"/>
        <v>0</v>
      </c>
      <c r="BS821" s="900">
        <f t="shared" si="2723"/>
        <v>0</v>
      </c>
      <c r="BT821" s="900">
        <f t="shared" si="2723"/>
        <v>0</v>
      </c>
      <c r="BU821" s="900">
        <f t="shared" si="2723"/>
        <v>0</v>
      </c>
      <c r="BV821" s="900">
        <f t="shared" si="2723"/>
        <v>0</v>
      </c>
      <c r="BW821" s="900">
        <f t="shared" si="2723"/>
        <v>0</v>
      </c>
      <c r="BX821" s="900">
        <f t="shared" si="2723"/>
        <v>0</v>
      </c>
      <c r="BY821" s="906"/>
      <c r="BZ821" s="907">
        <f t="shared" si="2675"/>
        <v>0</v>
      </c>
      <c r="CA821" s="907">
        <f t="shared" si="2675"/>
        <v>0</v>
      </c>
      <c r="CB821" s="907">
        <f t="shared" si="2675"/>
        <v>0</v>
      </c>
      <c r="CC821" s="907">
        <f t="shared" si="2675"/>
        <v>0</v>
      </c>
      <c r="CD821" s="723">
        <f t="shared" si="2676"/>
        <v>0</v>
      </c>
      <c r="CE821" s="723">
        <f t="shared" si="2677"/>
        <v>0</v>
      </c>
      <c r="CF821" s="723">
        <f t="shared" si="2678"/>
        <v>0</v>
      </c>
      <c r="CG821" s="790">
        <f t="shared" si="2679"/>
        <v>0</v>
      </c>
      <c r="CH821" s="1375">
        <f t="shared" si="2680"/>
        <v>0</v>
      </c>
      <c r="CI821" s="1376">
        <f t="shared" si="2681"/>
        <v>0</v>
      </c>
      <c r="CJ821" s="1377">
        <f t="shared" si="2682"/>
        <v>0</v>
      </c>
      <c r="CK821" s="1377">
        <f t="shared" si="2683"/>
        <v>0</v>
      </c>
      <c r="CL821" s="1377">
        <f t="shared" si="2684"/>
        <v>0</v>
      </c>
      <c r="CM821" s="1377">
        <f t="shared" si="2685"/>
        <v>0</v>
      </c>
      <c r="CN821" s="1377">
        <f t="shared" si="2686"/>
        <v>0</v>
      </c>
      <c r="CO821" s="1378">
        <f t="shared" si="2687"/>
        <v>0</v>
      </c>
      <c r="CP821" s="1378">
        <f t="shared" si="2688"/>
        <v>0</v>
      </c>
      <c r="CQ821" s="1378">
        <f t="shared" si="2689"/>
        <v>0</v>
      </c>
      <c r="CR821" s="1378">
        <f t="shared" si="2690"/>
        <v>0</v>
      </c>
      <c r="CS821" s="1377">
        <f t="shared" si="2691"/>
        <v>0</v>
      </c>
      <c r="CT821" s="1377">
        <f t="shared" si="2692"/>
        <v>0</v>
      </c>
      <c r="CU821" s="1377">
        <f t="shared" si="2693"/>
        <v>0</v>
      </c>
      <c r="CV821" s="1377">
        <f t="shared" si="2694"/>
        <v>0</v>
      </c>
      <c r="CW821" s="1377">
        <f t="shared" si="2695"/>
        <v>0</v>
      </c>
      <c r="CX821" s="1376">
        <f t="shared" si="2696"/>
        <v>0</v>
      </c>
      <c r="CY821" s="1379">
        <f t="shared" si="2697"/>
        <v>0</v>
      </c>
      <c r="CZ821" s="638">
        <f t="shared" si="2698"/>
        <v>0</v>
      </c>
      <c r="DA821" s="639">
        <f t="shared" si="2699"/>
        <v>0</v>
      </c>
      <c r="DB821" s="640">
        <f t="shared" si="2700"/>
        <v>0</v>
      </c>
      <c r="DC821" s="640">
        <f t="shared" si="2701"/>
        <v>0</v>
      </c>
      <c r="DD821" s="640">
        <f t="shared" si="2702"/>
        <v>0</v>
      </c>
      <c r="DE821" s="640">
        <f t="shared" si="2703"/>
        <v>0</v>
      </c>
      <c r="DF821" s="640">
        <f t="shared" si="2704"/>
        <v>0</v>
      </c>
      <c r="DG821" s="641">
        <f t="shared" si="2705"/>
        <v>0</v>
      </c>
      <c r="DH821" s="641">
        <f t="shared" si="2706"/>
        <v>0</v>
      </c>
      <c r="DI821" s="641">
        <f t="shared" si="2707"/>
        <v>0</v>
      </c>
      <c r="DJ821" s="641">
        <f t="shared" si="2708"/>
        <v>0</v>
      </c>
      <c r="DK821" s="640">
        <f t="shared" si="2709"/>
        <v>0</v>
      </c>
      <c r="DL821" s="640">
        <f t="shared" si="2710"/>
        <v>0</v>
      </c>
      <c r="DM821" s="640">
        <f t="shared" si="2711"/>
        <v>0</v>
      </c>
      <c r="DN821" s="640">
        <f t="shared" si="2712"/>
        <v>0</v>
      </c>
      <c r="DO821" s="640">
        <f t="shared" si="2713"/>
        <v>0</v>
      </c>
      <c r="DP821" s="639">
        <f t="shared" si="2714"/>
        <v>0</v>
      </c>
      <c r="DQ821" s="638">
        <f t="shared" si="2715"/>
        <v>0</v>
      </c>
      <c r="DR821" s="753">
        <f t="shared" si="2716"/>
        <v>18</v>
      </c>
      <c r="DS821" s="111">
        <f t="shared" si="2717"/>
        <v>18</v>
      </c>
      <c r="DT821" s="111">
        <f t="shared" si="2718"/>
        <v>18</v>
      </c>
      <c r="DU821" s="111">
        <f t="shared" si="2719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8"/>
      <c r="EE821" s="603"/>
    </row>
    <row r="822" spans="1:135" s="604" customFormat="1" ht="15.75" customHeight="1">
      <c r="A822" s="905" t="s">
        <v>489</v>
      </c>
      <c r="B822" s="900">
        <f t="shared" ref="B822:S822" si="2724">SUM(B116)</f>
        <v>0</v>
      </c>
      <c r="C822" s="900">
        <f t="shared" si="2724"/>
        <v>0</v>
      </c>
      <c r="D822" s="900">
        <f t="shared" si="2724"/>
        <v>0</v>
      </c>
      <c r="E822" s="900">
        <f t="shared" si="2724"/>
        <v>0</v>
      </c>
      <c r="F822" s="900">
        <f t="shared" si="2724"/>
        <v>0</v>
      </c>
      <c r="G822" s="900">
        <f t="shared" si="2724"/>
        <v>0</v>
      </c>
      <c r="H822" s="900">
        <f t="shared" si="2724"/>
        <v>0</v>
      </c>
      <c r="I822" s="900">
        <f t="shared" si="2724"/>
        <v>0</v>
      </c>
      <c r="J822" s="900">
        <f t="shared" si="2724"/>
        <v>0</v>
      </c>
      <c r="K822" s="900">
        <f t="shared" si="2724"/>
        <v>0</v>
      </c>
      <c r="L822" s="900">
        <f t="shared" si="2724"/>
        <v>0</v>
      </c>
      <c r="M822" s="900">
        <f t="shared" si="2724"/>
        <v>0</v>
      </c>
      <c r="N822" s="900">
        <f t="shared" si="2724"/>
        <v>0</v>
      </c>
      <c r="O822" s="900">
        <f t="shared" si="2724"/>
        <v>0</v>
      </c>
      <c r="P822" s="900">
        <f t="shared" si="2724"/>
        <v>0</v>
      </c>
      <c r="Q822" s="900">
        <f t="shared" si="2724"/>
        <v>0</v>
      </c>
      <c r="R822" s="900">
        <f t="shared" si="2724"/>
        <v>0</v>
      </c>
      <c r="S822" s="900">
        <f t="shared" si="2724"/>
        <v>0</v>
      </c>
      <c r="T822" s="906"/>
      <c r="U822" s="900">
        <f t="shared" ref="U822:AL822" si="2725">SUM(U116)</f>
        <v>0</v>
      </c>
      <c r="V822" s="900">
        <f t="shared" si="2725"/>
        <v>0</v>
      </c>
      <c r="W822" s="900">
        <f t="shared" si="2725"/>
        <v>0</v>
      </c>
      <c r="X822" s="900">
        <f t="shared" si="2725"/>
        <v>0</v>
      </c>
      <c r="Y822" s="900">
        <f t="shared" si="2725"/>
        <v>0</v>
      </c>
      <c r="Z822" s="900">
        <f t="shared" si="2725"/>
        <v>0</v>
      </c>
      <c r="AA822" s="900">
        <f t="shared" si="2725"/>
        <v>0</v>
      </c>
      <c r="AB822" s="900">
        <f t="shared" si="2725"/>
        <v>0</v>
      </c>
      <c r="AC822" s="900">
        <f t="shared" si="2725"/>
        <v>0</v>
      </c>
      <c r="AD822" s="900">
        <f t="shared" si="2725"/>
        <v>0</v>
      </c>
      <c r="AE822" s="900">
        <f t="shared" si="2725"/>
        <v>0</v>
      </c>
      <c r="AF822" s="900">
        <f t="shared" si="2725"/>
        <v>0</v>
      </c>
      <c r="AG822" s="900">
        <f t="shared" si="2725"/>
        <v>0</v>
      </c>
      <c r="AH822" s="900">
        <f t="shared" si="2725"/>
        <v>0</v>
      </c>
      <c r="AI822" s="900">
        <f t="shared" si="2725"/>
        <v>0</v>
      </c>
      <c r="AJ822" s="900">
        <f t="shared" si="2725"/>
        <v>0</v>
      </c>
      <c r="AK822" s="900">
        <f t="shared" si="2725"/>
        <v>0</v>
      </c>
      <c r="AL822" s="900">
        <f t="shared" si="2725"/>
        <v>0</v>
      </c>
      <c r="AM822" s="906"/>
      <c r="AN822" s="900">
        <f t="shared" ref="AN822:BE822" si="2726">SUM(AN116)</f>
        <v>0</v>
      </c>
      <c r="AO822" s="900">
        <f t="shared" si="2726"/>
        <v>0</v>
      </c>
      <c r="AP822" s="900">
        <f t="shared" si="2726"/>
        <v>0</v>
      </c>
      <c r="AQ822" s="900">
        <f t="shared" si="2726"/>
        <v>0</v>
      </c>
      <c r="AR822" s="900">
        <f t="shared" si="2726"/>
        <v>0.32182885607543144</v>
      </c>
      <c r="AS822" s="900">
        <f t="shared" si="2726"/>
        <v>0.54067247820672482</v>
      </c>
      <c r="AT822" s="900">
        <f t="shared" si="2726"/>
        <v>0</v>
      </c>
      <c r="AU822" s="900">
        <f t="shared" si="2726"/>
        <v>0</v>
      </c>
      <c r="AV822" s="900">
        <f t="shared" si="2726"/>
        <v>0</v>
      </c>
      <c r="AW822" s="900">
        <f t="shared" si="2726"/>
        <v>0</v>
      </c>
      <c r="AX822" s="900">
        <f t="shared" si="2726"/>
        <v>0</v>
      </c>
      <c r="AY822" s="900">
        <f t="shared" si="2726"/>
        <v>0</v>
      </c>
      <c r="AZ822" s="900">
        <f t="shared" si="2726"/>
        <v>0</v>
      </c>
      <c r="BA822" s="900">
        <f t="shared" si="2726"/>
        <v>0</v>
      </c>
      <c r="BB822" s="900">
        <f t="shared" si="2726"/>
        <v>0</v>
      </c>
      <c r="BC822" s="900">
        <f t="shared" si="2726"/>
        <v>0</v>
      </c>
      <c r="BD822" s="900">
        <f t="shared" si="2726"/>
        <v>0</v>
      </c>
      <c r="BE822" s="900">
        <f t="shared" si="2726"/>
        <v>0</v>
      </c>
      <c r="BF822" s="906"/>
      <c r="BG822" s="900">
        <f t="shared" ref="BG822:BX822" si="2727">SUM(BG116)</f>
        <v>0</v>
      </c>
      <c r="BH822" s="900">
        <f t="shared" si="2727"/>
        <v>0</v>
      </c>
      <c r="BI822" s="900">
        <f t="shared" si="2727"/>
        <v>0</v>
      </c>
      <c r="BJ822" s="900">
        <f t="shared" si="2727"/>
        <v>0</v>
      </c>
      <c r="BK822" s="900">
        <f t="shared" si="2727"/>
        <v>0.54067247820672482</v>
      </c>
      <c r="BL822" s="900">
        <f t="shared" si="2727"/>
        <v>0</v>
      </c>
      <c r="BM822" s="900">
        <f t="shared" si="2727"/>
        <v>0</v>
      </c>
      <c r="BN822" s="900">
        <f t="shared" si="2727"/>
        <v>0</v>
      </c>
      <c r="BO822" s="900">
        <f t="shared" si="2727"/>
        <v>1.0298523394413805</v>
      </c>
      <c r="BP822" s="900">
        <f t="shared" si="2727"/>
        <v>0</v>
      </c>
      <c r="BQ822" s="900">
        <f t="shared" si="2727"/>
        <v>0.85725671588685304</v>
      </c>
      <c r="BR822" s="900">
        <f t="shared" si="2727"/>
        <v>0</v>
      </c>
      <c r="BS822" s="900">
        <f t="shared" si="2727"/>
        <v>0</v>
      </c>
      <c r="BT822" s="900">
        <f t="shared" si="2727"/>
        <v>0</v>
      </c>
      <c r="BU822" s="900">
        <f t="shared" si="2727"/>
        <v>0</v>
      </c>
      <c r="BV822" s="900">
        <f t="shared" si="2727"/>
        <v>0</v>
      </c>
      <c r="BW822" s="900">
        <f t="shared" si="2727"/>
        <v>0</v>
      </c>
      <c r="BX822" s="900">
        <f t="shared" si="2727"/>
        <v>0</v>
      </c>
      <c r="BY822" s="906"/>
      <c r="BZ822" s="907">
        <f t="shared" ref="BZ822:CC823" si="2728">SUM(BZ116)</f>
        <v>0</v>
      </c>
      <c r="CA822" s="907">
        <f t="shared" si="2728"/>
        <v>0</v>
      </c>
      <c r="CB822" s="907">
        <f t="shared" si="2728"/>
        <v>7.5093399750934001E-2</v>
      </c>
      <c r="CC822" s="907">
        <f t="shared" si="2728"/>
        <v>9.0112079701120812E-2</v>
      </c>
      <c r="CD822" s="723">
        <f t="shared" si="2676"/>
        <v>0</v>
      </c>
      <c r="CE822" s="723">
        <f t="shared" si="2677"/>
        <v>0</v>
      </c>
      <c r="CF822" s="723">
        <f t="shared" si="2678"/>
        <v>2.0114303504714465E-2</v>
      </c>
      <c r="CG822" s="790">
        <f t="shared" si="2679"/>
        <v>8.7370574630848616E-2</v>
      </c>
      <c r="CH822" s="1375">
        <f t="shared" si="2680"/>
        <v>0</v>
      </c>
      <c r="CI822" s="1376">
        <f t="shared" si="2681"/>
        <v>0</v>
      </c>
      <c r="CJ822" s="1377">
        <f t="shared" si="2682"/>
        <v>0</v>
      </c>
      <c r="CK822" s="1377">
        <f t="shared" si="2683"/>
        <v>0</v>
      </c>
      <c r="CL822" s="1377">
        <f t="shared" si="2684"/>
        <v>0</v>
      </c>
      <c r="CM822" s="1377">
        <f t="shared" si="2685"/>
        <v>0</v>
      </c>
      <c r="CN822" s="1377">
        <f t="shared" si="2686"/>
        <v>0</v>
      </c>
      <c r="CO822" s="1378">
        <f t="shared" si="2687"/>
        <v>0</v>
      </c>
      <c r="CP822" s="1378">
        <f t="shared" si="2688"/>
        <v>0</v>
      </c>
      <c r="CQ822" s="1378">
        <f t="shared" si="2689"/>
        <v>0</v>
      </c>
      <c r="CR822" s="1378">
        <f t="shared" si="2690"/>
        <v>0</v>
      </c>
      <c r="CS822" s="1377">
        <f t="shared" si="2691"/>
        <v>0</v>
      </c>
      <c r="CT822" s="1377">
        <f t="shared" si="2692"/>
        <v>0</v>
      </c>
      <c r="CU822" s="1377">
        <f t="shared" si="2693"/>
        <v>0</v>
      </c>
      <c r="CV822" s="1377">
        <f t="shared" si="2694"/>
        <v>0</v>
      </c>
      <c r="CW822" s="1377">
        <f t="shared" si="2695"/>
        <v>0</v>
      </c>
      <c r="CX822" s="1376">
        <f t="shared" si="2696"/>
        <v>0</v>
      </c>
      <c r="CY822" s="1379">
        <f t="shared" si="2697"/>
        <v>0</v>
      </c>
      <c r="CZ822" s="638">
        <f t="shared" si="2698"/>
        <v>0</v>
      </c>
      <c r="DA822" s="639">
        <f t="shared" si="2699"/>
        <v>0</v>
      </c>
      <c r="DB822" s="640">
        <f t="shared" si="2700"/>
        <v>0</v>
      </c>
      <c r="DC822" s="640">
        <f t="shared" si="2701"/>
        <v>0</v>
      </c>
      <c r="DD822" s="640">
        <f t="shared" si="2702"/>
        <v>0</v>
      </c>
      <c r="DE822" s="640">
        <f t="shared" si="2703"/>
        <v>0</v>
      </c>
      <c r="DF822" s="640">
        <f t="shared" si="2704"/>
        <v>0</v>
      </c>
      <c r="DG822" s="641">
        <f t="shared" si="2705"/>
        <v>0</v>
      </c>
      <c r="DH822" s="641">
        <f t="shared" si="2706"/>
        <v>0</v>
      </c>
      <c r="DI822" s="641">
        <f t="shared" si="2707"/>
        <v>0</v>
      </c>
      <c r="DJ822" s="641">
        <f t="shared" si="2708"/>
        <v>0</v>
      </c>
      <c r="DK822" s="640">
        <f t="shared" si="2709"/>
        <v>0</v>
      </c>
      <c r="DL822" s="640">
        <f t="shared" si="2710"/>
        <v>0</v>
      </c>
      <c r="DM822" s="640">
        <f t="shared" si="2711"/>
        <v>0</v>
      </c>
      <c r="DN822" s="640">
        <f t="shared" si="2712"/>
        <v>0</v>
      </c>
      <c r="DO822" s="640">
        <f t="shared" si="2713"/>
        <v>0</v>
      </c>
      <c r="DP822" s="639">
        <f t="shared" si="2714"/>
        <v>0</v>
      </c>
      <c r="DQ822" s="638">
        <f t="shared" si="2715"/>
        <v>0</v>
      </c>
      <c r="DR822" s="753">
        <f t="shared" si="2716"/>
        <v>18</v>
      </c>
      <c r="DS822" s="111">
        <f t="shared" si="2717"/>
        <v>18</v>
      </c>
      <c r="DT822" s="111">
        <f t="shared" si="2718"/>
        <v>18</v>
      </c>
      <c r="DU822" s="111">
        <f t="shared" si="2719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9"/>
      <c r="EE822" s="603"/>
    </row>
    <row r="823" spans="1:135" s="604" customFormat="1" ht="15.75" customHeight="1">
      <c r="A823" s="718" t="s">
        <v>490</v>
      </c>
      <c r="B823" s="900">
        <f t="shared" ref="B823:S823" si="2729">SUM(B117)</f>
        <v>0</v>
      </c>
      <c r="C823" s="900">
        <f t="shared" si="2729"/>
        <v>0</v>
      </c>
      <c r="D823" s="900">
        <f t="shared" si="2729"/>
        <v>0</v>
      </c>
      <c r="E823" s="900">
        <f t="shared" si="2729"/>
        <v>0</v>
      </c>
      <c r="F823" s="900">
        <f t="shared" si="2729"/>
        <v>0</v>
      </c>
      <c r="G823" s="900">
        <f t="shared" si="2729"/>
        <v>0</v>
      </c>
      <c r="H823" s="900">
        <f t="shared" si="2729"/>
        <v>0</v>
      </c>
      <c r="I823" s="900">
        <f t="shared" si="2729"/>
        <v>0</v>
      </c>
      <c r="J823" s="900">
        <f t="shared" si="2729"/>
        <v>0</v>
      </c>
      <c r="K823" s="900">
        <f t="shared" si="2729"/>
        <v>0</v>
      </c>
      <c r="L823" s="900">
        <f t="shared" si="2729"/>
        <v>0</v>
      </c>
      <c r="M823" s="900">
        <f t="shared" si="2729"/>
        <v>0</v>
      </c>
      <c r="N823" s="900">
        <f t="shared" si="2729"/>
        <v>0</v>
      </c>
      <c r="O823" s="900">
        <f t="shared" si="2729"/>
        <v>0</v>
      </c>
      <c r="P823" s="900">
        <f t="shared" si="2729"/>
        <v>0</v>
      </c>
      <c r="Q823" s="900">
        <f t="shared" si="2729"/>
        <v>0</v>
      </c>
      <c r="R823" s="900">
        <f t="shared" si="2729"/>
        <v>0</v>
      </c>
      <c r="S823" s="900">
        <f t="shared" si="2729"/>
        <v>0</v>
      </c>
      <c r="T823" s="906"/>
      <c r="U823" s="900">
        <f t="shared" ref="U823:AL823" si="2730">SUM(U117)</f>
        <v>1.0727628535847715E-2</v>
      </c>
      <c r="V823" s="900">
        <f t="shared" si="2730"/>
        <v>0</v>
      </c>
      <c r="W823" s="900">
        <f t="shared" si="2730"/>
        <v>0</v>
      </c>
      <c r="X823" s="900">
        <f t="shared" si="2730"/>
        <v>0</v>
      </c>
      <c r="Y823" s="900">
        <f t="shared" si="2730"/>
        <v>0</v>
      </c>
      <c r="Z823" s="900">
        <f t="shared" si="2730"/>
        <v>0</v>
      </c>
      <c r="AA823" s="900">
        <f t="shared" si="2730"/>
        <v>0</v>
      </c>
      <c r="AB823" s="900">
        <f t="shared" si="2730"/>
        <v>0</v>
      </c>
      <c r="AC823" s="900">
        <f t="shared" si="2730"/>
        <v>0</v>
      </c>
      <c r="AD823" s="900">
        <f t="shared" si="2730"/>
        <v>0</v>
      </c>
      <c r="AE823" s="900">
        <f t="shared" si="2730"/>
        <v>0</v>
      </c>
      <c r="AF823" s="900">
        <f t="shared" si="2730"/>
        <v>0</v>
      </c>
      <c r="AG823" s="900">
        <f t="shared" si="2730"/>
        <v>0</v>
      </c>
      <c r="AH823" s="900">
        <f t="shared" si="2730"/>
        <v>0</v>
      </c>
      <c r="AI823" s="900">
        <f t="shared" si="2730"/>
        <v>0</v>
      </c>
      <c r="AJ823" s="900">
        <f t="shared" si="2730"/>
        <v>0</v>
      </c>
      <c r="AK823" s="900">
        <f t="shared" si="2730"/>
        <v>0</v>
      </c>
      <c r="AL823" s="900">
        <f t="shared" si="2730"/>
        <v>0</v>
      </c>
      <c r="AM823" s="906"/>
      <c r="AN823" s="900">
        <f t="shared" ref="AN823:BE823" si="2731">SUM(AN117)</f>
        <v>0</v>
      </c>
      <c r="AO823" s="900">
        <f t="shared" si="2731"/>
        <v>0</v>
      </c>
      <c r="AP823" s="900">
        <f t="shared" si="2731"/>
        <v>0</v>
      </c>
      <c r="AQ823" s="900">
        <f t="shared" si="2731"/>
        <v>0</v>
      </c>
      <c r="AR823" s="900">
        <f t="shared" si="2731"/>
        <v>0.21455257071695424</v>
      </c>
      <c r="AS823" s="900">
        <f t="shared" si="2731"/>
        <v>0</v>
      </c>
      <c r="AT823" s="900">
        <f t="shared" si="2731"/>
        <v>0</v>
      </c>
      <c r="AU823" s="900">
        <f t="shared" si="2731"/>
        <v>0</v>
      </c>
      <c r="AV823" s="900">
        <f t="shared" si="2731"/>
        <v>0</v>
      </c>
      <c r="AW823" s="900">
        <f t="shared" si="2731"/>
        <v>0</v>
      </c>
      <c r="AX823" s="900">
        <f t="shared" si="2731"/>
        <v>0</v>
      </c>
      <c r="AY823" s="900">
        <f t="shared" si="2731"/>
        <v>0</v>
      </c>
      <c r="AZ823" s="900">
        <f t="shared" si="2731"/>
        <v>0</v>
      </c>
      <c r="BA823" s="900">
        <f t="shared" si="2731"/>
        <v>0</v>
      </c>
      <c r="BB823" s="900">
        <f t="shared" si="2731"/>
        <v>0</v>
      </c>
      <c r="BC823" s="900">
        <f t="shared" si="2731"/>
        <v>0</v>
      </c>
      <c r="BD823" s="900">
        <f t="shared" si="2731"/>
        <v>0</v>
      </c>
      <c r="BE823" s="900">
        <f t="shared" si="2731"/>
        <v>0</v>
      </c>
      <c r="BF823" s="906"/>
      <c r="BG823" s="900">
        <f t="shared" ref="BG823:BX823" si="2732">SUM(BG117)</f>
        <v>0</v>
      </c>
      <c r="BH823" s="900">
        <f t="shared" si="2732"/>
        <v>0</v>
      </c>
      <c r="BI823" s="900">
        <f t="shared" si="2732"/>
        <v>0</v>
      </c>
      <c r="BJ823" s="900">
        <f t="shared" si="2732"/>
        <v>0</v>
      </c>
      <c r="BK823" s="900">
        <f t="shared" si="2732"/>
        <v>0.36044831880448325</v>
      </c>
      <c r="BL823" s="900">
        <f t="shared" si="2732"/>
        <v>0</v>
      </c>
      <c r="BM823" s="900">
        <f t="shared" si="2732"/>
        <v>0</v>
      </c>
      <c r="BN823" s="900">
        <f t="shared" si="2732"/>
        <v>0</v>
      </c>
      <c r="BO823" s="900">
        <f t="shared" si="2732"/>
        <v>0</v>
      </c>
      <c r="BP823" s="900">
        <f t="shared" si="2732"/>
        <v>0</v>
      </c>
      <c r="BQ823" s="900">
        <f t="shared" si="2732"/>
        <v>0</v>
      </c>
      <c r="BR823" s="900">
        <f t="shared" si="2732"/>
        <v>0</v>
      </c>
      <c r="BS823" s="900">
        <f t="shared" si="2732"/>
        <v>0</v>
      </c>
      <c r="BT823" s="900">
        <f t="shared" si="2732"/>
        <v>0</v>
      </c>
      <c r="BU823" s="900">
        <f t="shared" si="2732"/>
        <v>0</v>
      </c>
      <c r="BV823" s="900">
        <f t="shared" si="2732"/>
        <v>0</v>
      </c>
      <c r="BW823" s="900">
        <f t="shared" si="2732"/>
        <v>0</v>
      </c>
      <c r="BX823" s="900">
        <f t="shared" si="2732"/>
        <v>0</v>
      </c>
      <c r="BY823" s="906"/>
      <c r="BZ823" s="907">
        <f t="shared" si="2728"/>
        <v>0</v>
      </c>
      <c r="CA823" s="907">
        <f t="shared" si="2728"/>
        <v>0</v>
      </c>
      <c r="CB823" s="907">
        <f t="shared" si="2728"/>
        <v>0</v>
      </c>
      <c r="CC823" s="907">
        <f t="shared" si="2728"/>
        <v>0</v>
      </c>
      <c r="CD823" s="723">
        <f t="shared" si="2676"/>
        <v>0</v>
      </c>
      <c r="CE823" s="723">
        <f t="shared" si="2677"/>
        <v>0</v>
      </c>
      <c r="CF823" s="723">
        <f t="shared" si="2678"/>
        <v>0</v>
      </c>
      <c r="CG823" s="790">
        <f t="shared" si="2679"/>
        <v>0</v>
      </c>
      <c r="CH823" s="1375">
        <f t="shared" si="2680"/>
        <v>0</v>
      </c>
      <c r="CI823" s="1376">
        <f t="shared" si="2681"/>
        <v>0</v>
      </c>
      <c r="CJ823" s="1377">
        <f t="shared" si="2682"/>
        <v>0</v>
      </c>
      <c r="CK823" s="1377">
        <f t="shared" si="2683"/>
        <v>0</v>
      </c>
      <c r="CL823" s="1377">
        <f t="shared" si="2684"/>
        <v>0</v>
      </c>
      <c r="CM823" s="1377">
        <f t="shared" si="2685"/>
        <v>0</v>
      </c>
      <c r="CN823" s="1377">
        <f t="shared" si="2686"/>
        <v>0</v>
      </c>
      <c r="CO823" s="1378">
        <f t="shared" si="2687"/>
        <v>0</v>
      </c>
      <c r="CP823" s="1378">
        <f t="shared" si="2688"/>
        <v>0</v>
      </c>
      <c r="CQ823" s="1378">
        <f t="shared" si="2689"/>
        <v>0</v>
      </c>
      <c r="CR823" s="1378">
        <f t="shared" si="2690"/>
        <v>0</v>
      </c>
      <c r="CS823" s="1377">
        <f t="shared" si="2691"/>
        <v>0</v>
      </c>
      <c r="CT823" s="1377">
        <f t="shared" si="2692"/>
        <v>0</v>
      </c>
      <c r="CU823" s="1377">
        <f t="shared" si="2693"/>
        <v>0</v>
      </c>
      <c r="CV823" s="1377">
        <f t="shared" si="2694"/>
        <v>0</v>
      </c>
      <c r="CW823" s="1377">
        <f t="shared" si="2695"/>
        <v>0</v>
      </c>
      <c r="CX823" s="1376">
        <f t="shared" si="2696"/>
        <v>0</v>
      </c>
      <c r="CY823" s="1379">
        <f t="shared" si="2697"/>
        <v>0</v>
      </c>
      <c r="CZ823" s="638">
        <f t="shared" si="2698"/>
        <v>0</v>
      </c>
      <c r="DA823" s="639">
        <f t="shared" si="2699"/>
        <v>0</v>
      </c>
      <c r="DB823" s="640">
        <f t="shared" si="2700"/>
        <v>0</v>
      </c>
      <c r="DC823" s="640">
        <f t="shared" si="2701"/>
        <v>0</v>
      </c>
      <c r="DD823" s="640">
        <f t="shared" si="2702"/>
        <v>0</v>
      </c>
      <c r="DE823" s="640">
        <f t="shared" si="2703"/>
        <v>0</v>
      </c>
      <c r="DF823" s="640">
        <f t="shared" si="2704"/>
        <v>0</v>
      </c>
      <c r="DG823" s="641">
        <f t="shared" si="2705"/>
        <v>0</v>
      </c>
      <c r="DH823" s="641">
        <f t="shared" si="2706"/>
        <v>0</v>
      </c>
      <c r="DI823" s="641">
        <f t="shared" si="2707"/>
        <v>0</v>
      </c>
      <c r="DJ823" s="641">
        <f t="shared" si="2708"/>
        <v>0</v>
      </c>
      <c r="DK823" s="640">
        <f t="shared" si="2709"/>
        <v>0</v>
      </c>
      <c r="DL823" s="640">
        <f t="shared" si="2710"/>
        <v>0</v>
      </c>
      <c r="DM823" s="640">
        <f t="shared" si="2711"/>
        <v>0</v>
      </c>
      <c r="DN823" s="640">
        <f t="shared" si="2712"/>
        <v>0</v>
      </c>
      <c r="DO823" s="640">
        <f t="shared" si="2713"/>
        <v>0</v>
      </c>
      <c r="DP823" s="639">
        <f t="shared" si="2714"/>
        <v>0</v>
      </c>
      <c r="DQ823" s="638">
        <f t="shared" si="2715"/>
        <v>1.0727628535847715E-2</v>
      </c>
      <c r="DR823" s="753">
        <f t="shared" si="2716"/>
        <v>18</v>
      </c>
      <c r="DS823" s="111">
        <f t="shared" si="2717"/>
        <v>18</v>
      </c>
      <c r="DT823" s="111">
        <f t="shared" si="2718"/>
        <v>18</v>
      </c>
      <c r="DU823" s="111">
        <f t="shared" si="2719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9"/>
      <c r="EE823" s="603"/>
    </row>
    <row r="824" spans="1:135" s="604" customFormat="1" ht="15.75" customHeight="1">
      <c r="A824" s="905" t="s">
        <v>491</v>
      </c>
      <c r="B824" s="900">
        <f t="shared" ref="B824:S824" si="2733">SUM(B144)</f>
        <v>0</v>
      </c>
      <c r="C824" s="900">
        <f t="shared" si="2733"/>
        <v>0</v>
      </c>
      <c r="D824" s="900">
        <f t="shared" si="2733"/>
        <v>0</v>
      </c>
      <c r="E824" s="900">
        <f t="shared" si="2733"/>
        <v>0</v>
      </c>
      <c r="F824" s="900">
        <f t="shared" si="2733"/>
        <v>0</v>
      </c>
      <c r="G824" s="900">
        <f t="shared" si="2733"/>
        <v>0</v>
      </c>
      <c r="H824" s="900">
        <f t="shared" si="2733"/>
        <v>0</v>
      </c>
      <c r="I824" s="900">
        <f t="shared" si="2733"/>
        <v>0</v>
      </c>
      <c r="J824" s="900">
        <f t="shared" si="2733"/>
        <v>0</v>
      </c>
      <c r="K824" s="900">
        <f t="shared" si="2733"/>
        <v>0</v>
      </c>
      <c r="L824" s="900">
        <f t="shared" si="2733"/>
        <v>0</v>
      </c>
      <c r="M824" s="900">
        <f t="shared" si="2733"/>
        <v>0</v>
      </c>
      <c r="N824" s="900">
        <f t="shared" si="2733"/>
        <v>0</v>
      </c>
      <c r="O824" s="900">
        <f t="shared" si="2733"/>
        <v>0</v>
      </c>
      <c r="P824" s="900">
        <f t="shared" si="2733"/>
        <v>0</v>
      </c>
      <c r="Q824" s="900">
        <f t="shared" si="2733"/>
        <v>0</v>
      </c>
      <c r="R824" s="900">
        <f t="shared" si="2733"/>
        <v>0</v>
      </c>
      <c r="S824" s="900">
        <f t="shared" si="2733"/>
        <v>0</v>
      </c>
      <c r="T824" s="906"/>
      <c r="U824" s="900">
        <f t="shared" ref="U824:AL824" si="2734">SUM(U144)</f>
        <v>0</v>
      </c>
      <c r="V824" s="900">
        <f t="shared" si="2734"/>
        <v>0</v>
      </c>
      <c r="W824" s="900">
        <f t="shared" si="2734"/>
        <v>0</v>
      </c>
      <c r="X824" s="900">
        <f t="shared" si="2734"/>
        <v>0</v>
      </c>
      <c r="Y824" s="900">
        <f t="shared" si="2734"/>
        <v>0</v>
      </c>
      <c r="Z824" s="900">
        <f t="shared" si="2734"/>
        <v>0</v>
      </c>
      <c r="AA824" s="900">
        <f t="shared" si="2734"/>
        <v>0</v>
      </c>
      <c r="AB824" s="900">
        <f t="shared" si="2734"/>
        <v>0</v>
      </c>
      <c r="AC824" s="900">
        <f t="shared" si="2734"/>
        <v>0</v>
      </c>
      <c r="AD824" s="900">
        <f t="shared" si="2734"/>
        <v>0</v>
      </c>
      <c r="AE824" s="900">
        <f t="shared" si="2734"/>
        <v>0</v>
      </c>
      <c r="AF824" s="900">
        <f t="shared" si="2734"/>
        <v>0</v>
      </c>
      <c r="AG824" s="900">
        <f t="shared" si="2734"/>
        <v>0</v>
      </c>
      <c r="AH824" s="900">
        <f t="shared" si="2734"/>
        <v>0</v>
      </c>
      <c r="AI824" s="900">
        <f t="shared" si="2734"/>
        <v>0</v>
      </c>
      <c r="AJ824" s="900">
        <f t="shared" si="2734"/>
        <v>0</v>
      </c>
      <c r="AK824" s="900">
        <f t="shared" si="2734"/>
        <v>0</v>
      </c>
      <c r="AL824" s="900">
        <f t="shared" si="2734"/>
        <v>0</v>
      </c>
      <c r="AM824" s="906"/>
      <c r="AN824" s="900">
        <f t="shared" ref="AN824:BE824" si="2735">SUM(AN144)</f>
        <v>0</v>
      </c>
      <c r="AO824" s="900">
        <f t="shared" si="2735"/>
        <v>0</v>
      </c>
      <c r="AP824" s="900">
        <f t="shared" si="2735"/>
        <v>0</v>
      </c>
      <c r="AQ824" s="900">
        <f t="shared" si="2735"/>
        <v>0</v>
      </c>
      <c r="AR824" s="900">
        <f t="shared" si="2735"/>
        <v>0</v>
      </c>
      <c r="AS824" s="900">
        <f t="shared" si="2735"/>
        <v>0</v>
      </c>
      <c r="AT824" s="900">
        <f t="shared" si="2735"/>
        <v>0</v>
      </c>
      <c r="AU824" s="900">
        <f t="shared" si="2735"/>
        <v>0</v>
      </c>
      <c r="AV824" s="900">
        <f t="shared" si="2735"/>
        <v>0</v>
      </c>
      <c r="AW824" s="900">
        <f t="shared" si="2735"/>
        <v>0</v>
      </c>
      <c r="AX824" s="900">
        <f t="shared" si="2735"/>
        <v>0</v>
      </c>
      <c r="AY824" s="900">
        <f t="shared" si="2735"/>
        <v>0</v>
      </c>
      <c r="AZ824" s="900">
        <f t="shared" si="2735"/>
        <v>0</v>
      </c>
      <c r="BA824" s="900">
        <f t="shared" si="2735"/>
        <v>0</v>
      </c>
      <c r="BB824" s="900">
        <f t="shared" si="2735"/>
        <v>0</v>
      </c>
      <c r="BC824" s="900">
        <f t="shared" si="2735"/>
        <v>0</v>
      </c>
      <c r="BD824" s="900">
        <f t="shared" si="2735"/>
        <v>0</v>
      </c>
      <c r="BE824" s="900">
        <f t="shared" si="2735"/>
        <v>0</v>
      </c>
      <c r="BF824" s="906"/>
      <c r="BG824" s="900">
        <f t="shared" ref="BG824:BX824" si="2736">SUM(BG144)</f>
        <v>0</v>
      </c>
      <c r="BH824" s="900">
        <f t="shared" si="2736"/>
        <v>0</v>
      </c>
      <c r="BI824" s="900">
        <f t="shared" si="2736"/>
        <v>0</v>
      </c>
      <c r="BJ824" s="900">
        <f t="shared" si="2736"/>
        <v>0</v>
      </c>
      <c r="BK824" s="900">
        <f t="shared" si="2736"/>
        <v>0</v>
      </c>
      <c r="BL824" s="900">
        <f t="shared" si="2736"/>
        <v>0</v>
      </c>
      <c r="BM824" s="900">
        <f t="shared" si="2736"/>
        <v>0</v>
      </c>
      <c r="BN824" s="900">
        <f t="shared" si="2736"/>
        <v>0</v>
      </c>
      <c r="BO824" s="900">
        <f t="shared" si="2736"/>
        <v>0</v>
      </c>
      <c r="BP824" s="900">
        <f t="shared" si="2736"/>
        <v>0</v>
      </c>
      <c r="BQ824" s="900">
        <f t="shared" si="2736"/>
        <v>0</v>
      </c>
      <c r="BR824" s="900">
        <f t="shared" si="2736"/>
        <v>0</v>
      </c>
      <c r="BS824" s="900">
        <f t="shared" si="2736"/>
        <v>0</v>
      </c>
      <c r="BT824" s="900">
        <f t="shared" si="2736"/>
        <v>0</v>
      </c>
      <c r="BU824" s="900">
        <f t="shared" si="2736"/>
        <v>0</v>
      </c>
      <c r="BV824" s="900">
        <f t="shared" si="2736"/>
        <v>0</v>
      </c>
      <c r="BW824" s="900">
        <f t="shared" si="2736"/>
        <v>0</v>
      </c>
      <c r="BX824" s="900">
        <f t="shared" si="2736"/>
        <v>0</v>
      </c>
      <c r="BY824" s="906"/>
      <c r="BZ824" s="907">
        <f t="shared" ref="BZ824:CC825" si="2737">SUM(BZ144)</f>
        <v>0</v>
      </c>
      <c r="CA824" s="907">
        <f t="shared" si="2737"/>
        <v>0</v>
      </c>
      <c r="CB824" s="907">
        <f t="shared" si="2737"/>
        <v>0</v>
      </c>
      <c r="CC824" s="907">
        <f t="shared" si="2737"/>
        <v>0</v>
      </c>
      <c r="CD824" s="723">
        <f t="shared" si="2676"/>
        <v>0</v>
      </c>
      <c r="CE824" s="723">
        <f t="shared" si="2677"/>
        <v>0</v>
      </c>
      <c r="CF824" s="723">
        <f t="shared" si="2678"/>
        <v>0</v>
      </c>
      <c r="CG824" s="790">
        <f t="shared" si="2679"/>
        <v>0</v>
      </c>
      <c r="CH824" s="1375">
        <f t="shared" si="2680"/>
        <v>0</v>
      </c>
      <c r="CI824" s="1376">
        <f t="shared" si="2681"/>
        <v>0</v>
      </c>
      <c r="CJ824" s="1377">
        <f t="shared" si="2682"/>
        <v>0</v>
      </c>
      <c r="CK824" s="1377">
        <f t="shared" si="2683"/>
        <v>0</v>
      </c>
      <c r="CL824" s="1377">
        <f t="shared" si="2684"/>
        <v>0</v>
      </c>
      <c r="CM824" s="1377">
        <f t="shared" si="2685"/>
        <v>0</v>
      </c>
      <c r="CN824" s="1377">
        <f t="shared" si="2686"/>
        <v>0</v>
      </c>
      <c r="CO824" s="1378">
        <f t="shared" si="2687"/>
        <v>0</v>
      </c>
      <c r="CP824" s="1378">
        <f t="shared" si="2688"/>
        <v>0</v>
      </c>
      <c r="CQ824" s="1378">
        <f t="shared" si="2689"/>
        <v>0</v>
      </c>
      <c r="CR824" s="1378">
        <f t="shared" si="2690"/>
        <v>0</v>
      </c>
      <c r="CS824" s="1377">
        <f t="shared" si="2691"/>
        <v>0</v>
      </c>
      <c r="CT824" s="1377">
        <f t="shared" si="2692"/>
        <v>0</v>
      </c>
      <c r="CU824" s="1377">
        <f t="shared" si="2693"/>
        <v>0</v>
      </c>
      <c r="CV824" s="1377">
        <f t="shared" si="2694"/>
        <v>0</v>
      </c>
      <c r="CW824" s="1377">
        <f t="shared" si="2695"/>
        <v>0</v>
      </c>
      <c r="CX824" s="1376">
        <f t="shared" si="2696"/>
        <v>0</v>
      </c>
      <c r="CY824" s="1379">
        <f t="shared" si="2697"/>
        <v>0</v>
      </c>
      <c r="CZ824" s="638">
        <f t="shared" si="2698"/>
        <v>0</v>
      </c>
      <c r="DA824" s="639">
        <f t="shared" si="2699"/>
        <v>0</v>
      </c>
      <c r="DB824" s="640">
        <f t="shared" si="2700"/>
        <v>0</v>
      </c>
      <c r="DC824" s="640">
        <f t="shared" si="2701"/>
        <v>0</v>
      </c>
      <c r="DD824" s="640">
        <f t="shared" si="2702"/>
        <v>0</v>
      </c>
      <c r="DE824" s="640">
        <f t="shared" si="2703"/>
        <v>0</v>
      </c>
      <c r="DF824" s="640">
        <f t="shared" si="2704"/>
        <v>0</v>
      </c>
      <c r="DG824" s="641">
        <f t="shared" si="2705"/>
        <v>0</v>
      </c>
      <c r="DH824" s="641">
        <f t="shared" si="2706"/>
        <v>0</v>
      </c>
      <c r="DI824" s="641">
        <f t="shared" si="2707"/>
        <v>0</v>
      </c>
      <c r="DJ824" s="641">
        <f t="shared" si="2708"/>
        <v>0</v>
      </c>
      <c r="DK824" s="640">
        <f t="shared" si="2709"/>
        <v>0</v>
      </c>
      <c r="DL824" s="640">
        <f t="shared" si="2710"/>
        <v>0</v>
      </c>
      <c r="DM824" s="640">
        <f t="shared" si="2711"/>
        <v>0</v>
      </c>
      <c r="DN824" s="640">
        <f t="shared" si="2712"/>
        <v>0</v>
      </c>
      <c r="DO824" s="640">
        <f t="shared" si="2713"/>
        <v>0</v>
      </c>
      <c r="DP824" s="639">
        <f t="shared" si="2714"/>
        <v>0</v>
      </c>
      <c r="DQ824" s="638">
        <f t="shared" si="2715"/>
        <v>0</v>
      </c>
      <c r="DR824" s="753">
        <f t="shared" si="2716"/>
        <v>18</v>
      </c>
      <c r="DS824" s="111">
        <f t="shared" si="2717"/>
        <v>18</v>
      </c>
      <c r="DT824" s="111">
        <f t="shared" si="2718"/>
        <v>18</v>
      </c>
      <c r="DU824" s="111">
        <f t="shared" si="2719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9"/>
      <c r="EE824" s="603"/>
    </row>
    <row r="825" spans="1:135" s="604" customFormat="1" ht="15.75" customHeight="1">
      <c r="A825" s="718" t="s">
        <v>492</v>
      </c>
      <c r="B825" s="900">
        <f t="shared" ref="B825:S825" si="2738">SUM(B145)</f>
        <v>0</v>
      </c>
      <c r="C825" s="900">
        <f t="shared" si="2738"/>
        <v>0</v>
      </c>
      <c r="D825" s="900">
        <f t="shared" si="2738"/>
        <v>0</v>
      </c>
      <c r="E825" s="900">
        <f t="shared" si="2738"/>
        <v>0</v>
      </c>
      <c r="F825" s="900">
        <f t="shared" si="2738"/>
        <v>0</v>
      </c>
      <c r="G825" s="900">
        <f t="shared" si="2738"/>
        <v>0</v>
      </c>
      <c r="H825" s="900">
        <f t="shared" si="2738"/>
        <v>0</v>
      </c>
      <c r="I825" s="900">
        <f t="shared" si="2738"/>
        <v>0</v>
      </c>
      <c r="J825" s="900">
        <f t="shared" si="2738"/>
        <v>0</v>
      </c>
      <c r="K825" s="900">
        <f t="shared" si="2738"/>
        <v>0</v>
      </c>
      <c r="L825" s="900">
        <f t="shared" si="2738"/>
        <v>0</v>
      </c>
      <c r="M825" s="900">
        <f t="shared" si="2738"/>
        <v>0</v>
      </c>
      <c r="N825" s="900">
        <f t="shared" si="2738"/>
        <v>0</v>
      </c>
      <c r="O825" s="900">
        <f t="shared" si="2738"/>
        <v>0</v>
      </c>
      <c r="P825" s="900">
        <f t="shared" si="2738"/>
        <v>0</v>
      </c>
      <c r="Q825" s="900">
        <f t="shared" si="2738"/>
        <v>0</v>
      </c>
      <c r="R825" s="900">
        <f t="shared" si="2738"/>
        <v>0</v>
      </c>
      <c r="S825" s="900">
        <f t="shared" si="2738"/>
        <v>0</v>
      </c>
      <c r="T825" s="906"/>
      <c r="U825" s="900">
        <f t="shared" ref="U825:AL825" si="2739">SUM(U145)</f>
        <v>0</v>
      </c>
      <c r="V825" s="900">
        <f t="shared" si="2739"/>
        <v>0</v>
      </c>
      <c r="W825" s="900">
        <f t="shared" si="2739"/>
        <v>0</v>
      </c>
      <c r="X825" s="900">
        <f t="shared" si="2739"/>
        <v>0</v>
      </c>
      <c r="Y825" s="900">
        <f t="shared" si="2739"/>
        <v>0</v>
      </c>
      <c r="Z825" s="900">
        <f t="shared" si="2739"/>
        <v>0</v>
      </c>
      <c r="AA825" s="900">
        <f t="shared" si="2739"/>
        <v>0</v>
      </c>
      <c r="AB825" s="900">
        <f t="shared" si="2739"/>
        <v>0</v>
      </c>
      <c r="AC825" s="900">
        <f t="shared" si="2739"/>
        <v>0</v>
      </c>
      <c r="AD825" s="900">
        <f t="shared" si="2739"/>
        <v>0</v>
      </c>
      <c r="AE825" s="900">
        <f t="shared" si="2739"/>
        <v>0</v>
      </c>
      <c r="AF825" s="900">
        <f t="shared" si="2739"/>
        <v>0</v>
      </c>
      <c r="AG825" s="900">
        <f t="shared" si="2739"/>
        <v>0</v>
      </c>
      <c r="AH825" s="900">
        <f t="shared" si="2739"/>
        <v>0</v>
      </c>
      <c r="AI825" s="900">
        <f t="shared" si="2739"/>
        <v>0</v>
      </c>
      <c r="AJ825" s="900">
        <f t="shared" si="2739"/>
        <v>0</v>
      </c>
      <c r="AK825" s="900">
        <f t="shared" si="2739"/>
        <v>0</v>
      </c>
      <c r="AL825" s="900">
        <f t="shared" si="2739"/>
        <v>0</v>
      </c>
      <c r="AM825" s="906"/>
      <c r="AN825" s="900">
        <f t="shared" ref="AN825:BE825" si="2740">SUM(AN145)</f>
        <v>0</v>
      </c>
      <c r="AO825" s="900">
        <f t="shared" si="2740"/>
        <v>0</v>
      </c>
      <c r="AP825" s="900">
        <f t="shared" si="2740"/>
        <v>0</v>
      </c>
      <c r="AQ825" s="900">
        <f t="shared" si="2740"/>
        <v>0</v>
      </c>
      <c r="AR825" s="900">
        <f t="shared" si="2740"/>
        <v>0</v>
      </c>
      <c r="AS825" s="900">
        <f t="shared" si="2740"/>
        <v>0</v>
      </c>
      <c r="AT825" s="900">
        <f t="shared" si="2740"/>
        <v>0</v>
      </c>
      <c r="AU825" s="900">
        <f t="shared" si="2740"/>
        <v>0</v>
      </c>
      <c r="AV825" s="900">
        <f t="shared" si="2740"/>
        <v>0</v>
      </c>
      <c r="AW825" s="900">
        <f t="shared" si="2740"/>
        <v>0</v>
      </c>
      <c r="AX825" s="900">
        <f t="shared" si="2740"/>
        <v>0</v>
      </c>
      <c r="AY825" s="900">
        <f t="shared" si="2740"/>
        <v>0</v>
      </c>
      <c r="AZ825" s="900">
        <f t="shared" si="2740"/>
        <v>0</v>
      </c>
      <c r="BA825" s="900">
        <f t="shared" si="2740"/>
        <v>0</v>
      </c>
      <c r="BB825" s="900">
        <f t="shared" si="2740"/>
        <v>0</v>
      </c>
      <c r="BC825" s="900">
        <f t="shared" si="2740"/>
        <v>0</v>
      </c>
      <c r="BD825" s="900">
        <f t="shared" si="2740"/>
        <v>0</v>
      </c>
      <c r="BE825" s="900">
        <f t="shared" si="2740"/>
        <v>0</v>
      </c>
      <c r="BF825" s="906"/>
      <c r="BG825" s="900">
        <f t="shared" ref="BG825:BX825" si="2741">SUM(BG145)</f>
        <v>0</v>
      </c>
      <c r="BH825" s="900">
        <f t="shared" si="2741"/>
        <v>0</v>
      </c>
      <c r="BI825" s="900">
        <f t="shared" si="2741"/>
        <v>0</v>
      </c>
      <c r="BJ825" s="900">
        <f t="shared" si="2741"/>
        <v>0</v>
      </c>
      <c r="BK825" s="900">
        <f t="shared" si="2741"/>
        <v>0</v>
      </c>
      <c r="BL825" s="900">
        <f t="shared" si="2741"/>
        <v>0</v>
      </c>
      <c r="BM825" s="900">
        <f t="shared" si="2741"/>
        <v>0</v>
      </c>
      <c r="BN825" s="900">
        <f t="shared" si="2741"/>
        <v>0</v>
      </c>
      <c r="BO825" s="900">
        <f t="shared" si="2741"/>
        <v>0</v>
      </c>
      <c r="BP825" s="900">
        <f t="shared" si="2741"/>
        <v>0</v>
      </c>
      <c r="BQ825" s="900">
        <f t="shared" si="2741"/>
        <v>0</v>
      </c>
      <c r="BR825" s="900">
        <f t="shared" si="2741"/>
        <v>0</v>
      </c>
      <c r="BS825" s="900">
        <f t="shared" si="2741"/>
        <v>0</v>
      </c>
      <c r="BT825" s="900">
        <f t="shared" si="2741"/>
        <v>0</v>
      </c>
      <c r="BU825" s="900">
        <f t="shared" si="2741"/>
        <v>0</v>
      </c>
      <c r="BV825" s="900">
        <f t="shared" si="2741"/>
        <v>0</v>
      </c>
      <c r="BW825" s="900">
        <f t="shared" si="2741"/>
        <v>0</v>
      </c>
      <c r="BX825" s="900">
        <f t="shared" si="2741"/>
        <v>0</v>
      </c>
      <c r="BY825" s="906"/>
      <c r="BZ825" s="907">
        <f t="shared" si="2737"/>
        <v>0</v>
      </c>
      <c r="CA825" s="907">
        <f t="shared" si="2737"/>
        <v>0</v>
      </c>
      <c r="CB825" s="907">
        <f t="shared" si="2737"/>
        <v>0</v>
      </c>
      <c r="CC825" s="907">
        <f t="shared" si="2737"/>
        <v>0</v>
      </c>
      <c r="CD825" s="723">
        <f t="shared" si="2676"/>
        <v>0</v>
      </c>
      <c r="CE825" s="723">
        <f t="shared" si="2677"/>
        <v>0</v>
      </c>
      <c r="CF825" s="723">
        <f t="shared" si="2678"/>
        <v>0</v>
      </c>
      <c r="CG825" s="790">
        <f t="shared" si="2679"/>
        <v>0</v>
      </c>
      <c r="CH825" s="1375">
        <f t="shared" si="2680"/>
        <v>0</v>
      </c>
      <c r="CI825" s="1376">
        <f t="shared" si="2681"/>
        <v>0</v>
      </c>
      <c r="CJ825" s="1377">
        <f t="shared" si="2682"/>
        <v>0</v>
      </c>
      <c r="CK825" s="1377">
        <f t="shared" si="2683"/>
        <v>0</v>
      </c>
      <c r="CL825" s="1377">
        <f t="shared" si="2684"/>
        <v>0</v>
      </c>
      <c r="CM825" s="1377">
        <f t="shared" si="2685"/>
        <v>0</v>
      </c>
      <c r="CN825" s="1377">
        <f t="shared" si="2686"/>
        <v>0</v>
      </c>
      <c r="CO825" s="1378">
        <f t="shared" si="2687"/>
        <v>0</v>
      </c>
      <c r="CP825" s="1378">
        <f t="shared" si="2688"/>
        <v>0</v>
      </c>
      <c r="CQ825" s="1378">
        <f t="shared" si="2689"/>
        <v>0</v>
      </c>
      <c r="CR825" s="1378">
        <f t="shared" si="2690"/>
        <v>0</v>
      </c>
      <c r="CS825" s="1377">
        <f t="shared" si="2691"/>
        <v>0</v>
      </c>
      <c r="CT825" s="1377">
        <f t="shared" si="2692"/>
        <v>0</v>
      </c>
      <c r="CU825" s="1377">
        <f t="shared" si="2693"/>
        <v>0</v>
      </c>
      <c r="CV825" s="1377">
        <f t="shared" si="2694"/>
        <v>0</v>
      </c>
      <c r="CW825" s="1377">
        <f t="shared" si="2695"/>
        <v>0</v>
      </c>
      <c r="CX825" s="1376">
        <f t="shared" si="2696"/>
        <v>0</v>
      </c>
      <c r="CY825" s="1379">
        <f t="shared" si="2697"/>
        <v>0</v>
      </c>
      <c r="CZ825" s="638">
        <f t="shared" si="2698"/>
        <v>0</v>
      </c>
      <c r="DA825" s="639">
        <f t="shared" si="2699"/>
        <v>0</v>
      </c>
      <c r="DB825" s="640">
        <f t="shared" si="2700"/>
        <v>0</v>
      </c>
      <c r="DC825" s="640">
        <f t="shared" si="2701"/>
        <v>0</v>
      </c>
      <c r="DD825" s="640">
        <f t="shared" si="2702"/>
        <v>0</v>
      </c>
      <c r="DE825" s="640">
        <f t="shared" si="2703"/>
        <v>0</v>
      </c>
      <c r="DF825" s="640">
        <f t="shared" si="2704"/>
        <v>0</v>
      </c>
      <c r="DG825" s="641">
        <f t="shared" si="2705"/>
        <v>0</v>
      </c>
      <c r="DH825" s="641">
        <f t="shared" si="2706"/>
        <v>0</v>
      </c>
      <c r="DI825" s="641">
        <f t="shared" si="2707"/>
        <v>0</v>
      </c>
      <c r="DJ825" s="641">
        <f t="shared" si="2708"/>
        <v>0</v>
      </c>
      <c r="DK825" s="640">
        <f t="shared" si="2709"/>
        <v>0</v>
      </c>
      <c r="DL825" s="640">
        <f t="shared" si="2710"/>
        <v>0</v>
      </c>
      <c r="DM825" s="640">
        <f t="shared" si="2711"/>
        <v>0</v>
      </c>
      <c r="DN825" s="640">
        <f t="shared" si="2712"/>
        <v>0</v>
      </c>
      <c r="DO825" s="640">
        <f t="shared" si="2713"/>
        <v>0</v>
      </c>
      <c r="DP825" s="639">
        <f t="shared" si="2714"/>
        <v>0</v>
      </c>
      <c r="DQ825" s="638">
        <f t="shared" si="2715"/>
        <v>0</v>
      </c>
      <c r="DR825" s="753">
        <f t="shared" si="2716"/>
        <v>18</v>
      </c>
      <c r="DS825" s="111">
        <f t="shared" si="2717"/>
        <v>18</v>
      </c>
      <c r="DT825" s="111">
        <f t="shared" si="2718"/>
        <v>18</v>
      </c>
      <c r="DU825" s="111">
        <f t="shared" si="2719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9"/>
      <c r="EE825" s="603"/>
    </row>
    <row r="826" spans="1:135" s="604" customFormat="1" ht="15.75" customHeight="1">
      <c r="A826" s="905" t="s">
        <v>493</v>
      </c>
      <c r="B826" s="900">
        <f t="shared" ref="B826:S826" si="2742">SUM(B172)</f>
        <v>0</v>
      </c>
      <c r="C826" s="900">
        <f t="shared" si="2742"/>
        <v>0</v>
      </c>
      <c r="D826" s="900">
        <f t="shared" si="2742"/>
        <v>0</v>
      </c>
      <c r="E826" s="900">
        <f t="shared" si="2742"/>
        <v>0</v>
      </c>
      <c r="F826" s="900">
        <f t="shared" si="2742"/>
        <v>0</v>
      </c>
      <c r="G826" s="900">
        <f t="shared" si="2742"/>
        <v>0</v>
      </c>
      <c r="H826" s="900">
        <f t="shared" si="2742"/>
        <v>0</v>
      </c>
      <c r="I826" s="900">
        <f t="shared" si="2742"/>
        <v>0</v>
      </c>
      <c r="J826" s="900">
        <f t="shared" si="2742"/>
        <v>0</v>
      </c>
      <c r="K826" s="900">
        <f t="shared" si="2742"/>
        <v>0</v>
      </c>
      <c r="L826" s="900">
        <f t="shared" si="2742"/>
        <v>0</v>
      </c>
      <c r="M826" s="900">
        <f t="shared" si="2742"/>
        <v>0</v>
      </c>
      <c r="N826" s="900">
        <f t="shared" si="2742"/>
        <v>0</v>
      </c>
      <c r="O826" s="900">
        <f t="shared" si="2742"/>
        <v>0</v>
      </c>
      <c r="P826" s="900">
        <f t="shared" si="2742"/>
        <v>0</v>
      </c>
      <c r="Q826" s="900">
        <f t="shared" si="2742"/>
        <v>0</v>
      </c>
      <c r="R826" s="900">
        <f t="shared" si="2742"/>
        <v>0</v>
      </c>
      <c r="S826" s="900">
        <f t="shared" si="2742"/>
        <v>0</v>
      </c>
      <c r="T826" s="906"/>
      <c r="U826" s="900">
        <f t="shared" ref="U826:AL826" si="2743">SUM(U172)</f>
        <v>0</v>
      </c>
      <c r="V826" s="900">
        <f t="shared" si="2743"/>
        <v>0</v>
      </c>
      <c r="W826" s="900">
        <f t="shared" si="2743"/>
        <v>0</v>
      </c>
      <c r="X826" s="900">
        <f t="shared" si="2743"/>
        <v>0</v>
      </c>
      <c r="Y826" s="900">
        <f t="shared" si="2743"/>
        <v>0</v>
      </c>
      <c r="Z826" s="900">
        <f t="shared" si="2743"/>
        <v>0</v>
      </c>
      <c r="AA826" s="900">
        <f t="shared" si="2743"/>
        <v>0</v>
      </c>
      <c r="AB826" s="900">
        <f t="shared" si="2743"/>
        <v>0</v>
      </c>
      <c r="AC826" s="900">
        <f t="shared" si="2743"/>
        <v>0</v>
      </c>
      <c r="AD826" s="900">
        <f t="shared" si="2743"/>
        <v>0</v>
      </c>
      <c r="AE826" s="900">
        <f t="shared" si="2743"/>
        <v>0</v>
      </c>
      <c r="AF826" s="900">
        <f t="shared" si="2743"/>
        <v>0</v>
      </c>
      <c r="AG826" s="900">
        <f t="shared" si="2743"/>
        <v>0</v>
      </c>
      <c r="AH826" s="900">
        <f t="shared" si="2743"/>
        <v>0</v>
      </c>
      <c r="AI826" s="900">
        <f t="shared" si="2743"/>
        <v>0</v>
      </c>
      <c r="AJ826" s="900">
        <f t="shared" si="2743"/>
        <v>0</v>
      </c>
      <c r="AK826" s="900">
        <f t="shared" si="2743"/>
        <v>0</v>
      </c>
      <c r="AL826" s="900">
        <f t="shared" si="2743"/>
        <v>0</v>
      </c>
      <c r="AM826" s="906"/>
      <c r="AN826" s="900">
        <f t="shared" ref="AN826:BE826" si="2744">SUM(AN172)</f>
        <v>0</v>
      </c>
      <c r="AO826" s="900">
        <f t="shared" si="2744"/>
        <v>0</v>
      </c>
      <c r="AP826" s="900">
        <f t="shared" si="2744"/>
        <v>0</v>
      </c>
      <c r="AQ826" s="900">
        <f t="shared" si="2744"/>
        <v>0</v>
      </c>
      <c r="AR826" s="900">
        <f t="shared" si="2744"/>
        <v>0</v>
      </c>
      <c r="AS826" s="900">
        <f t="shared" si="2744"/>
        <v>0</v>
      </c>
      <c r="AT826" s="900">
        <f t="shared" si="2744"/>
        <v>0</v>
      </c>
      <c r="AU826" s="900">
        <f t="shared" si="2744"/>
        <v>0</v>
      </c>
      <c r="AV826" s="900">
        <f t="shared" si="2744"/>
        <v>0</v>
      </c>
      <c r="AW826" s="900">
        <f t="shared" si="2744"/>
        <v>0</v>
      </c>
      <c r="AX826" s="900">
        <f t="shared" si="2744"/>
        <v>0</v>
      </c>
      <c r="AY826" s="900">
        <f t="shared" si="2744"/>
        <v>0</v>
      </c>
      <c r="AZ826" s="900">
        <f t="shared" si="2744"/>
        <v>0</v>
      </c>
      <c r="BA826" s="900">
        <f t="shared" si="2744"/>
        <v>0</v>
      </c>
      <c r="BB826" s="900">
        <f t="shared" si="2744"/>
        <v>0</v>
      </c>
      <c r="BC826" s="900">
        <f t="shared" si="2744"/>
        <v>0</v>
      </c>
      <c r="BD826" s="900">
        <f t="shared" si="2744"/>
        <v>0</v>
      </c>
      <c r="BE826" s="900">
        <f t="shared" si="2744"/>
        <v>0</v>
      </c>
      <c r="BF826" s="906"/>
      <c r="BG826" s="900">
        <f t="shared" ref="BG826:BX826" si="2745">SUM(BG172)</f>
        <v>0</v>
      </c>
      <c r="BH826" s="900">
        <f t="shared" si="2745"/>
        <v>0</v>
      </c>
      <c r="BI826" s="900">
        <f t="shared" si="2745"/>
        <v>0</v>
      </c>
      <c r="BJ826" s="900">
        <f t="shared" si="2745"/>
        <v>0</v>
      </c>
      <c r="BK826" s="900">
        <f t="shared" si="2745"/>
        <v>0</v>
      </c>
      <c r="BL826" s="900">
        <f t="shared" si="2745"/>
        <v>0</v>
      </c>
      <c r="BM826" s="900">
        <f t="shared" si="2745"/>
        <v>0</v>
      </c>
      <c r="BN826" s="900">
        <f t="shared" si="2745"/>
        <v>0</v>
      </c>
      <c r="BO826" s="900">
        <f t="shared" si="2745"/>
        <v>0</v>
      </c>
      <c r="BP826" s="900">
        <f t="shared" si="2745"/>
        <v>0</v>
      </c>
      <c r="BQ826" s="900">
        <f t="shared" si="2745"/>
        <v>0</v>
      </c>
      <c r="BR826" s="900">
        <f t="shared" si="2745"/>
        <v>0</v>
      </c>
      <c r="BS826" s="900">
        <f t="shared" si="2745"/>
        <v>0</v>
      </c>
      <c r="BT826" s="900">
        <f t="shared" si="2745"/>
        <v>0</v>
      </c>
      <c r="BU826" s="900">
        <f t="shared" si="2745"/>
        <v>0</v>
      </c>
      <c r="BV826" s="900">
        <f t="shared" si="2745"/>
        <v>0</v>
      </c>
      <c r="BW826" s="900">
        <f t="shared" si="2745"/>
        <v>0</v>
      </c>
      <c r="BX826" s="900">
        <f t="shared" si="2745"/>
        <v>0</v>
      </c>
      <c r="BY826" s="906"/>
      <c r="BZ826" s="907">
        <f t="shared" ref="BZ826:CC827" si="2746">SUM(BZ172)</f>
        <v>0</v>
      </c>
      <c r="CA826" s="907">
        <f t="shared" si="2746"/>
        <v>0</v>
      </c>
      <c r="CB826" s="907">
        <f t="shared" si="2746"/>
        <v>0</v>
      </c>
      <c r="CC826" s="907">
        <f t="shared" si="2746"/>
        <v>0</v>
      </c>
      <c r="CD826" s="723">
        <f t="shared" si="2676"/>
        <v>0</v>
      </c>
      <c r="CE826" s="723">
        <f t="shared" si="2677"/>
        <v>0</v>
      </c>
      <c r="CF826" s="723">
        <f t="shared" si="2678"/>
        <v>0</v>
      </c>
      <c r="CG826" s="790">
        <f t="shared" si="2679"/>
        <v>0</v>
      </c>
      <c r="CH826" s="1375">
        <f t="shared" si="2680"/>
        <v>0</v>
      </c>
      <c r="CI826" s="1376">
        <f t="shared" si="2681"/>
        <v>0</v>
      </c>
      <c r="CJ826" s="1377">
        <f t="shared" si="2682"/>
        <v>0</v>
      </c>
      <c r="CK826" s="1377">
        <f t="shared" si="2683"/>
        <v>0</v>
      </c>
      <c r="CL826" s="1377">
        <f t="shared" si="2684"/>
        <v>0</v>
      </c>
      <c r="CM826" s="1377">
        <f t="shared" si="2685"/>
        <v>0</v>
      </c>
      <c r="CN826" s="1377">
        <f t="shared" si="2686"/>
        <v>0</v>
      </c>
      <c r="CO826" s="1378">
        <f t="shared" si="2687"/>
        <v>0</v>
      </c>
      <c r="CP826" s="1378">
        <f t="shared" si="2688"/>
        <v>0</v>
      </c>
      <c r="CQ826" s="1378">
        <f t="shared" si="2689"/>
        <v>0</v>
      </c>
      <c r="CR826" s="1378">
        <f t="shared" si="2690"/>
        <v>0</v>
      </c>
      <c r="CS826" s="1377">
        <f t="shared" si="2691"/>
        <v>0</v>
      </c>
      <c r="CT826" s="1377">
        <f t="shared" si="2692"/>
        <v>0</v>
      </c>
      <c r="CU826" s="1377">
        <f t="shared" si="2693"/>
        <v>0</v>
      </c>
      <c r="CV826" s="1377">
        <f t="shared" si="2694"/>
        <v>0</v>
      </c>
      <c r="CW826" s="1377">
        <f t="shared" si="2695"/>
        <v>0</v>
      </c>
      <c r="CX826" s="1376">
        <f t="shared" si="2696"/>
        <v>0</v>
      </c>
      <c r="CY826" s="1379">
        <f t="shared" si="2697"/>
        <v>0</v>
      </c>
      <c r="CZ826" s="638">
        <f t="shared" si="2698"/>
        <v>0</v>
      </c>
      <c r="DA826" s="639">
        <f t="shared" si="2699"/>
        <v>0</v>
      </c>
      <c r="DB826" s="640">
        <f t="shared" si="2700"/>
        <v>0</v>
      </c>
      <c r="DC826" s="640">
        <f t="shared" si="2701"/>
        <v>0</v>
      </c>
      <c r="DD826" s="640">
        <f t="shared" si="2702"/>
        <v>0</v>
      </c>
      <c r="DE826" s="640">
        <f t="shared" si="2703"/>
        <v>0</v>
      </c>
      <c r="DF826" s="640">
        <f t="shared" si="2704"/>
        <v>0</v>
      </c>
      <c r="DG826" s="641">
        <f t="shared" si="2705"/>
        <v>0</v>
      </c>
      <c r="DH826" s="641">
        <f t="shared" si="2706"/>
        <v>0</v>
      </c>
      <c r="DI826" s="641">
        <f t="shared" si="2707"/>
        <v>0</v>
      </c>
      <c r="DJ826" s="641">
        <f t="shared" si="2708"/>
        <v>0</v>
      </c>
      <c r="DK826" s="640">
        <f t="shared" si="2709"/>
        <v>0</v>
      </c>
      <c r="DL826" s="640">
        <f t="shared" si="2710"/>
        <v>0</v>
      </c>
      <c r="DM826" s="640">
        <f t="shared" si="2711"/>
        <v>0</v>
      </c>
      <c r="DN826" s="640">
        <f t="shared" si="2712"/>
        <v>0</v>
      </c>
      <c r="DO826" s="640">
        <f t="shared" si="2713"/>
        <v>0</v>
      </c>
      <c r="DP826" s="639">
        <f t="shared" si="2714"/>
        <v>0</v>
      </c>
      <c r="DQ826" s="638">
        <f t="shared" si="2715"/>
        <v>0</v>
      </c>
      <c r="DR826" s="753">
        <f t="shared" si="2716"/>
        <v>18</v>
      </c>
      <c r="DS826" s="111">
        <f t="shared" si="2717"/>
        <v>18</v>
      </c>
      <c r="DT826" s="111">
        <f t="shared" si="2718"/>
        <v>18</v>
      </c>
      <c r="DU826" s="111">
        <f t="shared" si="2719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9"/>
      <c r="EE826" s="603"/>
    </row>
    <row r="827" spans="1:135" s="604" customFormat="1" ht="15.75" customHeight="1">
      <c r="A827" s="718" t="s">
        <v>494</v>
      </c>
      <c r="B827" s="900">
        <f t="shared" ref="B827:S827" si="2747">SUM(B173)</f>
        <v>0</v>
      </c>
      <c r="C827" s="900">
        <f t="shared" si="2747"/>
        <v>0</v>
      </c>
      <c r="D827" s="900">
        <f t="shared" si="2747"/>
        <v>0</v>
      </c>
      <c r="E827" s="900">
        <f t="shared" si="2747"/>
        <v>0</v>
      </c>
      <c r="F827" s="900">
        <f t="shared" si="2747"/>
        <v>0</v>
      </c>
      <c r="G827" s="900">
        <f t="shared" si="2747"/>
        <v>0</v>
      </c>
      <c r="H827" s="900">
        <f t="shared" si="2747"/>
        <v>0</v>
      </c>
      <c r="I827" s="900">
        <f t="shared" si="2747"/>
        <v>0</v>
      </c>
      <c r="J827" s="900">
        <f t="shared" si="2747"/>
        <v>0</v>
      </c>
      <c r="K827" s="900">
        <f t="shared" si="2747"/>
        <v>0</v>
      </c>
      <c r="L827" s="900">
        <f t="shared" si="2747"/>
        <v>0</v>
      </c>
      <c r="M827" s="900">
        <f t="shared" si="2747"/>
        <v>0</v>
      </c>
      <c r="N827" s="900">
        <f t="shared" si="2747"/>
        <v>0</v>
      </c>
      <c r="O827" s="900">
        <f t="shared" si="2747"/>
        <v>0</v>
      </c>
      <c r="P827" s="900">
        <f t="shared" si="2747"/>
        <v>0</v>
      </c>
      <c r="Q827" s="900">
        <f t="shared" si="2747"/>
        <v>0</v>
      </c>
      <c r="R827" s="900">
        <f t="shared" si="2747"/>
        <v>0</v>
      </c>
      <c r="S827" s="900">
        <f t="shared" si="2747"/>
        <v>0</v>
      </c>
      <c r="T827" s="906"/>
      <c r="U827" s="900">
        <f t="shared" ref="U827:AL827" si="2748">SUM(U173)</f>
        <v>0</v>
      </c>
      <c r="V827" s="900">
        <f t="shared" si="2748"/>
        <v>0</v>
      </c>
      <c r="W827" s="900">
        <f t="shared" si="2748"/>
        <v>0</v>
      </c>
      <c r="X827" s="900">
        <f t="shared" si="2748"/>
        <v>0</v>
      </c>
      <c r="Y827" s="900">
        <f t="shared" si="2748"/>
        <v>0</v>
      </c>
      <c r="Z827" s="900">
        <f t="shared" si="2748"/>
        <v>0</v>
      </c>
      <c r="AA827" s="900">
        <f t="shared" si="2748"/>
        <v>0</v>
      </c>
      <c r="AB827" s="900">
        <f t="shared" si="2748"/>
        <v>0</v>
      </c>
      <c r="AC827" s="900">
        <f t="shared" si="2748"/>
        <v>0</v>
      </c>
      <c r="AD827" s="900">
        <f t="shared" si="2748"/>
        <v>0</v>
      </c>
      <c r="AE827" s="900">
        <f t="shared" si="2748"/>
        <v>0</v>
      </c>
      <c r="AF827" s="900">
        <f t="shared" si="2748"/>
        <v>0</v>
      </c>
      <c r="AG827" s="900">
        <f t="shared" si="2748"/>
        <v>0</v>
      </c>
      <c r="AH827" s="900">
        <f t="shared" si="2748"/>
        <v>0</v>
      </c>
      <c r="AI827" s="900">
        <f t="shared" si="2748"/>
        <v>0</v>
      </c>
      <c r="AJ827" s="900">
        <f t="shared" si="2748"/>
        <v>0</v>
      </c>
      <c r="AK827" s="900">
        <f t="shared" si="2748"/>
        <v>0</v>
      </c>
      <c r="AL827" s="900">
        <f t="shared" si="2748"/>
        <v>0</v>
      </c>
      <c r="AM827" s="906"/>
      <c r="AN827" s="900">
        <f t="shared" ref="AN827:BE827" si="2749">SUM(AN173)</f>
        <v>0</v>
      </c>
      <c r="AO827" s="900">
        <f t="shared" si="2749"/>
        <v>0</v>
      </c>
      <c r="AP827" s="900">
        <f t="shared" si="2749"/>
        <v>0</v>
      </c>
      <c r="AQ827" s="900">
        <f t="shared" si="2749"/>
        <v>0</v>
      </c>
      <c r="AR827" s="900">
        <f t="shared" si="2749"/>
        <v>0</v>
      </c>
      <c r="AS827" s="900">
        <f t="shared" si="2749"/>
        <v>0</v>
      </c>
      <c r="AT827" s="900">
        <f t="shared" si="2749"/>
        <v>0</v>
      </c>
      <c r="AU827" s="900">
        <f t="shared" si="2749"/>
        <v>0</v>
      </c>
      <c r="AV827" s="900">
        <f t="shared" si="2749"/>
        <v>0</v>
      </c>
      <c r="AW827" s="900">
        <f t="shared" si="2749"/>
        <v>0</v>
      </c>
      <c r="AX827" s="900">
        <f t="shared" si="2749"/>
        <v>0</v>
      </c>
      <c r="AY827" s="900">
        <f t="shared" si="2749"/>
        <v>0</v>
      </c>
      <c r="AZ827" s="900">
        <f t="shared" si="2749"/>
        <v>0</v>
      </c>
      <c r="BA827" s="900">
        <f t="shared" si="2749"/>
        <v>0</v>
      </c>
      <c r="BB827" s="900">
        <f t="shared" si="2749"/>
        <v>0</v>
      </c>
      <c r="BC827" s="900">
        <f t="shared" si="2749"/>
        <v>0</v>
      </c>
      <c r="BD827" s="900">
        <f t="shared" si="2749"/>
        <v>0</v>
      </c>
      <c r="BE827" s="900">
        <f t="shared" si="2749"/>
        <v>0</v>
      </c>
      <c r="BF827" s="906"/>
      <c r="BG827" s="900">
        <f t="shared" ref="BG827:BX827" si="2750">SUM(BG173)</f>
        <v>0</v>
      </c>
      <c r="BH827" s="900">
        <f t="shared" si="2750"/>
        <v>0</v>
      </c>
      <c r="BI827" s="900">
        <f t="shared" si="2750"/>
        <v>0</v>
      </c>
      <c r="BJ827" s="900">
        <f t="shared" si="2750"/>
        <v>0</v>
      </c>
      <c r="BK827" s="900">
        <f t="shared" si="2750"/>
        <v>0</v>
      </c>
      <c r="BL827" s="900">
        <f t="shared" si="2750"/>
        <v>0</v>
      </c>
      <c r="BM827" s="900">
        <f t="shared" si="2750"/>
        <v>0</v>
      </c>
      <c r="BN827" s="900">
        <f t="shared" si="2750"/>
        <v>0</v>
      </c>
      <c r="BO827" s="900">
        <f t="shared" si="2750"/>
        <v>0</v>
      </c>
      <c r="BP827" s="900">
        <f t="shared" si="2750"/>
        <v>0</v>
      </c>
      <c r="BQ827" s="900">
        <f t="shared" si="2750"/>
        <v>0</v>
      </c>
      <c r="BR827" s="900">
        <f t="shared" si="2750"/>
        <v>0</v>
      </c>
      <c r="BS827" s="900">
        <f t="shared" si="2750"/>
        <v>0</v>
      </c>
      <c r="BT827" s="900">
        <f t="shared" si="2750"/>
        <v>0</v>
      </c>
      <c r="BU827" s="900">
        <f t="shared" si="2750"/>
        <v>0</v>
      </c>
      <c r="BV827" s="900">
        <f t="shared" si="2750"/>
        <v>0</v>
      </c>
      <c r="BW827" s="900">
        <f t="shared" si="2750"/>
        <v>0</v>
      </c>
      <c r="BX827" s="900">
        <f t="shared" si="2750"/>
        <v>0</v>
      </c>
      <c r="BY827" s="906"/>
      <c r="BZ827" s="907">
        <f t="shared" si="2746"/>
        <v>0</v>
      </c>
      <c r="CA827" s="907">
        <f t="shared" si="2746"/>
        <v>0</v>
      </c>
      <c r="CB827" s="907">
        <f t="shared" si="2746"/>
        <v>0</v>
      </c>
      <c r="CC827" s="907">
        <f t="shared" si="2746"/>
        <v>0</v>
      </c>
      <c r="CD827" s="723">
        <f t="shared" si="2676"/>
        <v>0</v>
      </c>
      <c r="CE827" s="723">
        <f t="shared" si="2677"/>
        <v>0</v>
      </c>
      <c r="CF827" s="723">
        <f t="shared" si="2678"/>
        <v>0</v>
      </c>
      <c r="CG827" s="790">
        <f t="shared" si="2679"/>
        <v>0</v>
      </c>
      <c r="CH827" s="1375">
        <f t="shared" si="2680"/>
        <v>0</v>
      </c>
      <c r="CI827" s="1376">
        <f t="shared" si="2681"/>
        <v>0</v>
      </c>
      <c r="CJ827" s="1377">
        <f t="shared" si="2682"/>
        <v>0</v>
      </c>
      <c r="CK827" s="1377">
        <f t="shared" si="2683"/>
        <v>0</v>
      </c>
      <c r="CL827" s="1377">
        <f t="shared" si="2684"/>
        <v>0</v>
      </c>
      <c r="CM827" s="1377">
        <f t="shared" si="2685"/>
        <v>0</v>
      </c>
      <c r="CN827" s="1377">
        <f t="shared" si="2686"/>
        <v>0</v>
      </c>
      <c r="CO827" s="1378">
        <f t="shared" si="2687"/>
        <v>0</v>
      </c>
      <c r="CP827" s="1378">
        <f t="shared" si="2688"/>
        <v>0</v>
      </c>
      <c r="CQ827" s="1378">
        <f t="shared" si="2689"/>
        <v>0</v>
      </c>
      <c r="CR827" s="1378">
        <f t="shared" si="2690"/>
        <v>0</v>
      </c>
      <c r="CS827" s="1377">
        <f t="shared" si="2691"/>
        <v>0</v>
      </c>
      <c r="CT827" s="1377">
        <f t="shared" si="2692"/>
        <v>0</v>
      </c>
      <c r="CU827" s="1377">
        <f t="shared" si="2693"/>
        <v>0</v>
      </c>
      <c r="CV827" s="1377">
        <f t="shared" si="2694"/>
        <v>0</v>
      </c>
      <c r="CW827" s="1377">
        <f t="shared" si="2695"/>
        <v>0</v>
      </c>
      <c r="CX827" s="1376">
        <f t="shared" si="2696"/>
        <v>0</v>
      </c>
      <c r="CY827" s="1379">
        <f t="shared" si="2697"/>
        <v>0</v>
      </c>
      <c r="CZ827" s="638">
        <f t="shared" si="2698"/>
        <v>0</v>
      </c>
      <c r="DA827" s="639">
        <f t="shared" si="2699"/>
        <v>0</v>
      </c>
      <c r="DB827" s="640">
        <f t="shared" si="2700"/>
        <v>0</v>
      </c>
      <c r="DC827" s="640">
        <f t="shared" si="2701"/>
        <v>0</v>
      </c>
      <c r="DD827" s="640">
        <f t="shared" si="2702"/>
        <v>0</v>
      </c>
      <c r="DE827" s="640">
        <f t="shared" si="2703"/>
        <v>0</v>
      </c>
      <c r="DF827" s="640">
        <f t="shared" si="2704"/>
        <v>0</v>
      </c>
      <c r="DG827" s="641">
        <f t="shared" si="2705"/>
        <v>0</v>
      </c>
      <c r="DH827" s="641">
        <f t="shared" si="2706"/>
        <v>0</v>
      </c>
      <c r="DI827" s="641">
        <f t="shared" si="2707"/>
        <v>0</v>
      </c>
      <c r="DJ827" s="641">
        <f t="shared" si="2708"/>
        <v>0</v>
      </c>
      <c r="DK827" s="640">
        <f t="shared" si="2709"/>
        <v>0</v>
      </c>
      <c r="DL827" s="640">
        <f t="shared" si="2710"/>
        <v>0</v>
      </c>
      <c r="DM827" s="640">
        <f t="shared" si="2711"/>
        <v>0</v>
      </c>
      <c r="DN827" s="640">
        <f t="shared" si="2712"/>
        <v>0</v>
      </c>
      <c r="DO827" s="640">
        <f t="shared" si="2713"/>
        <v>0</v>
      </c>
      <c r="DP827" s="639">
        <f t="shared" si="2714"/>
        <v>0</v>
      </c>
      <c r="DQ827" s="638">
        <f t="shared" si="2715"/>
        <v>0</v>
      </c>
      <c r="DR827" s="753">
        <f t="shared" si="2716"/>
        <v>18</v>
      </c>
      <c r="DS827" s="111">
        <f t="shared" si="2717"/>
        <v>18</v>
      </c>
      <c r="DT827" s="111">
        <f t="shared" si="2718"/>
        <v>18</v>
      </c>
      <c r="DU827" s="111">
        <f t="shared" si="2719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9"/>
      <c r="EE827" s="603"/>
    </row>
    <row r="828" spans="1:135" s="604" customFormat="1" ht="15.75" customHeight="1">
      <c r="A828" s="905" t="s">
        <v>495</v>
      </c>
      <c r="B828" s="900">
        <f t="shared" ref="B828:S828" si="2751">SUM(B183,B180,B177)</f>
        <v>1.0904169460676311E-2</v>
      </c>
      <c r="C828" s="900">
        <f t="shared" si="2751"/>
        <v>0</v>
      </c>
      <c r="D828" s="900">
        <f t="shared" si="2751"/>
        <v>0</v>
      </c>
      <c r="E828" s="900">
        <f t="shared" si="2751"/>
        <v>0</v>
      </c>
      <c r="F828" s="900">
        <f t="shared" si="2751"/>
        <v>0</v>
      </c>
      <c r="G828" s="900">
        <f t="shared" si="2751"/>
        <v>0</v>
      </c>
      <c r="H828" s="900">
        <f t="shared" si="2751"/>
        <v>5.906425124533001E-3</v>
      </c>
      <c r="I828" s="900">
        <f t="shared" si="2751"/>
        <v>0</v>
      </c>
      <c r="J828" s="900">
        <f t="shared" si="2751"/>
        <v>0</v>
      </c>
      <c r="K828" s="900">
        <f t="shared" si="2751"/>
        <v>0</v>
      </c>
      <c r="L828" s="900">
        <f t="shared" si="2751"/>
        <v>0</v>
      </c>
      <c r="M828" s="900">
        <f t="shared" si="2751"/>
        <v>0</v>
      </c>
      <c r="N828" s="900">
        <f t="shared" si="2751"/>
        <v>0</v>
      </c>
      <c r="O828" s="900">
        <f t="shared" si="2751"/>
        <v>0</v>
      </c>
      <c r="P828" s="900">
        <f t="shared" si="2751"/>
        <v>0</v>
      </c>
      <c r="Q828" s="900">
        <f t="shared" si="2751"/>
        <v>0</v>
      </c>
      <c r="R828" s="900">
        <f t="shared" si="2751"/>
        <v>0</v>
      </c>
      <c r="S828" s="900">
        <f t="shared" si="2751"/>
        <v>0</v>
      </c>
      <c r="T828" s="906"/>
      <c r="U828" s="900">
        <f t="shared" ref="U828:AL828" si="2752">SUM(U183,U180,U177)</f>
        <v>7.9140410958904117E-2</v>
      </c>
      <c r="V828" s="900">
        <f t="shared" si="2752"/>
        <v>1.1812850249066002E-2</v>
      </c>
      <c r="W828" s="900">
        <f t="shared" si="2752"/>
        <v>0</v>
      </c>
      <c r="X828" s="900">
        <f t="shared" si="2752"/>
        <v>0</v>
      </c>
      <c r="Y828" s="900">
        <f t="shared" si="2752"/>
        <v>0</v>
      </c>
      <c r="Z828" s="900">
        <f t="shared" si="2752"/>
        <v>4.7251400996264009E-3</v>
      </c>
      <c r="AA828" s="900">
        <f t="shared" si="2752"/>
        <v>0</v>
      </c>
      <c r="AB828" s="900">
        <f t="shared" si="2752"/>
        <v>0</v>
      </c>
      <c r="AC828" s="900">
        <f t="shared" si="2752"/>
        <v>0</v>
      </c>
      <c r="AD828" s="900">
        <f t="shared" si="2752"/>
        <v>0</v>
      </c>
      <c r="AE828" s="900">
        <f t="shared" si="2752"/>
        <v>0</v>
      </c>
      <c r="AF828" s="900">
        <f t="shared" si="2752"/>
        <v>3.3751000711617148E-3</v>
      </c>
      <c r="AG828" s="900">
        <f t="shared" si="2752"/>
        <v>4.7251400996264009E-3</v>
      </c>
      <c r="AH828" s="900">
        <f t="shared" si="2752"/>
        <v>0</v>
      </c>
      <c r="AI828" s="900">
        <f t="shared" si="2752"/>
        <v>1.1812850249066002E-2</v>
      </c>
      <c r="AJ828" s="900">
        <f t="shared" si="2752"/>
        <v>0</v>
      </c>
      <c r="AK828" s="900">
        <f t="shared" si="2752"/>
        <v>0</v>
      </c>
      <c r="AL828" s="900">
        <f t="shared" si="2752"/>
        <v>5.2501556662515568E-3</v>
      </c>
      <c r="AM828" s="906"/>
      <c r="AN828" s="900">
        <f t="shared" ref="AN828:BE828" si="2753">SUM(AN183,AN180,AN177)</f>
        <v>5.5398287671232879E-2</v>
      </c>
      <c r="AO828" s="900">
        <f t="shared" si="2753"/>
        <v>1.575046699875467E-2</v>
      </c>
      <c r="AP828" s="900">
        <f t="shared" si="2753"/>
        <v>8.4455245952677477E-2</v>
      </c>
      <c r="AQ828" s="900">
        <f t="shared" si="2753"/>
        <v>0.10020571295143214</v>
      </c>
      <c r="AR828" s="900">
        <f t="shared" si="2753"/>
        <v>8.589061110122756E-2</v>
      </c>
      <c r="AS828" s="900">
        <f t="shared" si="2753"/>
        <v>1.8900560398505604E-2</v>
      </c>
      <c r="AT828" s="900">
        <f t="shared" si="2753"/>
        <v>1.3500400284646859E-2</v>
      </c>
      <c r="AU828" s="900">
        <f t="shared" si="2753"/>
        <v>0.38507238480697392</v>
      </c>
      <c r="AV828" s="900">
        <f t="shared" si="2753"/>
        <v>0.30492323429994661</v>
      </c>
      <c r="AW828" s="900">
        <f t="shared" si="2753"/>
        <v>0.21042043230741861</v>
      </c>
      <c r="AX828" s="900">
        <f t="shared" si="2753"/>
        <v>4.7251400996264008E-2</v>
      </c>
      <c r="AY828" s="900">
        <f t="shared" si="2753"/>
        <v>7.8752334993773352E-3</v>
      </c>
      <c r="AZ828" s="900">
        <f t="shared" si="2753"/>
        <v>0</v>
      </c>
      <c r="BA828" s="900">
        <f t="shared" si="2753"/>
        <v>0</v>
      </c>
      <c r="BB828" s="900">
        <f t="shared" si="2753"/>
        <v>0</v>
      </c>
      <c r="BC828" s="900">
        <f t="shared" si="2753"/>
        <v>0</v>
      </c>
      <c r="BD828" s="900">
        <f t="shared" si="2753"/>
        <v>1.1812850249066002E-2</v>
      </c>
      <c r="BE828" s="900">
        <f t="shared" si="2753"/>
        <v>6.7502001423234296E-3</v>
      </c>
      <c r="BF828" s="906"/>
      <c r="BG828" s="900">
        <f t="shared" ref="BG828:BX828" si="2754">SUM(BG183,BG180,BG177)</f>
        <v>0.15153062177548482</v>
      </c>
      <c r="BH828" s="900">
        <f t="shared" si="2754"/>
        <v>2.3625700498132007E-2</v>
      </c>
      <c r="BI828" s="900">
        <f t="shared" si="2754"/>
        <v>0.10631565224159403</v>
      </c>
      <c r="BJ828" s="900">
        <f t="shared" si="2754"/>
        <v>0.21214287048567873</v>
      </c>
      <c r="BK828" s="900">
        <f t="shared" si="2754"/>
        <v>0.20269259028642592</v>
      </c>
      <c r="BL828" s="900">
        <f t="shared" si="2754"/>
        <v>2.3625700498132007E-2</v>
      </c>
      <c r="BM828" s="900">
        <f t="shared" si="2754"/>
        <v>8.589061110122756E-2</v>
      </c>
      <c r="BN828" s="900">
        <f t="shared" si="2754"/>
        <v>0.24049371108343714</v>
      </c>
      <c r="BO828" s="900">
        <f t="shared" si="2754"/>
        <v>0.13803022149083796</v>
      </c>
      <c r="BP828" s="900">
        <f t="shared" si="2754"/>
        <v>9.2640811243550975E-2</v>
      </c>
      <c r="BQ828" s="900">
        <f t="shared" si="2754"/>
        <v>3.375100071161715E-2</v>
      </c>
      <c r="BR828" s="900">
        <f t="shared" si="2754"/>
        <v>0</v>
      </c>
      <c r="BS828" s="900">
        <f t="shared" si="2754"/>
        <v>0</v>
      </c>
      <c r="BT828" s="900">
        <f t="shared" si="2754"/>
        <v>0</v>
      </c>
      <c r="BU828" s="900">
        <f t="shared" si="2754"/>
        <v>0</v>
      </c>
      <c r="BV828" s="900">
        <f t="shared" si="2754"/>
        <v>0</v>
      </c>
      <c r="BW828" s="900">
        <f t="shared" si="2754"/>
        <v>7.2390210816580688E-2</v>
      </c>
      <c r="BX828" s="900">
        <f t="shared" si="2754"/>
        <v>0</v>
      </c>
      <c r="BY828" s="906"/>
      <c r="BZ828" s="907">
        <f>SUM(BZ183,BZ180,BZ177)</f>
        <v>0</v>
      </c>
      <c r="CA828" s="907">
        <f>SUM(CA183,CA180,CA177)</f>
        <v>1.1812850249066004E-2</v>
      </c>
      <c r="CB828" s="907">
        <f>SUM(CB183,CB180,CB177)</f>
        <v>5.4040473225404742E-2</v>
      </c>
      <c r="CC828" s="907">
        <f>SUM(CC183,CC180,CC177)</f>
        <v>0.12969713574097136</v>
      </c>
      <c r="CD828" s="723">
        <f t="shared" si="2676"/>
        <v>3.6915157028331261E-4</v>
      </c>
      <c r="CE828" s="723">
        <f t="shared" si="2677"/>
        <v>2.6063272771748814E-3</v>
      </c>
      <c r="CF828" s="723">
        <f t="shared" si="2678"/>
        <v>6.0195914803304565E-2</v>
      </c>
      <c r="CG828" s="790">
        <f t="shared" si="2679"/>
        <v>7.1414749446828865E-2</v>
      </c>
      <c r="CH828" s="1375">
        <f t="shared" si="2680"/>
        <v>0</v>
      </c>
      <c r="CI828" s="1376">
        <f t="shared" si="2681"/>
        <v>0</v>
      </c>
      <c r="CJ828" s="1377">
        <f t="shared" si="2682"/>
        <v>0</v>
      </c>
      <c r="CK828" s="1377">
        <f t="shared" si="2683"/>
        <v>0</v>
      </c>
      <c r="CL828" s="1377">
        <f t="shared" si="2684"/>
        <v>0</v>
      </c>
      <c r="CM828" s="1377">
        <f t="shared" si="2685"/>
        <v>0</v>
      </c>
      <c r="CN828" s="1377">
        <f t="shared" si="2686"/>
        <v>0</v>
      </c>
      <c r="CO828" s="1378">
        <f t="shared" si="2687"/>
        <v>0</v>
      </c>
      <c r="CP828" s="1378">
        <f t="shared" si="2688"/>
        <v>0</v>
      </c>
      <c r="CQ828" s="1378">
        <f t="shared" si="2689"/>
        <v>0</v>
      </c>
      <c r="CR828" s="1378">
        <f t="shared" si="2690"/>
        <v>0</v>
      </c>
      <c r="CS828" s="1377">
        <f t="shared" si="2691"/>
        <v>0</v>
      </c>
      <c r="CT828" s="1377">
        <f t="shared" si="2692"/>
        <v>0</v>
      </c>
      <c r="CU828" s="1377">
        <f t="shared" si="2693"/>
        <v>0</v>
      </c>
      <c r="CV828" s="1377">
        <f t="shared" si="2694"/>
        <v>0</v>
      </c>
      <c r="CW828" s="1377">
        <f t="shared" si="2695"/>
        <v>0</v>
      </c>
      <c r="CX828" s="1376">
        <f t="shared" si="2696"/>
        <v>5.906425124533001E-3</v>
      </c>
      <c r="CY828" s="1379">
        <f t="shared" si="2697"/>
        <v>1.0904169460676311E-2</v>
      </c>
      <c r="CZ828" s="638">
        <f t="shared" si="2698"/>
        <v>0</v>
      </c>
      <c r="DA828" s="639">
        <f t="shared" si="2699"/>
        <v>0</v>
      </c>
      <c r="DB828" s="640">
        <f t="shared" si="2700"/>
        <v>0</v>
      </c>
      <c r="DC828" s="640">
        <f t="shared" si="2701"/>
        <v>0</v>
      </c>
      <c r="DD828" s="640">
        <f t="shared" si="2702"/>
        <v>0</v>
      </c>
      <c r="DE828" s="640">
        <f t="shared" si="2703"/>
        <v>0</v>
      </c>
      <c r="DF828" s="640">
        <f t="shared" si="2704"/>
        <v>0</v>
      </c>
      <c r="DG828" s="641">
        <f t="shared" si="2705"/>
        <v>0</v>
      </c>
      <c r="DH828" s="641">
        <f t="shared" si="2706"/>
        <v>0</v>
      </c>
      <c r="DI828" s="641">
        <f t="shared" si="2707"/>
        <v>0</v>
      </c>
      <c r="DJ828" s="641">
        <f t="shared" si="2708"/>
        <v>0</v>
      </c>
      <c r="DK828" s="640">
        <f t="shared" si="2709"/>
        <v>3.3751000711617148E-3</v>
      </c>
      <c r="DL828" s="640">
        <f t="shared" si="2710"/>
        <v>4.7251400996264009E-3</v>
      </c>
      <c r="DM828" s="640">
        <f t="shared" si="2711"/>
        <v>4.7251400996264009E-3</v>
      </c>
      <c r="DN828" s="640">
        <f t="shared" si="2712"/>
        <v>5.2501556662515568E-3</v>
      </c>
      <c r="DO828" s="640">
        <f t="shared" si="2713"/>
        <v>1.1812850249066002E-2</v>
      </c>
      <c r="DP828" s="639">
        <f t="shared" si="2714"/>
        <v>1.1812850249066002E-2</v>
      </c>
      <c r="DQ828" s="638">
        <f t="shared" si="2715"/>
        <v>7.9140410958904117E-2</v>
      </c>
      <c r="DR828" s="753">
        <f t="shared" si="2716"/>
        <v>18</v>
      </c>
      <c r="DS828" s="111">
        <f t="shared" si="2717"/>
        <v>18</v>
      </c>
      <c r="DT828" s="111">
        <f t="shared" si="2718"/>
        <v>18</v>
      </c>
      <c r="DU828" s="111">
        <f t="shared" si="2719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9"/>
      <c r="EE828" s="603"/>
    </row>
    <row r="829" spans="1:135" s="604" customFormat="1" ht="15.75" customHeight="1">
      <c r="A829" s="904" t="s">
        <v>20</v>
      </c>
      <c r="B829" s="906"/>
      <c r="C829" s="906"/>
      <c r="D829" s="906"/>
      <c r="E829" s="906"/>
      <c r="F829" s="906"/>
      <c r="G829" s="906"/>
      <c r="H829" s="906"/>
      <c r="I829" s="906"/>
      <c r="J829" s="906"/>
      <c r="K829" s="906"/>
      <c r="L829" s="906"/>
      <c r="M829" s="906"/>
      <c r="N829" s="906"/>
      <c r="O829" s="906"/>
      <c r="P829" s="906"/>
      <c r="Q829" s="906"/>
      <c r="R829" s="906"/>
      <c r="S829" s="906"/>
      <c r="T829" s="880"/>
      <c r="U829" s="906"/>
      <c r="V829" s="906"/>
      <c r="W829" s="906"/>
      <c r="X829" s="906"/>
      <c r="Y829" s="906"/>
      <c r="Z829" s="906"/>
      <c r="AA829" s="906"/>
      <c r="AB829" s="906"/>
      <c r="AC829" s="906"/>
      <c r="AD829" s="906"/>
      <c r="AE829" s="906"/>
      <c r="AF829" s="906"/>
      <c r="AG829" s="906"/>
      <c r="AH829" s="906"/>
      <c r="AI829" s="906"/>
      <c r="AJ829" s="906"/>
      <c r="AK829" s="906"/>
      <c r="AL829" s="906"/>
      <c r="AM829" s="880"/>
      <c r="AN829" s="906"/>
      <c r="AO829" s="906"/>
      <c r="AP829" s="906"/>
      <c r="AQ829" s="906"/>
      <c r="AR829" s="906"/>
      <c r="AS829" s="906"/>
      <c r="AT829" s="906"/>
      <c r="AU829" s="906"/>
      <c r="AV829" s="906"/>
      <c r="AW829" s="906"/>
      <c r="AX829" s="906"/>
      <c r="AY829" s="906"/>
      <c r="AZ829" s="906"/>
      <c r="BA829" s="906"/>
      <c r="BB829" s="906"/>
      <c r="BC829" s="906"/>
      <c r="BD829" s="906"/>
      <c r="BE829" s="906"/>
      <c r="BF829" s="880"/>
      <c r="BG829" s="906"/>
      <c r="BH829" s="906"/>
      <c r="BI829" s="906"/>
      <c r="BJ829" s="906"/>
      <c r="BK829" s="906"/>
      <c r="BL829" s="906"/>
      <c r="BM829" s="906"/>
      <c r="BN829" s="906"/>
      <c r="BO829" s="906"/>
      <c r="BP829" s="906"/>
      <c r="BQ829" s="906"/>
      <c r="BR829" s="906"/>
      <c r="BS829" s="906"/>
      <c r="BT829" s="906"/>
      <c r="BU829" s="906"/>
      <c r="BV829" s="906"/>
      <c r="BW829" s="906"/>
      <c r="BX829" s="906"/>
      <c r="BY829" s="880"/>
      <c r="BZ829" s="906"/>
      <c r="CA829" s="906"/>
      <c r="CB829" s="906"/>
      <c r="CC829" s="906"/>
      <c r="CD829" s="910"/>
      <c r="CE829" s="910"/>
      <c r="CF829" s="910"/>
      <c r="CG829" s="910"/>
      <c r="CH829" s="665"/>
      <c r="CI829" s="1411"/>
      <c r="CJ829" s="1411"/>
      <c r="CK829" s="1411"/>
      <c r="CL829" s="1411"/>
      <c r="CM829" s="1411"/>
      <c r="CN829" s="1411"/>
      <c r="CO829" s="1411"/>
      <c r="CP829" s="1411"/>
      <c r="CQ829" s="1411"/>
      <c r="CR829" s="1411"/>
      <c r="CS829" s="1411"/>
      <c r="CT829" s="1411"/>
      <c r="CU829" s="1411"/>
      <c r="CV829" s="1411"/>
      <c r="CW829" s="1411"/>
      <c r="CX829" s="1411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11"/>
      <c r="EE829" s="603"/>
    </row>
    <row r="830" spans="1:135" s="604" customFormat="1" ht="15.75" customHeight="1">
      <c r="A830" s="718" t="str">
        <f>A228</f>
        <v>Green cons - Season 1: no of months</v>
      </c>
      <c r="B830" s="907">
        <f t="shared" ref="B830:S830" si="2755">SUM(B230)</f>
        <v>0</v>
      </c>
      <c r="C830" s="907">
        <f t="shared" si="2755"/>
        <v>0</v>
      </c>
      <c r="D830" s="907">
        <f t="shared" si="2755"/>
        <v>0</v>
      </c>
      <c r="E830" s="907">
        <f t="shared" si="2755"/>
        <v>0</v>
      </c>
      <c r="F830" s="907">
        <f t="shared" si="2755"/>
        <v>0</v>
      </c>
      <c r="G830" s="907">
        <f t="shared" si="2755"/>
        <v>0</v>
      </c>
      <c r="H830" s="907">
        <f t="shared" si="2755"/>
        <v>0</v>
      </c>
      <c r="I830" s="907">
        <f t="shared" si="2755"/>
        <v>0</v>
      </c>
      <c r="J830" s="907">
        <f t="shared" si="2755"/>
        <v>0</v>
      </c>
      <c r="K830" s="907">
        <f t="shared" si="2755"/>
        <v>0</v>
      </c>
      <c r="L830" s="907">
        <f t="shared" si="2755"/>
        <v>0</v>
      </c>
      <c r="M830" s="907">
        <f t="shared" si="2755"/>
        <v>0</v>
      </c>
      <c r="N830" s="907">
        <f t="shared" si="2755"/>
        <v>4.1666666666666664E-2</v>
      </c>
      <c r="O830" s="907">
        <f t="shared" si="2755"/>
        <v>0</v>
      </c>
      <c r="P830" s="907">
        <f t="shared" si="2755"/>
        <v>3.125E-2</v>
      </c>
      <c r="Q830" s="907">
        <f t="shared" si="2755"/>
        <v>4.1666666666666664E-2</v>
      </c>
      <c r="R830" s="907">
        <f t="shared" si="2755"/>
        <v>0</v>
      </c>
      <c r="S830" s="907">
        <f t="shared" si="2755"/>
        <v>4.1666666666666664E-2</v>
      </c>
      <c r="T830" s="906"/>
      <c r="U830" s="907">
        <f t="shared" ref="U830:AL830" si="2756">SUM(U230)</f>
        <v>8.3333333333333329E-2</v>
      </c>
      <c r="V830" s="907">
        <f t="shared" si="2756"/>
        <v>0</v>
      </c>
      <c r="W830" s="907">
        <f t="shared" si="2756"/>
        <v>4.1666666666666664E-2</v>
      </c>
      <c r="X830" s="907">
        <f t="shared" si="2756"/>
        <v>0</v>
      </c>
      <c r="Y830" s="907">
        <f t="shared" si="2756"/>
        <v>0</v>
      </c>
      <c r="Z830" s="907">
        <f t="shared" si="2756"/>
        <v>0</v>
      </c>
      <c r="AA830" s="907">
        <f t="shared" si="2756"/>
        <v>0</v>
      </c>
      <c r="AB830" s="907">
        <f t="shared" si="2756"/>
        <v>0</v>
      </c>
      <c r="AC830" s="907">
        <f t="shared" si="2756"/>
        <v>0</v>
      </c>
      <c r="AD830" s="907">
        <f t="shared" si="2756"/>
        <v>0</v>
      </c>
      <c r="AE830" s="907">
        <f t="shared" si="2756"/>
        <v>0</v>
      </c>
      <c r="AF830" s="907">
        <f t="shared" si="2756"/>
        <v>0</v>
      </c>
      <c r="AG830" s="907">
        <f t="shared" si="2756"/>
        <v>4.1666666666666664E-2</v>
      </c>
      <c r="AH830" s="907">
        <f t="shared" si="2756"/>
        <v>0</v>
      </c>
      <c r="AI830" s="907">
        <f t="shared" si="2756"/>
        <v>4.1666666666666664E-2</v>
      </c>
      <c r="AJ830" s="907">
        <f t="shared" si="2756"/>
        <v>4.1666666666666664E-2</v>
      </c>
      <c r="AK830" s="907">
        <f t="shared" si="2756"/>
        <v>4.1666666666666664E-2</v>
      </c>
      <c r="AL830" s="907">
        <f t="shared" si="2756"/>
        <v>4.1666666666666664E-2</v>
      </c>
      <c r="AM830" s="906"/>
      <c r="AN830" s="907">
        <f t="shared" ref="AN830:BE830" si="2757">SUM(AN230)</f>
        <v>0</v>
      </c>
      <c r="AO830" s="907">
        <f t="shared" si="2757"/>
        <v>0</v>
      </c>
      <c r="AP830" s="907">
        <f t="shared" si="2757"/>
        <v>0</v>
      </c>
      <c r="AQ830" s="907">
        <f t="shared" si="2757"/>
        <v>0</v>
      </c>
      <c r="AR830" s="907">
        <f t="shared" si="2757"/>
        <v>0</v>
      </c>
      <c r="AS830" s="907">
        <f t="shared" si="2757"/>
        <v>0</v>
      </c>
      <c r="AT830" s="907">
        <f t="shared" si="2757"/>
        <v>0</v>
      </c>
      <c r="AU830" s="907">
        <f t="shared" si="2757"/>
        <v>0</v>
      </c>
      <c r="AV830" s="907">
        <f t="shared" si="2757"/>
        <v>0</v>
      </c>
      <c r="AW830" s="907">
        <f t="shared" si="2757"/>
        <v>0</v>
      </c>
      <c r="AX830" s="907">
        <f t="shared" si="2757"/>
        <v>0</v>
      </c>
      <c r="AY830" s="907">
        <f t="shared" si="2757"/>
        <v>4.1666666666666664E-2</v>
      </c>
      <c r="AZ830" s="907">
        <f t="shared" si="2757"/>
        <v>4.1666666666666664E-2</v>
      </c>
      <c r="BA830" s="907">
        <f t="shared" si="2757"/>
        <v>4.1666666666666664E-2</v>
      </c>
      <c r="BB830" s="907">
        <f t="shared" si="2757"/>
        <v>0</v>
      </c>
      <c r="BC830" s="907">
        <f t="shared" si="2757"/>
        <v>4.1666666666666664E-2</v>
      </c>
      <c r="BD830" s="907">
        <f t="shared" si="2757"/>
        <v>4.1666666666666664E-2</v>
      </c>
      <c r="BE830" s="907">
        <f t="shared" si="2757"/>
        <v>4.1666666666666664E-2</v>
      </c>
      <c r="BF830" s="906"/>
      <c r="BG830" s="907">
        <f t="shared" ref="BG830:BX830" si="2758">SUM(BG230)</f>
        <v>0</v>
      </c>
      <c r="BH830" s="907">
        <f t="shared" si="2758"/>
        <v>0</v>
      </c>
      <c r="BI830" s="907">
        <f t="shared" si="2758"/>
        <v>0</v>
      </c>
      <c r="BJ830" s="907">
        <f t="shared" si="2758"/>
        <v>0</v>
      </c>
      <c r="BK830" s="907">
        <f t="shared" si="2758"/>
        <v>0</v>
      </c>
      <c r="BL830" s="907">
        <f t="shared" si="2758"/>
        <v>0</v>
      </c>
      <c r="BM830" s="907">
        <f t="shared" si="2758"/>
        <v>0</v>
      </c>
      <c r="BN830" s="907">
        <f t="shared" si="2758"/>
        <v>0</v>
      </c>
      <c r="BO830" s="907">
        <f t="shared" si="2758"/>
        <v>0</v>
      </c>
      <c r="BP830" s="907">
        <f t="shared" si="2758"/>
        <v>0</v>
      </c>
      <c r="BQ830" s="907">
        <f t="shared" si="2758"/>
        <v>2.0833333333333332E-2</v>
      </c>
      <c r="BR830" s="907">
        <f t="shared" si="2758"/>
        <v>4.1666666666666664E-2</v>
      </c>
      <c r="BS830" s="907">
        <f t="shared" si="2758"/>
        <v>0</v>
      </c>
      <c r="BT830" s="907">
        <f t="shared" si="2758"/>
        <v>4.1666666666666664E-2</v>
      </c>
      <c r="BU830" s="907">
        <f t="shared" si="2758"/>
        <v>0</v>
      </c>
      <c r="BV830" s="907">
        <f t="shared" si="2758"/>
        <v>0</v>
      </c>
      <c r="BW830" s="907">
        <f t="shared" si="2758"/>
        <v>4.1666666666666664E-2</v>
      </c>
      <c r="BX830" s="907">
        <f t="shared" si="2758"/>
        <v>0</v>
      </c>
      <c r="BY830" s="906"/>
      <c r="BZ830" s="907">
        <f>SUM(BZ230)</f>
        <v>4.1666666666666664E-2</v>
      </c>
      <c r="CA830" s="907">
        <f>SUM(CA230)</f>
        <v>4.1666666666666664E-2</v>
      </c>
      <c r="CB830" s="907">
        <f>SUM(CB230)</f>
        <v>4.1666666666666664E-2</v>
      </c>
      <c r="CC830" s="907">
        <f>SUM(CC230)</f>
        <v>4.1666666666666664E-2</v>
      </c>
      <c r="CD830" s="723">
        <f t="shared" ref="CD830:CD849" si="2759">IF(DR830&lt;3,"",(SUM(B830:S830)-MIN(B830:S830)-MAX(B830:S830))/(DR830-2))</f>
        <v>7.1614583333333322E-3</v>
      </c>
      <c r="CE830" s="723">
        <f t="shared" ref="CE830:CE849" si="2760">IF(DS830&lt;3,"",(SUM(U830:AL830)-MIN(U830:AL830)-MAX(U830:AL830))/(DS830-2))</f>
        <v>1.5625E-2</v>
      </c>
      <c r="CF830" s="723">
        <f t="shared" ref="CF830:CF849" si="2761">IF(DT830&lt;3,"",(SUM(AN830:BE830)-MIN(AN830:BE830)-MAX(AN830:BE830))/(DT830-2))</f>
        <v>1.3020833333333332E-2</v>
      </c>
      <c r="CG830" s="790">
        <f t="shared" ref="CG830:CG849" si="2762">IF(DU830&lt;3,"",(SUM(BG830:BX830)-MIN(BG830:BX830)-MAX(BG830:BX830))/(DU830-2))</f>
        <v>6.5104166666666661E-3</v>
      </c>
      <c r="CH830" s="1375">
        <f t="shared" ref="CH830:CH849" si="2763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376">
        <f t="shared" ref="CI830:CI849" si="2764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377">
        <f t="shared" ref="CJ830:CJ849" si="2765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377">
        <f t="shared" ref="CK830:CK849" si="2766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377">
        <f t="shared" ref="CL830:CL849" si="2767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377">
        <f t="shared" ref="CM830:CM849" si="2768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377">
        <f t="shared" ref="CN830:CN849" si="2769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378">
        <f t="shared" ref="CO830:CO849" si="2770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378">
        <f t="shared" ref="CP830:CP849" si="2771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378">
        <f t="shared" ref="CQ830:CQ849" si="2772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378">
        <f t="shared" ref="CR830:CR849" si="2773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377">
        <f t="shared" ref="CS830:CS849" si="2774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377">
        <f t="shared" ref="CT830:CT849" si="2775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377">
        <f t="shared" ref="CU830:CU849" si="2776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377">
        <f t="shared" ref="CV830:CV849" si="2777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377">
        <f t="shared" ref="CW830:CW849" si="2778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376">
        <f t="shared" ref="CX830:CX849" si="2779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379">
        <f t="shared" ref="CY830:CY849" si="2780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2781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2782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2783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2784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2785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2786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2787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2788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2789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2790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2791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2792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2793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2794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2795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2796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2797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2798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2799">COUNT(B830:S830)</f>
        <v>18</v>
      </c>
      <c r="DS830" s="111">
        <f t="shared" ref="DS830:DS849" si="2800">COUNT(U830:AL830)</f>
        <v>18</v>
      </c>
      <c r="DT830" s="111">
        <f t="shared" ref="DT830:DT849" si="2801">COUNT(AN830:BE830)</f>
        <v>18</v>
      </c>
      <c r="DU830" s="111">
        <f t="shared" ref="DU830:DU849" si="2802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9"/>
      <c r="EE830" s="603"/>
    </row>
    <row r="831" spans="1:135" s="604" customFormat="1" ht="15.75" customHeight="1">
      <c r="A831" s="718" t="str">
        <f>A231</f>
        <v xml:space="preserve">Green beans </v>
      </c>
      <c r="B831" s="907">
        <f t="shared" ref="B831:S831" si="2803">SUM(B233)</f>
        <v>0</v>
      </c>
      <c r="C831" s="907">
        <f t="shared" si="2803"/>
        <v>0</v>
      </c>
      <c r="D831" s="907">
        <f t="shared" si="2803"/>
        <v>0</v>
      </c>
      <c r="E831" s="907">
        <f t="shared" si="2803"/>
        <v>0</v>
      </c>
      <c r="F831" s="907">
        <f t="shared" si="2803"/>
        <v>0</v>
      </c>
      <c r="G831" s="907">
        <f t="shared" si="2803"/>
        <v>0</v>
      </c>
      <c r="H831" s="907">
        <f t="shared" si="2803"/>
        <v>0</v>
      </c>
      <c r="I831" s="907">
        <f t="shared" si="2803"/>
        <v>0</v>
      </c>
      <c r="J831" s="907">
        <f t="shared" si="2803"/>
        <v>0</v>
      </c>
      <c r="K831" s="907">
        <f t="shared" si="2803"/>
        <v>0</v>
      </c>
      <c r="L831" s="907">
        <f t="shared" si="2803"/>
        <v>0</v>
      </c>
      <c r="M831" s="907">
        <f t="shared" si="2803"/>
        <v>0</v>
      </c>
      <c r="N831" s="907">
        <f t="shared" si="2803"/>
        <v>0</v>
      </c>
      <c r="O831" s="907">
        <f t="shared" si="2803"/>
        <v>0</v>
      </c>
      <c r="P831" s="907">
        <f t="shared" si="2803"/>
        <v>0</v>
      </c>
      <c r="Q831" s="907">
        <f t="shared" si="2803"/>
        <v>0</v>
      </c>
      <c r="R831" s="907">
        <f t="shared" si="2803"/>
        <v>0</v>
      </c>
      <c r="S831" s="907">
        <f t="shared" si="2803"/>
        <v>0</v>
      </c>
      <c r="T831" s="906"/>
      <c r="U831" s="907">
        <f t="shared" ref="U831:AL831" si="2804">SUM(U233)</f>
        <v>0</v>
      </c>
      <c r="V831" s="907">
        <f t="shared" si="2804"/>
        <v>0</v>
      </c>
      <c r="W831" s="907">
        <f t="shared" si="2804"/>
        <v>0</v>
      </c>
      <c r="X831" s="907">
        <f t="shared" si="2804"/>
        <v>0</v>
      </c>
      <c r="Y831" s="907">
        <f t="shared" si="2804"/>
        <v>0</v>
      </c>
      <c r="Z831" s="907">
        <f t="shared" si="2804"/>
        <v>0</v>
      </c>
      <c r="AA831" s="907">
        <f t="shared" si="2804"/>
        <v>0</v>
      </c>
      <c r="AB831" s="907">
        <f t="shared" si="2804"/>
        <v>0</v>
      </c>
      <c r="AC831" s="907">
        <f t="shared" si="2804"/>
        <v>0</v>
      </c>
      <c r="AD831" s="907">
        <f t="shared" si="2804"/>
        <v>0</v>
      </c>
      <c r="AE831" s="907">
        <f t="shared" si="2804"/>
        <v>0</v>
      </c>
      <c r="AF831" s="907">
        <f t="shared" si="2804"/>
        <v>0</v>
      </c>
      <c r="AG831" s="907">
        <f t="shared" si="2804"/>
        <v>0</v>
      </c>
      <c r="AH831" s="907">
        <f t="shared" si="2804"/>
        <v>0</v>
      </c>
      <c r="AI831" s="907">
        <f t="shared" si="2804"/>
        <v>0</v>
      </c>
      <c r="AJ831" s="907">
        <f t="shared" si="2804"/>
        <v>0</v>
      </c>
      <c r="AK831" s="907">
        <f t="shared" si="2804"/>
        <v>0</v>
      </c>
      <c r="AL831" s="907">
        <f t="shared" si="2804"/>
        <v>0</v>
      </c>
      <c r="AM831" s="906"/>
      <c r="AN831" s="907">
        <f t="shared" ref="AN831:BE831" si="2805">SUM(AN233)</f>
        <v>0</v>
      </c>
      <c r="AO831" s="907">
        <f t="shared" si="2805"/>
        <v>0</v>
      </c>
      <c r="AP831" s="907">
        <f t="shared" si="2805"/>
        <v>0</v>
      </c>
      <c r="AQ831" s="907">
        <f t="shared" si="2805"/>
        <v>0</v>
      </c>
      <c r="AR831" s="907">
        <f t="shared" si="2805"/>
        <v>0</v>
      </c>
      <c r="AS831" s="907">
        <f t="shared" si="2805"/>
        <v>0</v>
      </c>
      <c r="AT831" s="907">
        <f t="shared" si="2805"/>
        <v>0</v>
      </c>
      <c r="AU831" s="907">
        <f t="shared" si="2805"/>
        <v>0</v>
      </c>
      <c r="AV831" s="907">
        <f t="shared" si="2805"/>
        <v>0</v>
      </c>
      <c r="AW831" s="907">
        <f t="shared" si="2805"/>
        <v>0</v>
      </c>
      <c r="AX831" s="907">
        <f t="shared" si="2805"/>
        <v>0</v>
      </c>
      <c r="AY831" s="907">
        <f t="shared" si="2805"/>
        <v>0</v>
      </c>
      <c r="AZ831" s="907">
        <f t="shared" si="2805"/>
        <v>0</v>
      </c>
      <c r="BA831" s="907">
        <f t="shared" si="2805"/>
        <v>0</v>
      </c>
      <c r="BB831" s="907">
        <f t="shared" si="2805"/>
        <v>0</v>
      </c>
      <c r="BC831" s="907">
        <f t="shared" si="2805"/>
        <v>0</v>
      </c>
      <c r="BD831" s="907">
        <f t="shared" si="2805"/>
        <v>0</v>
      </c>
      <c r="BE831" s="907">
        <f t="shared" si="2805"/>
        <v>0</v>
      </c>
      <c r="BF831" s="906"/>
      <c r="BG831" s="907">
        <f t="shared" ref="BG831:BX831" si="2806">SUM(BG233)</f>
        <v>0</v>
      </c>
      <c r="BH831" s="907">
        <f t="shared" si="2806"/>
        <v>0</v>
      </c>
      <c r="BI831" s="907">
        <f t="shared" si="2806"/>
        <v>0</v>
      </c>
      <c r="BJ831" s="907">
        <f t="shared" si="2806"/>
        <v>0</v>
      </c>
      <c r="BK831" s="907">
        <f t="shared" si="2806"/>
        <v>0</v>
      </c>
      <c r="BL831" s="907">
        <f t="shared" si="2806"/>
        <v>0</v>
      </c>
      <c r="BM831" s="907">
        <f t="shared" si="2806"/>
        <v>0</v>
      </c>
      <c r="BN831" s="907">
        <f t="shared" si="2806"/>
        <v>0</v>
      </c>
      <c r="BO831" s="907">
        <f t="shared" si="2806"/>
        <v>0</v>
      </c>
      <c r="BP831" s="907">
        <f t="shared" si="2806"/>
        <v>0</v>
      </c>
      <c r="BQ831" s="907">
        <f t="shared" si="2806"/>
        <v>0</v>
      </c>
      <c r="BR831" s="907">
        <f t="shared" si="2806"/>
        <v>0</v>
      </c>
      <c r="BS831" s="907">
        <f t="shared" si="2806"/>
        <v>0</v>
      </c>
      <c r="BT831" s="907">
        <f t="shared" si="2806"/>
        <v>0</v>
      </c>
      <c r="BU831" s="907">
        <f t="shared" si="2806"/>
        <v>0</v>
      </c>
      <c r="BV831" s="907">
        <f t="shared" si="2806"/>
        <v>0</v>
      </c>
      <c r="BW831" s="907">
        <f t="shared" si="2806"/>
        <v>0</v>
      </c>
      <c r="BX831" s="907">
        <f t="shared" si="2806"/>
        <v>0</v>
      </c>
      <c r="BY831" s="906"/>
      <c r="BZ831" s="907">
        <f>SUM(BZ233)</f>
        <v>0</v>
      </c>
      <c r="CA831" s="907">
        <f>SUM(CA233)</f>
        <v>0</v>
      </c>
      <c r="CB831" s="907">
        <f>SUM(CB233)</f>
        <v>0</v>
      </c>
      <c r="CC831" s="907">
        <f>SUM(CC233)</f>
        <v>0</v>
      </c>
      <c r="CD831" s="723">
        <f t="shared" si="2759"/>
        <v>0</v>
      </c>
      <c r="CE831" s="723">
        <f t="shared" si="2760"/>
        <v>0</v>
      </c>
      <c r="CF831" s="723">
        <f t="shared" si="2761"/>
        <v>0</v>
      </c>
      <c r="CG831" s="790">
        <f t="shared" si="2762"/>
        <v>0</v>
      </c>
      <c r="CH831" s="1375">
        <f t="shared" si="2763"/>
        <v>0</v>
      </c>
      <c r="CI831" s="1376">
        <f t="shared" si="2764"/>
        <v>0</v>
      </c>
      <c r="CJ831" s="1377">
        <f t="shared" si="2765"/>
        <v>0</v>
      </c>
      <c r="CK831" s="1377">
        <f t="shared" si="2766"/>
        <v>0</v>
      </c>
      <c r="CL831" s="1377">
        <f t="shared" si="2767"/>
        <v>0</v>
      </c>
      <c r="CM831" s="1377">
        <f t="shared" si="2768"/>
        <v>0</v>
      </c>
      <c r="CN831" s="1377">
        <f t="shared" si="2769"/>
        <v>0</v>
      </c>
      <c r="CO831" s="1378">
        <f t="shared" si="2770"/>
        <v>0</v>
      </c>
      <c r="CP831" s="1378">
        <f t="shared" si="2771"/>
        <v>0</v>
      </c>
      <c r="CQ831" s="1378">
        <f t="shared" si="2772"/>
        <v>0</v>
      </c>
      <c r="CR831" s="1378">
        <f t="shared" si="2773"/>
        <v>0</v>
      </c>
      <c r="CS831" s="1377">
        <f t="shared" si="2774"/>
        <v>0</v>
      </c>
      <c r="CT831" s="1377">
        <f t="shared" si="2775"/>
        <v>0</v>
      </c>
      <c r="CU831" s="1377">
        <f t="shared" si="2776"/>
        <v>0</v>
      </c>
      <c r="CV831" s="1377">
        <f t="shared" si="2777"/>
        <v>0</v>
      </c>
      <c r="CW831" s="1377">
        <f t="shared" si="2778"/>
        <v>0</v>
      </c>
      <c r="CX831" s="1376">
        <f t="shared" si="2779"/>
        <v>0</v>
      </c>
      <c r="CY831" s="1379">
        <f t="shared" si="2780"/>
        <v>0</v>
      </c>
      <c r="CZ831" s="638">
        <f t="shared" si="2781"/>
        <v>0</v>
      </c>
      <c r="DA831" s="639">
        <f t="shared" si="2782"/>
        <v>0</v>
      </c>
      <c r="DB831" s="640">
        <f t="shared" si="2783"/>
        <v>0</v>
      </c>
      <c r="DC831" s="640">
        <f t="shared" si="2784"/>
        <v>0</v>
      </c>
      <c r="DD831" s="640">
        <f t="shared" si="2785"/>
        <v>0</v>
      </c>
      <c r="DE831" s="640">
        <f t="shared" si="2786"/>
        <v>0</v>
      </c>
      <c r="DF831" s="640">
        <f t="shared" si="2787"/>
        <v>0</v>
      </c>
      <c r="DG831" s="641">
        <f t="shared" si="2788"/>
        <v>0</v>
      </c>
      <c r="DH831" s="641">
        <f t="shared" si="2789"/>
        <v>0</v>
      </c>
      <c r="DI831" s="641">
        <f t="shared" si="2790"/>
        <v>0</v>
      </c>
      <c r="DJ831" s="641">
        <f t="shared" si="2791"/>
        <v>0</v>
      </c>
      <c r="DK831" s="640">
        <f t="shared" si="2792"/>
        <v>0</v>
      </c>
      <c r="DL831" s="640">
        <f t="shared" si="2793"/>
        <v>0</v>
      </c>
      <c r="DM831" s="640">
        <f t="shared" si="2794"/>
        <v>0</v>
      </c>
      <c r="DN831" s="640">
        <f t="shared" si="2795"/>
        <v>0</v>
      </c>
      <c r="DO831" s="640">
        <f t="shared" si="2796"/>
        <v>0</v>
      </c>
      <c r="DP831" s="639">
        <f t="shared" si="2797"/>
        <v>0</v>
      </c>
      <c r="DQ831" s="638">
        <f t="shared" si="2798"/>
        <v>0</v>
      </c>
      <c r="DR831" s="753">
        <f t="shared" si="2799"/>
        <v>18</v>
      </c>
      <c r="DS831" s="111">
        <f t="shared" si="2800"/>
        <v>18</v>
      </c>
      <c r="DT831" s="111">
        <f t="shared" si="2801"/>
        <v>18</v>
      </c>
      <c r="DU831" s="111">
        <f t="shared" si="2802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9"/>
      <c r="EE831" s="603"/>
    </row>
    <row r="832" spans="1:135" s="604" customFormat="1" ht="15.75" customHeight="1">
      <c r="A832" s="905" t="str">
        <f>A237</f>
        <v>Maize: kg produced</v>
      </c>
      <c r="B832" s="907">
        <f t="shared" ref="B832:S832" si="2807">SUM(B243)</f>
        <v>0</v>
      </c>
      <c r="C832" s="907">
        <f t="shared" si="2807"/>
        <v>0</v>
      </c>
      <c r="D832" s="907">
        <f t="shared" si="2807"/>
        <v>0</v>
      </c>
      <c r="E832" s="907">
        <f t="shared" si="2807"/>
        <v>0</v>
      </c>
      <c r="F832" s="907">
        <f t="shared" si="2807"/>
        <v>2.1507534246575342E-2</v>
      </c>
      <c r="G832" s="907">
        <f t="shared" si="2807"/>
        <v>1.4786429794520547E-2</v>
      </c>
      <c r="H832" s="907">
        <f t="shared" si="2807"/>
        <v>9.46331506849315E-2</v>
      </c>
      <c r="I832" s="907">
        <f t="shared" si="2807"/>
        <v>0</v>
      </c>
      <c r="J832" s="907">
        <f t="shared" si="2807"/>
        <v>0</v>
      </c>
      <c r="K832" s="907">
        <f t="shared" si="2807"/>
        <v>0</v>
      </c>
      <c r="L832" s="907">
        <f t="shared" si="2807"/>
        <v>0</v>
      </c>
      <c r="M832" s="907">
        <f t="shared" si="2807"/>
        <v>0</v>
      </c>
      <c r="N832" s="907">
        <f t="shared" si="2807"/>
        <v>0.10139266144814088</v>
      </c>
      <c r="O832" s="907">
        <f t="shared" si="2807"/>
        <v>0</v>
      </c>
      <c r="P832" s="907">
        <f t="shared" si="2807"/>
        <v>7.0974863013698614E-3</v>
      </c>
      <c r="Q832" s="907">
        <f t="shared" si="2807"/>
        <v>0.23658287671232875</v>
      </c>
      <c r="R832" s="907">
        <f t="shared" si="2807"/>
        <v>0</v>
      </c>
      <c r="S832" s="907">
        <f t="shared" si="2807"/>
        <v>0.40744828767123287</v>
      </c>
      <c r="T832" s="906"/>
      <c r="U832" s="907">
        <f t="shared" ref="U832:AL832" si="2808">SUM(U243)</f>
        <v>0</v>
      </c>
      <c r="V832" s="907">
        <f t="shared" si="2808"/>
        <v>0</v>
      </c>
      <c r="W832" s="907">
        <f t="shared" si="2808"/>
        <v>0.2779848801369863</v>
      </c>
      <c r="X832" s="907">
        <f t="shared" si="2808"/>
        <v>0</v>
      </c>
      <c r="Y832" s="907">
        <f t="shared" si="2808"/>
        <v>0</v>
      </c>
      <c r="Z832" s="907">
        <f t="shared" si="2808"/>
        <v>0</v>
      </c>
      <c r="AA832" s="907">
        <f t="shared" si="2808"/>
        <v>0</v>
      </c>
      <c r="AB832" s="907">
        <f t="shared" si="2808"/>
        <v>0</v>
      </c>
      <c r="AC832" s="907">
        <f t="shared" si="2808"/>
        <v>0</v>
      </c>
      <c r="AD832" s="907">
        <f t="shared" si="2808"/>
        <v>0</v>
      </c>
      <c r="AE832" s="907">
        <f t="shared" si="2808"/>
        <v>0</v>
      </c>
      <c r="AF832" s="907">
        <f t="shared" si="2808"/>
        <v>0</v>
      </c>
      <c r="AG832" s="907">
        <f t="shared" si="2808"/>
        <v>0.18453464383561641</v>
      </c>
      <c r="AH832" s="907">
        <f t="shared" si="2808"/>
        <v>0</v>
      </c>
      <c r="AI832" s="907">
        <f t="shared" si="2808"/>
        <v>0.1839431866438356</v>
      </c>
      <c r="AJ832" s="907">
        <f t="shared" si="2808"/>
        <v>0.37853260273972594</v>
      </c>
      <c r="AK832" s="907">
        <f t="shared" si="2808"/>
        <v>5.5833558904109584E-2</v>
      </c>
      <c r="AL832" s="907">
        <f t="shared" si="2808"/>
        <v>0.62037287671232866</v>
      </c>
      <c r="AM832" s="906"/>
      <c r="AN832" s="907">
        <f t="shared" ref="AN832:BE832" si="2809">SUM(AN243)</f>
        <v>0.11355978082191778</v>
      </c>
      <c r="AO832" s="907">
        <f t="shared" si="2809"/>
        <v>0</v>
      </c>
      <c r="AP832" s="907">
        <f t="shared" si="2809"/>
        <v>7.8860958904109588E-2</v>
      </c>
      <c r="AQ832" s="907">
        <f t="shared" si="2809"/>
        <v>0.12617753424657532</v>
      </c>
      <c r="AR832" s="907">
        <f t="shared" si="2809"/>
        <v>5.4076086105675145E-2</v>
      </c>
      <c r="AS832" s="907">
        <f t="shared" si="2809"/>
        <v>2.3658287671232875E-2</v>
      </c>
      <c r="AT832" s="907">
        <f t="shared" si="2809"/>
        <v>0.10815217221135029</v>
      </c>
      <c r="AU832" s="907">
        <f t="shared" si="2809"/>
        <v>0.25235506849315065</v>
      </c>
      <c r="AV832" s="907">
        <f t="shared" si="2809"/>
        <v>0</v>
      </c>
      <c r="AW832" s="907">
        <f t="shared" si="2809"/>
        <v>0.10815217221135029</v>
      </c>
      <c r="AX832" s="907">
        <f t="shared" si="2809"/>
        <v>0</v>
      </c>
      <c r="AY832" s="907">
        <f t="shared" si="2809"/>
        <v>6.3088767123287662E-2</v>
      </c>
      <c r="AZ832" s="907">
        <f t="shared" si="2809"/>
        <v>7.381385753424656E-2</v>
      </c>
      <c r="BA832" s="907">
        <f t="shared" si="2809"/>
        <v>0.53400135029354212</v>
      </c>
      <c r="BB832" s="907">
        <f t="shared" si="2809"/>
        <v>0</v>
      </c>
      <c r="BC832" s="907">
        <f t="shared" si="2809"/>
        <v>9.46331506849315E-2</v>
      </c>
      <c r="BD832" s="907">
        <f t="shared" si="2809"/>
        <v>1.0350500856164382</v>
      </c>
      <c r="BE832" s="907">
        <f t="shared" si="2809"/>
        <v>0.37515284735812127</v>
      </c>
      <c r="BF832" s="906"/>
      <c r="BG832" s="907">
        <f t="shared" ref="BG832:BX832" si="2810">SUM(BG243)</f>
        <v>0.10815217221135029</v>
      </c>
      <c r="BH832" s="907">
        <f t="shared" si="2810"/>
        <v>-3.9430479452054789E-3</v>
      </c>
      <c r="BI832" s="907">
        <f t="shared" si="2810"/>
        <v>0</v>
      </c>
      <c r="BJ832" s="907">
        <f t="shared" si="2810"/>
        <v>0.22711956164383557</v>
      </c>
      <c r="BK832" s="907">
        <f t="shared" si="2810"/>
        <v>0</v>
      </c>
      <c r="BL832" s="907">
        <f t="shared" si="2810"/>
        <v>1.9715239726027397E-2</v>
      </c>
      <c r="BM832" s="907">
        <f t="shared" si="2810"/>
        <v>5.4076086105675145E-2</v>
      </c>
      <c r="BN832" s="907">
        <f t="shared" si="2810"/>
        <v>4.731657534246575E-2</v>
      </c>
      <c r="BO832" s="907">
        <f t="shared" si="2810"/>
        <v>0</v>
      </c>
      <c r="BP832" s="907">
        <f t="shared" si="2810"/>
        <v>0.27038043052837568</v>
      </c>
      <c r="BQ832" s="907">
        <f t="shared" si="2810"/>
        <v>5.4076086105675145E-2</v>
      </c>
      <c r="BR832" s="907">
        <f t="shared" si="2810"/>
        <v>1.4786429794520547E-2</v>
      </c>
      <c r="BS832" s="907">
        <f t="shared" si="2810"/>
        <v>0</v>
      </c>
      <c r="BT832" s="907">
        <f t="shared" si="2810"/>
        <v>0.9266162671232876</v>
      </c>
      <c r="BU832" s="907">
        <f t="shared" si="2810"/>
        <v>0</v>
      </c>
      <c r="BV832" s="907">
        <f t="shared" si="2810"/>
        <v>0</v>
      </c>
      <c r="BW832" s="907">
        <f t="shared" si="2810"/>
        <v>0.66919156555772996</v>
      </c>
      <c r="BX832" s="907">
        <f t="shared" si="2810"/>
        <v>0</v>
      </c>
      <c r="BY832" s="906"/>
      <c r="BZ832" s="907">
        <f>SUM(BZ243)</f>
        <v>6.1511547945205469E-2</v>
      </c>
      <c r="CA832" s="907">
        <f>SUM(CA243)</f>
        <v>8.6747054794520537E-2</v>
      </c>
      <c r="CB832" s="907">
        <f>SUM(CB243)</f>
        <v>0.11829143835616435</v>
      </c>
      <c r="CC832" s="907">
        <f>SUM(CC243)</f>
        <v>0.20346127397260275</v>
      </c>
      <c r="CD832" s="723">
        <f t="shared" si="2759"/>
        <v>2.975000869924168E-2</v>
      </c>
      <c r="CE832" s="723">
        <f t="shared" si="2760"/>
        <v>6.7551804516267119E-2</v>
      </c>
      <c r="CF832" s="723">
        <f t="shared" si="2761"/>
        <v>0.12535512710371821</v>
      </c>
      <c r="CG832" s="790">
        <f t="shared" si="2762"/>
        <v>9.1550884188478482E-2</v>
      </c>
      <c r="CH832" s="1375">
        <f t="shared" si="2763"/>
        <v>0</v>
      </c>
      <c r="CI832" s="1376">
        <f t="shared" si="2764"/>
        <v>0</v>
      </c>
      <c r="CJ832" s="1377">
        <f t="shared" si="2765"/>
        <v>0</v>
      </c>
      <c r="CK832" s="1377">
        <f t="shared" si="2766"/>
        <v>0</v>
      </c>
      <c r="CL832" s="1377">
        <f t="shared" si="2767"/>
        <v>0</v>
      </c>
      <c r="CM832" s="1377">
        <f t="shared" si="2768"/>
        <v>0</v>
      </c>
      <c r="CN832" s="1377">
        <f t="shared" si="2769"/>
        <v>0</v>
      </c>
      <c r="CO832" s="1378">
        <f t="shared" si="2770"/>
        <v>0</v>
      </c>
      <c r="CP832" s="1378">
        <f t="shared" si="2771"/>
        <v>0</v>
      </c>
      <c r="CQ832" s="1378">
        <f t="shared" si="2772"/>
        <v>0</v>
      </c>
      <c r="CR832" s="1378">
        <f t="shared" si="2773"/>
        <v>0</v>
      </c>
      <c r="CS832" s="1377">
        <f t="shared" si="2774"/>
        <v>7.0974863013698614E-3</v>
      </c>
      <c r="CT832" s="1377">
        <f t="shared" si="2775"/>
        <v>1.4786429794520547E-2</v>
      </c>
      <c r="CU832" s="1377">
        <f t="shared" si="2776"/>
        <v>2.1507534246575342E-2</v>
      </c>
      <c r="CV832" s="1377">
        <f t="shared" si="2777"/>
        <v>9.46331506849315E-2</v>
      </c>
      <c r="CW832" s="1377">
        <f t="shared" si="2778"/>
        <v>0.10139266144814088</v>
      </c>
      <c r="CX832" s="1376">
        <f t="shared" si="2779"/>
        <v>0.23658287671232875</v>
      </c>
      <c r="CY832" s="1379">
        <f t="shared" si="2780"/>
        <v>0.40744828767123287</v>
      </c>
      <c r="CZ832" s="638">
        <f t="shared" si="2781"/>
        <v>0</v>
      </c>
      <c r="DA832" s="639">
        <f t="shared" si="2782"/>
        <v>0</v>
      </c>
      <c r="DB832" s="640">
        <f t="shared" si="2783"/>
        <v>0</v>
      </c>
      <c r="DC832" s="640">
        <f t="shared" si="2784"/>
        <v>0</v>
      </c>
      <c r="DD832" s="640">
        <f t="shared" si="2785"/>
        <v>0</v>
      </c>
      <c r="DE832" s="640">
        <f t="shared" si="2786"/>
        <v>0</v>
      </c>
      <c r="DF832" s="640">
        <f t="shared" si="2787"/>
        <v>0</v>
      </c>
      <c r="DG832" s="641">
        <f t="shared" si="2788"/>
        <v>0</v>
      </c>
      <c r="DH832" s="641">
        <f t="shared" si="2789"/>
        <v>0</v>
      </c>
      <c r="DI832" s="641">
        <f t="shared" si="2790"/>
        <v>0</v>
      </c>
      <c r="DJ832" s="641">
        <f t="shared" si="2791"/>
        <v>0</v>
      </c>
      <c r="DK832" s="640">
        <f t="shared" si="2792"/>
        <v>0</v>
      </c>
      <c r="DL832" s="640">
        <f t="shared" si="2793"/>
        <v>5.5833558904109584E-2</v>
      </c>
      <c r="DM832" s="640">
        <f t="shared" si="2794"/>
        <v>0.1839431866438356</v>
      </c>
      <c r="DN832" s="640">
        <f t="shared" si="2795"/>
        <v>0.18453464383561641</v>
      </c>
      <c r="DO832" s="640">
        <f t="shared" si="2796"/>
        <v>0.2779848801369863</v>
      </c>
      <c r="DP832" s="639">
        <f t="shared" si="2797"/>
        <v>0.37853260273972594</v>
      </c>
      <c r="DQ832" s="638">
        <f t="shared" si="2798"/>
        <v>0.62037287671232866</v>
      </c>
      <c r="DR832" s="753">
        <f t="shared" si="2799"/>
        <v>18</v>
      </c>
      <c r="DS832" s="111">
        <f t="shared" si="2800"/>
        <v>18</v>
      </c>
      <c r="DT832" s="111">
        <f t="shared" si="2801"/>
        <v>18</v>
      </c>
      <c r="DU832" s="111">
        <f t="shared" si="2802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9"/>
      <c r="EE832" s="603"/>
    </row>
    <row r="833" spans="1:135" s="604" customFormat="1" ht="15.75" customHeight="1">
      <c r="A833" s="718" t="str">
        <f>A244</f>
        <v>Sorghum: kg produced</v>
      </c>
      <c r="B833" s="907">
        <f t="shared" ref="B833:S833" si="2811">SUM(B250)</f>
        <v>0</v>
      </c>
      <c r="C833" s="907">
        <f t="shared" si="2811"/>
        <v>0</v>
      </c>
      <c r="D833" s="907">
        <f t="shared" si="2811"/>
        <v>0</v>
      </c>
      <c r="E833" s="907">
        <f t="shared" si="2811"/>
        <v>0</v>
      </c>
      <c r="F833" s="907">
        <f t="shared" si="2811"/>
        <v>0.33653662402354811</v>
      </c>
      <c r="G833" s="907">
        <f t="shared" si="2811"/>
        <v>0</v>
      </c>
      <c r="H833" s="907">
        <f t="shared" si="2811"/>
        <v>0</v>
      </c>
      <c r="I833" s="907">
        <f t="shared" si="2811"/>
        <v>0</v>
      </c>
      <c r="J833" s="907">
        <f t="shared" si="2811"/>
        <v>0</v>
      </c>
      <c r="K833" s="907">
        <f t="shared" si="2811"/>
        <v>0</v>
      </c>
      <c r="L833" s="907">
        <f t="shared" si="2811"/>
        <v>0</v>
      </c>
      <c r="M833" s="907">
        <f t="shared" si="2811"/>
        <v>0</v>
      </c>
      <c r="N833" s="907">
        <f t="shared" si="2811"/>
        <v>0</v>
      </c>
      <c r="O833" s="907">
        <f t="shared" si="2811"/>
        <v>0</v>
      </c>
      <c r="P833" s="907">
        <f t="shared" si="2811"/>
        <v>0</v>
      </c>
      <c r="Q833" s="907">
        <f t="shared" si="2811"/>
        <v>0</v>
      </c>
      <c r="R833" s="907">
        <f t="shared" si="2811"/>
        <v>0</v>
      </c>
      <c r="S833" s="907">
        <f t="shared" si="2811"/>
        <v>0</v>
      </c>
      <c r="T833" s="906"/>
      <c r="U833" s="907">
        <f t="shared" ref="U833:AL833" si="2812">SUM(U250)</f>
        <v>0</v>
      </c>
      <c r="V833" s="907">
        <f t="shared" si="2812"/>
        <v>0</v>
      </c>
      <c r="W833" s="907">
        <f t="shared" si="2812"/>
        <v>0</v>
      </c>
      <c r="X833" s="907">
        <f t="shared" si="2812"/>
        <v>0</v>
      </c>
      <c r="Y833" s="907">
        <f t="shared" si="2812"/>
        <v>0.28921116127023661</v>
      </c>
      <c r="Z833" s="907">
        <f t="shared" si="2812"/>
        <v>0</v>
      </c>
      <c r="AA833" s="907">
        <f t="shared" si="2812"/>
        <v>0</v>
      </c>
      <c r="AB833" s="907">
        <f t="shared" si="2812"/>
        <v>0</v>
      </c>
      <c r="AC833" s="907">
        <f t="shared" si="2812"/>
        <v>0</v>
      </c>
      <c r="AD833" s="907">
        <f t="shared" si="2812"/>
        <v>0</v>
      </c>
      <c r="AE833" s="907">
        <f t="shared" si="2812"/>
        <v>0</v>
      </c>
      <c r="AF833" s="907">
        <f t="shared" si="2812"/>
        <v>0</v>
      </c>
      <c r="AG833" s="907">
        <f t="shared" si="2812"/>
        <v>0</v>
      </c>
      <c r="AH833" s="907">
        <f t="shared" si="2812"/>
        <v>0</v>
      </c>
      <c r="AI833" s="907">
        <f t="shared" si="2812"/>
        <v>0</v>
      </c>
      <c r="AJ833" s="907">
        <f t="shared" si="2812"/>
        <v>0</v>
      </c>
      <c r="AK833" s="907">
        <f t="shared" si="2812"/>
        <v>0</v>
      </c>
      <c r="AL833" s="907">
        <f t="shared" si="2812"/>
        <v>0</v>
      </c>
      <c r="AM833" s="906"/>
      <c r="AN833" s="907">
        <f t="shared" ref="AN833:BE833" si="2813">SUM(AN250)</f>
        <v>0</v>
      </c>
      <c r="AO833" s="907">
        <f t="shared" si="2813"/>
        <v>0</v>
      </c>
      <c r="AP833" s="907">
        <f t="shared" si="2813"/>
        <v>0</v>
      </c>
      <c r="AQ833" s="907">
        <f t="shared" si="2813"/>
        <v>0</v>
      </c>
      <c r="AR833" s="907">
        <f t="shared" si="2813"/>
        <v>5.2884326632271834E-2</v>
      </c>
      <c r="AS833" s="907">
        <f t="shared" si="2813"/>
        <v>0</v>
      </c>
      <c r="AT833" s="907">
        <f t="shared" si="2813"/>
        <v>0</v>
      </c>
      <c r="AU833" s="907">
        <f t="shared" si="2813"/>
        <v>0</v>
      </c>
      <c r="AV833" s="907">
        <f t="shared" si="2813"/>
        <v>0.15865297989681548</v>
      </c>
      <c r="AW833" s="907">
        <f t="shared" si="2813"/>
        <v>0</v>
      </c>
      <c r="AX833" s="907">
        <f t="shared" si="2813"/>
        <v>0</v>
      </c>
      <c r="AY833" s="907">
        <f t="shared" si="2813"/>
        <v>0</v>
      </c>
      <c r="AZ833" s="907">
        <f t="shared" si="2813"/>
        <v>0</v>
      </c>
      <c r="BA833" s="907">
        <f t="shared" si="2813"/>
        <v>0</v>
      </c>
      <c r="BB833" s="907">
        <f t="shared" si="2813"/>
        <v>0</v>
      </c>
      <c r="BC833" s="907">
        <f t="shared" si="2813"/>
        <v>0</v>
      </c>
      <c r="BD833" s="907">
        <f t="shared" si="2813"/>
        <v>0</v>
      </c>
      <c r="BE833" s="907">
        <f t="shared" si="2813"/>
        <v>0</v>
      </c>
      <c r="BF833" s="906"/>
      <c r="BG833" s="907">
        <f t="shared" ref="BG833:BX833" si="2814">SUM(BG250)</f>
        <v>0</v>
      </c>
      <c r="BH833" s="907">
        <f t="shared" si="2814"/>
        <v>0</v>
      </c>
      <c r="BI833" s="907">
        <f t="shared" si="2814"/>
        <v>0</v>
      </c>
      <c r="BJ833" s="907">
        <f t="shared" si="2814"/>
        <v>0</v>
      </c>
      <c r="BK833" s="907">
        <f t="shared" si="2814"/>
        <v>0</v>
      </c>
      <c r="BL833" s="907">
        <f t="shared" si="2814"/>
        <v>0</v>
      </c>
      <c r="BM833" s="907">
        <f t="shared" si="2814"/>
        <v>0</v>
      </c>
      <c r="BN833" s="907">
        <f t="shared" si="2814"/>
        <v>0</v>
      </c>
      <c r="BO833" s="907">
        <f t="shared" si="2814"/>
        <v>0</v>
      </c>
      <c r="BP833" s="907">
        <f t="shared" si="2814"/>
        <v>0</v>
      </c>
      <c r="BQ833" s="907">
        <f t="shared" si="2814"/>
        <v>0</v>
      </c>
      <c r="BR833" s="907">
        <f t="shared" si="2814"/>
        <v>0</v>
      </c>
      <c r="BS833" s="907">
        <f t="shared" si="2814"/>
        <v>0</v>
      </c>
      <c r="BT833" s="907">
        <f t="shared" si="2814"/>
        <v>0</v>
      </c>
      <c r="BU833" s="907">
        <f t="shared" si="2814"/>
        <v>0</v>
      </c>
      <c r="BV833" s="907">
        <f t="shared" si="2814"/>
        <v>0</v>
      </c>
      <c r="BW833" s="907">
        <f t="shared" si="2814"/>
        <v>0</v>
      </c>
      <c r="BX833" s="907">
        <f t="shared" si="2814"/>
        <v>0</v>
      </c>
      <c r="BY833" s="906"/>
      <c r="BZ833" s="907">
        <f>SUM(BZ250)</f>
        <v>0</v>
      </c>
      <c r="CA833" s="907">
        <f>SUM(CA250)</f>
        <v>0</v>
      </c>
      <c r="CB833" s="907">
        <f>SUM(CB250)</f>
        <v>0</v>
      </c>
      <c r="CC833" s="907">
        <f>SUM(CC250)</f>
        <v>0</v>
      </c>
      <c r="CD833" s="723">
        <f t="shared" si="2759"/>
        <v>0</v>
      </c>
      <c r="CE833" s="723">
        <f t="shared" si="2760"/>
        <v>0</v>
      </c>
      <c r="CF833" s="723">
        <f t="shared" si="2761"/>
        <v>3.3052704145169892E-3</v>
      </c>
      <c r="CG833" s="790">
        <f t="shared" si="2762"/>
        <v>0</v>
      </c>
      <c r="CH833" s="1375">
        <f t="shared" si="2763"/>
        <v>0</v>
      </c>
      <c r="CI833" s="1376">
        <f t="shared" si="2764"/>
        <v>0</v>
      </c>
      <c r="CJ833" s="1377">
        <f t="shared" si="2765"/>
        <v>0</v>
      </c>
      <c r="CK833" s="1377">
        <f t="shared" si="2766"/>
        <v>0</v>
      </c>
      <c r="CL833" s="1377">
        <f t="shared" si="2767"/>
        <v>0</v>
      </c>
      <c r="CM833" s="1377">
        <f t="shared" si="2768"/>
        <v>0</v>
      </c>
      <c r="CN833" s="1377">
        <f t="shared" si="2769"/>
        <v>0</v>
      </c>
      <c r="CO833" s="1378">
        <f t="shared" si="2770"/>
        <v>0</v>
      </c>
      <c r="CP833" s="1378">
        <f t="shared" si="2771"/>
        <v>0</v>
      </c>
      <c r="CQ833" s="1378">
        <f t="shared" si="2772"/>
        <v>0</v>
      </c>
      <c r="CR833" s="1378">
        <f t="shared" si="2773"/>
        <v>0</v>
      </c>
      <c r="CS833" s="1377">
        <f t="shared" si="2774"/>
        <v>0</v>
      </c>
      <c r="CT833" s="1377">
        <f t="shared" si="2775"/>
        <v>0</v>
      </c>
      <c r="CU833" s="1377">
        <f t="shared" si="2776"/>
        <v>0</v>
      </c>
      <c r="CV833" s="1377">
        <f t="shared" si="2777"/>
        <v>0</v>
      </c>
      <c r="CW833" s="1377">
        <f t="shared" si="2778"/>
        <v>0</v>
      </c>
      <c r="CX833" s="1376">
        <f t="shared" si="2779"/>
        <v>0</v>
      </c>
      <c r="CY833" s="1379">
        <f t="shared" si="2780"/>
        <v>0.33653662402354811</v>
      </c>
      <c r="CZ833" s="638">
        <f t="shared" si="2781"/>
        <v>0</v>
      </c>
      <c r="DA833" s="639">
        <f t="shared" si="2782"/>
        <v>0</v>
      </c>
      <c r="DB833" s="640">
        <f t="shared" si="2783"/>
        <v>0</v>
      </c>
      <c r="DC833" s="640">
        <f t="shared" si="2784"/>
        <v>0</v>
      </c>
      <c r="DD833" s="640">
        <f t="shared" si="2785"/>
        <v>0</v>
      </c>
      <c r="DE833" s="640">
        <f t="shared" si="2786"/>
        <v>0</v>
      </c>
      <c r="DF833" s="640">
        <f t="shared" si="2787"/>
        <v>0</v>
      </c>
      <c r="DG833" s="641">
        <f t="shared" si="2788"/>
        <v>0</v>
      </c>
      <c r="DH833" s="641">
        <f t="shared" si="2789"/>
        <v>0</v>
      </c>
      <c r="DI833" s="641">
        <f t="shared" si="2790"/>
        <v>0</v>
      </c>
      <c r="DJ833" s="641">
        <f t="shared" si="2791"/>
        <v>0</v>
      </c>
      <c r="DK833" s="640">
        <f t="shared" si="2792"/>
        <v>0</v>
      </c>
      <c r="DL833" s="640">
        <f t="shared" si="2793"/>
        <v>0</v>
      </c>
      <c r="DM833" s="640">
        <f t="shared" si="2794"/>
        <v>0</v>
      </c>
      <c r="DN833" s="640">
        <f t="shared" si="2795"/>
        <v>0</v>
      </c>
      <c r="DO833" s="640">
        <f t="shared" si="2796"/>
        <v>0</v>
      </c>
      <c r="DP833" s="639">
        <f t="shared" si="2797"/>
        <v>0</v>
      </c>
      <c r="DQ833" s="638">
        <f t="shared" si="2798"/>
        <v>0.28921116127023661</v>
      </c>
      <c r="DR833" s="753">
        <f t="shared" si="2799"/>
        <v>18</v>
      </c>
      <c r="DS833" s="111">
        <f t="shared" si="2800"/>
        <v>18</v>
      </c>
      <c r="DT833" s="111">
        <f t="shared" si="2801"/>
        <v>18</v>
      </c>
      <c r="DU833" s="111">
        <f t="shared" si="2802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9"/>
      <c r="EE833" s="603"/>
    </row>
    <row r="834" spans="1:135" s="604" customFormat="1" ht="15.75" customHeight="1">
      <c r="A834" s="718" t="str">
        <f>A251</f>
        <v>High value cereal: kg produced</v>
      </c>
      <c r="B834" s="907">
        <f t="shared" ref="B834:S834" si="2815">SUM(B257)</f>
        <v>0</v>
      </c>
      <c r="C834" s="907">
        <f t="shared" si="2815"/>
        <v>0</v>
      </c>
      <c r="D834" s="907">
        <f t="shared" si="2815"/>
        <v>0</v>
      </c>
      <c r="E834" s="907">
        <f t="shared" si="2815"/>
        <v>0</v>
      </c>
      <c r="F834" s="907">
        <f t="shared" si="2815"/>
        <v>0</v>
      </c>
      <c r="G834" s="907">
        <f t="shared" si="2815"/>
        <v>0</v>
      </c>
      <c r="H834" s="907">
        <f t="shared" si="2815"/>
        <v>0</v>
      </c>
      <c r="I834" s="907">
        <f t="shared" si="2815"/>
        <v>0</v>
      </c>
      <c r="J834" s="907">
        <f t="shared" si="2815"/>
        <v>0</v>
      </c>
      <c r="K834" s="907">
        <f t="shared" si="2815"/>
        <v>0</v>
      </c>
      <c r="L834" s="907">
        <f t="shared" si="2815"/>
        <v>0</v>
      </c>
      <c r="M834" s="907">
        <f t="shared" si="2815"/>
        <v>0</v>
      </c>
      <c r="N834" s="907">
        <f t="shared" si="2815"/>
        <v>0</v>
      </c>
      <c r="O834" s="907">
        <f t="shared" si="2815"/>
        <v>0</v>
      </c>
      <c r="P834" s="907">
        <f t="shared" si="2815"/>
        <v>0</v>
      </c>
      <c r="Q834" s="907">
        <f t="shared" si="2815"/>
        <v>0</v>
      </c>
      <c r="R834" s="907">
        <f t="shared" si="2815"/>
        <v>0</v>
      </c>
      <c r="S834" s="907">
        <f t="shared" si="2815"/>
        <v>0</v>
      </c>
      <c r="T834" s="906"/>
      <c r="U834" s="907">
        <f t="shared" ref="U834:AL834" si="2816">SUM(U257)</f>
        <v>0</v>
      </c>
      <c r="V834" s="907">
        <f t="shared" si="2816"/>
        <v>0</v>
      </c>
      <c r="W834" s="907">
        <f t="shared" si="2816"/>
        <v>0</v>
      </c>
      <c r="X834" s="907">
        <f t="shared" si="2816"/>
        <v>0</v>
      </c>
      <c r="Y834" s="907">
        <f t="shared" si="2816"/>
        <v>0</v>
      </c>
      <c r="Z834" s="907">
        <f t="shared" si="2816"/>
        <v>0</v>
      </c>
      <c r="AA834" s="907">
        <f t="shared" si="2816"/>
        <v>0</v>
      </c>
      <c r="AB834" s="907">
        <f t="shared" si="2816"/>
        <v>0</v>
      </c>
      <c r="AC834" s="907">
        <f t="shared" si="2816"/>
        <v>0</v>
      </c>
      <c r="AD834" s="907">
        <f t="shared" si="2816"/>
        <v>0</v>
      </c>
      <c r="AE834" s="907">
        <f t="shared" si="2816"/>
        <v>0</v>
      </c>
      <c r="AF834" s="907">
        <f t="shared" si="2816"/>
        <v>0</v>
      </c>
      <c r="AG834" s="907">
        <f t="shared" si="2816"/>
        <v>0</v>
      </c>
      <c r="AH834" s="907">
        <f t="shared" si="2816"/>
        <v>0</v>
      </c>
      <c r="AI834" s="907">
        <f t="shared" si="2816"/>
        <v>0</v>
      </c>
      <c r="AJ834" s="907">
        <f t="shared" si="2816"/>
        <v>0</v>
      </c>
      <c r="AK834" s="907">
        <f t="shared" si="2816"/>
        <v>0</v>
      </c>
      <c r="AL834" s="907">
        <f t="shared" si="2816"/>
        <v>0</v>
      </c>
      <c r="AM834" s="906"/>
      <c r="AN834" s="907">
        <f t="shared" ref="AN834:BE834" si="2817">SUM(AN257)</f>
        <v>0</v>
      </c>
      <c r="AO834" s="907">
        <f t="shared" si="2817"/>
        <v>0</v>
      </c>
      <c r="AP834" s="907">
        <f t="shared" si="2817"/>
        <v>0</v>
      </c>
      <c r="AQ834" s="907">
        <f t="shared" si="2817"/>
        <v>0</v>
      </c>
      <c r="AR834" s="907">
        <f t="shared" si="2817"/>
        <v>0</v>
      </c>
      <c r="AS834" s="907">
        <f t="shared" si="2817"/>
        <v>0</v>
      </c>
      <c r="AT834" s="907">
        <f t="shared" si="2817"/>
        <v>0</v>
      </c>
      <c r="AU834" s="907">
        <f t="shared" si="2817"/>
        <v>0</v>
      </c>
      <c r="AV834" s="907">
        <f t="shared" si="2817"/>
        <v>0</v>
      </c>
      <c r="AW834" s="907">
        <f t="shared" si="2817"/>
        <v>0</v>
      </c>
      <c r="AX834" s="907">
        <f t="shared" si="2817"/>
        <v>0</v>
      </c>
      <c r="AY834" s="907">
        <f t="shared" si="2817"/>
        <v>0</v>
      </c>
      <c r="AZ834" s="907">
        <f t="shared" si="2817"/>
        <v>0</v>
      </c>
      <c r="BA834" s="907">
        <f t="shared" si="2817"/>
        <v>0</v>
      </c>
      <c r="BB834" s="907">
        <f t="shared" si="2817"/>
        <v>0</v>
      </c>
      <c r="BC834" s="907">
        <f t="shared" si="2817"/>
        <v>0</v>
      </c>
      <c r="BD834" s="907">
        <f t="shared" si="2817"/>
        <v>0</v>
      </c>
      <c r="BE834" s="907">
        <f t="shared" si="2817"/>
        <v>0</v>
      </c>
      <c r="BF834" s="906"/>
      <c r="BG834" s="907">
        <f t="shared" ref="BG834:BX834" si="2818">SUM(BG257)</f>
        <v>0</v>
      </c>
      <c r="BH834" s="907">
        <f t="shared" si="2818"/>
        <v>0</v>
      </c>
      <c r="BI834" s="907">
        <f t="shared" si="2818"/>
        <v>0</v>
      </c>
      <c r="BJ834" s="907">
        <f t="shared" si="2818"/>
        <v>0</v>
      </c>
      <c r="BK834" s="907">
        <f t="shared" si="2818"/>
        <v>0</v>
      </c>
      <c r="BL834" s="907">
        <f t="shared" si="2818"/>
        <v>0</v>
      </c>
      <c r="BM834" s="907">
        <f t="shared" si="2818"/>
        <v>0</v>
      </c>
      <c r="BN834" s="907">
        <f t="shared" si="2818"/>
        <v>0</v>
      </c>
      <c r="BO834" s="907">
        <f t="shared" si="2818"/>
        <v>0</v>
      </c>
      <c r="BP834" s="907">
        <f t="shared" si="2818"/>
        <v>0</v>
      </c>
      <c r="BQ834" s="907">
        <f t="shared" si="2818"/>
        <v>0</v>
      </c>
      <c r="BR834" s="907">
        <f t="shared" si="2818"/>
        <v>0</v>
      </c>
      <c r="BS834" s="907">
        <f t="shared" si="2818"/>
        <v>0</v>
      </c>
      <c r="BT834" s="907">
        <f t="shared" si="2818"/>
        <v>0</v>
      </c>
      <c r="BU834" s="907">
        <f t="shared" si="2818"/>
        <v>0</v>
      </c>
      <c r="BV834" s="907">
        <f t="shared" si="2818"/>
        <v>0</v>
      </c>
      <c r="BW834" s="907">
        <f t="shared" si="2818"/>
        <v>0</v>
      </c>
      <c r="BX834" s="907">
        <f t="shared" si="2818"/>
        <v>0</v>
      </c>
      <c r="BY834" s="906"/>
      <c r="BZ834" s="907">
        <f>SUM(BZ257)</f>
        <v>0</v>
      </c>
      <c r="CA834" s="907">
        <f>SUM(CA257)</f>
        <v>0</v>
      </c>
      <c r="CB834" s="907">
        <f>SUM(CB257)</f>
        <v>0</v>
      </c>
      <c r="CC834" s="907">
        <f>SUM(CC257)</f>
        <v>0</v>
      </c>
      <c r="CD834" s="723">
        <f t="shared" si="2759"/>
        <v>0</v>
      </c>
      <c r="CE834" s="723">
        <f t="shared" si="2760"/>
        <v>0</v>
      </c>
      <c r="CF834" s="723">
        <f t="shared" si="2761"/>
        <v>0</v>
      </c>
      <c r="CG834" s="790">
        <f t="shared" si="2762"/>
        <v>0</v>
      </c>
      <c r="CH834" s="1375">
        <f t="shared" si="2763"/>
        <v>0</v>
      </c>
      <c r="CI834" s="1376">
        <f t="shared" si="2764"/>
        <v>0</v>
      </c>
      <c r="CJ834" s="1377">
        <f t="shared" si="2765"/>
        <v>0</v>
      </c>
      <c r="CK834" s="1377">
        <f t="shared" si="2766"/>
        <v>0</v>
      </c>
      <c r="CL834" s="1377">
        <f t="shared" si="2767"/>
        <v>0</v>
      </c>
      <c r="CM834" s="1377">
        <f t="shared" si="2768"/>
        <v>0</v>
      </c>
      <c r="CN834" s="1377">
        <f t="shared" si="2769"/>
        <v>0</v>
      </c>
      <c r="CO834" s="1378">
        <f t="shared" si="2770"/>
        <v>0</v>
      </c>
      <c r="CP834" s="1378">
        <f t="shared" si="2771"/>
        <v>0</v>
      </c>
      <c r="CQ834" s="1378">
        <f t="shared" si="2772"/>
        <v>0</v>
      </c>
      <c r="CR834" s="1378">
        <f t="shared" si="2773"/>
        <v>0</v>
      </c>
      <c r="CS834" s="1377">
        <f t="shared" si="2774"/>
        <v>0</v>
      </c>
      <c r="CT834" s="1377">
        <f t="shared" si="2775"/>
        <v>0</v>
      </c>
      <c r="CU834" s="1377">
        <f t="shared" si="2776"/>
        <v>0</v>
      </c>
      <c r="CV834" s="1377">
        <f t="shared" si="2777"/>
        <v>0</v>
      </c>
      <c r="CW834" s="1377">
        <f t="shared" si="2778"/>
        <v>0</v>
      </c>
      <c r="CX834" s="1376">
        <f t="shared" si="2779"/>
        <v>0</v>
      </c>
      <c r="CY834" s="1379">
        <f t="shared" si="2780"/>
        <v>0</v>
      </c>
      <c r="CZ834" s="638">
        <f t="shared" si="2781"/>
        <v>0</v>
      </c>
      <c r="DA834" s="639">
        <f t="shared" si="2782"/>
        <v>0</v>
      </c>
      <c r="DB834" s="640">
        <f t="shared" si="2783"/>
        <v>0</v>
      </c>
      <c r="DC834" s="640">
        <f t="shared" si="2784"/>
        <v>0</v>
      </c>
      <c r="DD834" s="640">
        <f t="shared" si="2785"/>
        <v>0</v>
      </c>
      <c r="DE834" s="640">
        <f t="shared" si="2786"/>
        <v>0</v>
      </c>
      <c r="DF834" s="640">
        <f t="shared" si="2787"/>
        <v>0</v>
      </c>
      <c r="DG834" s="641">
        <f t="shared" si="2788"/>
        <v>0</v>
      </c>
      <c r="DH834" s="641">
        <f t="shared" si="2789"/>
        <v>0</v>
      </c>
      <c r="DI834" s="641">
        <f t="shared" si="2790"/>
        <v>0</v>
      </c>
      <c r="DJ834" s="641">
        <f t="shared" si="2791"/>
        <v>0</v>
      </c>
      <c r="DK834" s="640">
        <f t="shared" si="2792"/>
        <v>0</v>
      </c>
      <c r="DL834" s="640">
        <f t="shared" si="2793"/>
        <v>0</v>
      </c>
      <c r="DM834" s="640">
        <f t="shared" si="2794"/>
        <v>0</v>
      </c>
      <c r="DN834" s="640">
        <f t="shared" si="2795"/>
        <v>0</v>
      </c>
      <c r="DO834" s="640">
        <f t="shared" si="2796"/>
        <v>0</v>
      </c>
      <c r="DP834" s="639">
        <f t="shared" si="2797"/>
        <v>0</v>
      </c>
      <c r="DQ834" s="638">
        <f t="shared" si="2798"/>
        <v>0</v>
      </c>
      <c r="DR834" s="753">
        <f t="shared" si="2799"/>
        <v>18</v>
      </c>
      <c r="DS834" s="111">
        <f t="shared" si="2800"/>
        <v>18</v>
      </c>
      <c r="DT834" s="111">
        <f t="shared" si="2801"/>
        <v>18</v>
      </c>
      <c r="DU834" s="111">
        <f t="shared" si="2802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9"/>
      <c r="EE834" s="603"/>
    </row>
    <row r="835" spans="1:135" s="604" customFormat="1" ht="15.75" customHeight="1">
      <c r="A835" s="718" t="str">
        <f>A258</f>
        <v>High value cereal: kg produced</v>
      </c>
      <c r="B835" s="907">
        <f t="shared" ref="B835:S835" si="2819">SUM(B264)</f>
        <v>0</v>
      </c>
      <c r="C835" s="907">
        <f t="shared" si="2819"/>
        <v>0</v>
      </c>
      <c r="D835" s="907">
        <f t="shared" si="2819"/>
        <v>0</v>
      </c>
      <c r="E835" s="907">
        <f t="shared" si="2819"/>
        <v>0</v>
      </c>
      <c r="F835" s="907">
        <f t="shared" si="2819"/>
        <v>0</v>
      </c>
      <c r="G835" s="907">
        <f t="shared" si="2819"/>
        <v>0</v>
      </c>
      <c r="H835" s="907">
        <f t="shared" si="2819"/>
        <v>0</v>
      </c>
      <c r="I835" s="907">
        <f t="shared" si="2819"/>
        <v>0</v>
      </c>
      <c r="J835" s="907">
        <f t="shared" si="2819"/>
        <v>0</v>
      </c>
      <c r="K835" s="907">
        <f t="shared" si="2819"/>
        <v>0</v>
      </c>
      <c r="L835" s="907">
        <f t="shared" si="2819"/>
        <v>0</v>
      </c>
      <c r="M835" s="907">
        <f t="shared" si="2819"/>
        <v>0</v>
      </c>
      <c r="N835" s="907">
        <f t="shared" si="2819"/>
        <v>0</v>
      </c>
      <c r="O835" s="907">
        <f t="shared" si="2819"/>
        <v>0</v>
      </c>
      <c r="P835" s="907">
        <f t="shared" si="2819"/>
        <v>0</v>
      </c>
      <c r="Q835" s="907">
        <f t="shared" si="2819"/>
        <v>0</v>
      </c>
      <c r="R835" s="907">
        <f t="shared" si="2819"/>
        <v>0</v>
      </c>
      <c r="S835" s="907">
        <f t="shared" si="2819"/>
        <v>0</v>
      </c>
      <c r="T835" s="906"/>
      <c r="U835" s="907">
        <f t="shared" ref="U835:AL835" si="2820">SUM(U264)</f>
        <v>0</v>
      </c>
      <c r="V835" s="907">
        <f t="shared" si="2820"/>
        <v>0</v>
      </c>
      <c r="W835" s="907">
        <f t="shared" si="2820"/>
        <v>0</v>
      </c>
      <c r="X835" s="907">
        <f t="shared" si="2820"/>
        <v>0</v>
      </c>
      <c r="Y835" s="907">
        <f t="shared" si="2820"/>
        <v>0</v>
      </c>
      <c r="Z835" s="907">
        <f t="shared" si="2820"/>
        <v>0</v>
      </c>
      <c r="AA835" s="907">
        <f t="shared" si="2820"/>
        <v>0</v>
      </c>
      <c r="AB835" s="907">
        <f t="shared" si="2820"/>
        <v>0</v>
      </c>
      <c r="AC835" s="907">
        <f t="shared" si="2820"/>
        <v>0</v>
      </c>
      <c r="AD835" s="907">
        <f t="shared" si="2820"/>
        <v>0</v>
      </c>
      <c r="AE835" s="907">
        <f t="shared" si="2820"/>
        <v>0</v>
      </c>
      <c r="AF835" s="907">
        <f t="shared" si="2820"/>
        <v>0</v>
      </c>
      <c r="AG835" s="907">
        <f t="shared" si="2820"/>
        <v>0</v>
      </c>
      <c r="AH835" s="907">
        <f t="shared" si="2820"/>
        <v>0</v>
      </c>
      <c r="AI835" s="907">
        <f t="shared" si="2820"/>
        <v>0</v>
      </c>
      <c r="AJ835" s="907">
        <f t="shared" si="2820"/>
        <v>0</v>
      </c>
      <c r="AK835" s="907">
        <f t="shared" si="2820"/>
        <v>0</v>
      </c>
      <c r="AL835" s="907">
        <f t="shared" si="2820"/>
        <v>0</v>
      </c>
      <c r="AM835" s="906"/>
      <c r="AN835" s="907">
        <f t="shared" ref="AN835:BE835" si="2821">SUM(AN264)</f>
        <v>0</v>
      </c>
      <c r="AO835" s="907">
        <f t="shared" si="2821"/>
        <v>0</v>
      </c>
      <c r="AP835" s="907">
        <f t="shared" si="2821"/>
        <v>0</v>
      </c>
      <c r="AQ835" s="907">
        <f t="shared" si="2821"/>
        <v>0</v>
      </c>
      <c r="AR835" s="907">
        <f t="shared" si="2821"/>
        <v>0</v>
      </c>
      <c r="AS835" s="907">
        <f t="shared" si="2821"/>
        <v>0</v>
      </c>
      <c r="AT835" s="907">
        <f t="shared" si="2821"/>
        <v>0</v>
      </c>
      <c r="AU835" s="907">
        <f t="shared" si="2821"/>
        <v>0</v>
      </c>
      <c r="AV835" s="907">
        <f t="shared" si="2821"/>
        <v>0</v>
      </c>
      <c r="AW835" s="907">
        <f t="shared" si="2821"/>
        <v>0</v>
      </c>
      <c r="AX835" s="907">
        <f t="shared" si="2821"/>
        <v>0</v>
      </c>
      <c r="AY835" s="907">
        <f t="shared" si="2821"/>
        <v>0</v>
      </c>
      <c r="AZ835" s="907">
        <f t="shared" si="2821"/>
        <v>0</v>
      </c>
      <c r="BA835" s="907">
        <f t="shared" si="2821"/>
        <v>0</v>
      </c>
      <c r="BB835" s="907">
        <f t="shared" si="2821"/>
        <v>0</v>
      </c>
      <c r="BC835" s="907">
        <f t="shared" si="2821"/>
        <v>0</v>
      </c>
      <c r="BD835" s="907">
        <f t="shared" si="2821"/>
        <v>0</v>
      </c>
      <c r="BE835" s="907">
        <f t="shared" si="2821"/>
        <v>0</v>
      </c>
      <c r="BF835" s="906"/>
      <c r="BG835" s="907">
        <f t="shared" ref="BG835:BX835" si="2822">SUM(BG264)</f>
        <v>3.1283686176836856E-2</v>
      </c>
      <c r="BH835" s="907">
        <f t="shared" si="2822"/>
        <v>0</v>
      </c>
      <c r="BI835" s="907">
        <f t="shared" si="2822"/>
        <v>0</v>
      </c>
      <c r="BJ835" s="907">
        <f t="shared" si="2822"/>
        <v>0</v>
      </c>
      <c r="BK835" s="907">
        <f t="shared" si="2822"/>
        <v>0</v>
      </c>
      <c r="BL835" s="907">
        <f t="shared" si="2822"/>
        <v>0</v>
      </c>
      <c r="BM835" s="907">
        <f t="shared" si="2822"/>
        <v>0</v>
      </c>
      <c r="BN835" s="907">
        <f t="shared" si="2822"/>
        <v>0</v>
      </c>
      <c r="BO835" s="907">
        <f t="shared" si="2822"/>
        <v>0</v>
      </c>
      <c r="BP835" s="907">
        <f t="shared" si="2822"/>
        <v>0</v>
      </c>
      <c r="BQ835" s="907">
        <f t="shared" si="2822"/>
        <v>0</v>
      </c>
      <c r="BR835" s="907">
        <f t="shared" si="2822"/>
        <v>0</v>
      </c>
      <c r="BS835" s="907">
        <f t="shared" si="2822"/>
        <v>0</v>
      </c>
      <c r="BT835" s="907">
        <f t="shared" si="2822"/>
        <v>0</v>
      </c>
      <c r="BU835" s="907">
        <f t="shared" si="2822"/>
        <v>0</v>
      </c>
      <c r="BV835" s="907">
        <f t="shared" si="2822"/>
        <v>0</v>
      </c>
      <c r="BW835" s="907">
        <f t="shared" si="2822"/>
        <v>0</v>
      </c>
      <c r="BX835" s="907">
        <f t="shared" si="2822"/>
        <v>0</v>
      </c>
      <c r="BY835" s="906"/>
      <c r="BZ835" s="907">
        <f>SUM(BZ264)</f>
        <v>0</v>
      </c>
      <c r="CA835" s="907">
        <f>SUM(CA264)</f>
        <v>0</v>
      </c>
      <c r="CB835" s="907">
        <f>SUM(CB264)</f>
        <v>0</v>
      </c>
      <c r="CC835" s="907">
        <f>SUM(CC264)</f>
        <v>0</v>
      </c>
      <c r="CD835" s="723">
        <f t="shared" si="2759"/>
        <v>0</v>
      </c>
      <c r="CE835" s="723">
        <f t="shared" si="2760"/>
        <v>0</v>
      </c>
      <c r="CF835" s="723">
        <f t="shared" si="2761"/>
        <v>0</v>
      </c>
      <c r="CG835" s="790">
        <f t="shared" si="2762"/>
        <v>0</v>
      </c>
      <c r="CH835" s="1375">
        <f t="shared" si="2763"/>
        <v>0</v>
      </c>
      <c r="CI835" s="1376">
        <f t="shared" si="2764"/>
        <v>0</v>
      </c>
      <c r="CJ835" s="1377">
        <f t="shared" si="2765"/>
        <v>0</v>
      </c>
      <c r="CK835" s="1377">
        <f t="shared" si="2766"/>
        <v>0</v>
      </c>
      <c r="CL835" s="1377">
        <f t="shared" si="2767"/>
        <v>0</v>
      </c>
      <c r="CM835" s="1377">
        <f t="shared" si="2768"/>
        <v>0</v>
      </c>
      <c r="CN835" s="1377">
        <f t="shared" si="2769"/>
        <v>0</v>
      </c>
      <c r="CO835" s="1378">
        <f t="shared" si="2770"/>
        <v>0</v>
      </c>
      <c r="CP835" s="1378">
        <f t="shared" si="2771"/>
        <v>0</v>
      </c>
      <c r="CQ835" s="1378">
        <f t="shared" si="2772"/>
        <v>0</v>
      </c>
      <c r="CR835" s="1378">
        <f t="shared" si="2773"/>
        <v>0</v>
      </c>
      <c r="CS835" s="1377">
        <f t="shared" si="2774"/>
        <v>0</v>
      </c>
      <c r="CT835" s="1377">
        <f t="shared" si="2775"/>
        <v>0</v>
      </c>
      <c r="CU835" s="1377">
        <f t="shared" si="2776"/>
        <v>0</v>
      </c>
      <c r="CV835" s="1377">
        <f t="shared" si="2777"/>
        <v>0</v>
      </c>
      <c r="CW835" s="1377">
        <f t="shared" si="2778"/>
        <v>0</v>
      </c>
      <c r="CX835" s="1376">
        <f t="shared" si="2779"/>
        <v>0</v>
      </c>
      <c r="CY835" s="1379">
        <f t="shared" si="2780"/>
        <v>0</v>
      </c>
      <c r="CZ835" s="638">
        <f t="shared" si="2781"/>
        <v>0</v>
      </c>
      <c r="DA835" s="639">
        <f t="shared" si="2782"/>
        <v>0</v>
      </c>
      <c r="DB835" s="640">
        <f t="shared" si="2783"/>
        <v>0</v>
      </c>
      <c r="DC835" s="640">
        <f t="shared" si="2784"/>
        <v>0</v>
      </c>
      <c r="DD835" s="640">
        <f t="shared" si="2785"/>
        <v>0</v>
      </c>
      <c r="DE835" s="640">
        <f t="shared" si="2786"/>
        <v>0</v>
      </c>
      <c r="DF835" s="640">
        <f t="shared" si="2787"/>
        <v>0</v>
      </c>
      <c r="DG835" s="641">
        <f t="shared" si="2788"/>
        <v>0</v>
      </c>
      <c r="DH835" s="641">
        <f t="shared" si="2789"/>
        <v>0</v>
      </c>
      <c r="DI835" s="641">
        <f t="shared" si="2790"/>
        <v>0</v>
      </c>
      <c r="DJ835" s="641">
        <f t="shared" si="2791"/>
        <v>0</v>
      </c>
      <c r="DK835" s="640">
        <f t="shared" si="2792"/>
        <v>0</v>
      </c>
      <c r="DL835" s="640">
        <f t="shared" si="2793"/>
        <v>0</v>
      </c>
      <c r="DM835" s="640">
        <f t="shared" si="2794"/>
        <v>0</v>
      </c>
      <c r="DN835" s="640">
        <f t="shared" si="2795"/>
        <v>0</v>
      </c>
      <c r="DO835" s="640">
        <f t="shared" si="2796"/>
        <v>0</v>
      </c>
      <c r="DP835" s="639">
        <f t="shared" si="2797"/>
        <v>0</v>
      </c>
      <c r="DQ835" s="638">
        <f t="shared" si="2798"/>
        <v>0</v>
      </c>
      <c r="DR835" s="753">
        <f t="shared" si="2799"/>
        <v>18</v>
      </c>
      <c r="DS835" s="111">
        <f t="shared" si="2800"/>
        <v>18</v>
      </c>
      <c r="DT835" s="111">
        <f t="shared" si="2801"/>
        <v>18</v>
      </c>
      <c r="DU835" s="111">
        <f t="shared" si="2802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9"/>
      <c r="EE835" s="603"/>
    </row>
    <row r="836" spans="1:135" s="604" customFormat="1" ht="15.75" customHeight="1">
      <c r="A836" s="718" t="str">
        <f>A265</f>
        <v>Cowpeas: kg produced</v>
      </c>
      <c r="B836" s="907">
        <f t="shared" ref="B836:S836" si="2823">SUM(B271)</f>
        <v>0</v>
      </c>
      <c r="C836" s="907">
        <f t="shared" si="2823"/>
        <v>0</v>
      </c>
      <c r="D836" s="907">
        <f t="shared" si="2823"/>
        <v>8.8637110834371095E-3</v>
      </c>
      <c r="E836" s="907">
        <f t="shared" si="2823"/>
        <v>0</v>
      </c>
      <c r="F836" s="907">
        <f t="shared" si="2823"/>
        <v>1.2086878750141514E-2</v>
      </c>
      <c r="G836" s="907">
        <f t="shared" si="2823"/>
        <v>2.769909713574097E-3</v>
      </c>
      <c r="H836" s="907">
        <f t="shared" si="2823"/>
        <v>0</v>
      </c>
      <c r="I836" s="907">
        <f t="shared" si="2823"/>
        <v>0</v>
      </c>
      <c r="J836" s="907">
        <f t="shared" si="2823"/>
        <v>0</v>
      </c>
      <c r="K836" s="907">
        <f t="shared" si="2823"/>
        <v>0</v>
      </c>
      <c r="L836" s="907">
        <f t="shared" si="2823"/>
        <v>6.9247742839352424E-3</v>
      </c>
      <c r="M836" s="907">
        <f t="shared" si="2823"/>
        <v>0</v>
      </c>
      <c r="N836" s="907">
        <f t="shared" si="2823"/>
        <v>0</v>
      </c>
      <c r="O836" s="907">
        <f t="shared" si="2823"/>
        <v>0</v>
      </c>
      <c r="P836" s="907">
        <f t="shared" si="2823"/>
        <v>0</v>
      </c>
      <c r="Q836" s="907">
        <f t="shared" si="2823"/>
        <v>5.5398194271481941E-3</v>
      </c>
      <c r="R836" s="907">
        <f t="shared" si="2823"/>
        <v>0</v>
      </c>
      <c r="S836" s="907">
        <f t="shared" si="2823"/>
        <v>3.6932129514321295E-2</v>
      </c>
      <c r="T836" s="906"/>
      <c r="U836" s="907">
        <f t="shared" ref="U836:AL836" si="2824">SUM(U271)</f>
        <v>0</v>
      </c>
      <c r="V836" s="907">
        <f t="shared" si="2824"/>
        <v>0</v>
      </c>
      <c r="W836" s="907">
        <f t="shared" si="2824"/>
        <v>0</v>
      </c>
      <c r="X836" s="907">
        <f t="shared" si="2824"/>
        <v>0</v>
      </c>
      <c r="Y836" s="907">
        <f t="shared" si="2824"/>
        <v>0</v>
      </c>
      <c r="Z836" s="907">
        <f t="shared" si="2824"/>
        <v>0</v>
      </c>
      <c r="AA836" s="907">
        <f t="shared" si="2824"/>
        <v>0</v>
      </c>
      <c r="AB836" s="907">
        <f t="shared" si="2824"/>
        <v>0</v>
      </c>
      <c r="AC836" s="907">
        <f t="shared" si="2824"/>
        <v>0</v>
      </c>
      <c r="AD836" s="907">
        <f t="shared" si="2824"/>
        <v>0</v>
      </c>
      <c r="AE836" s="907">
        <f t="shared" si="2824"/>
        <v>0</v>
      </c>
      <c r="AF836" s="907">
        <f t="shared" si="2824"/>
        <v>0</v>
      </c>
      <c r="AG836" s="907">
        <f t="shared" si="2824"/>
        <v>0</v>
      </c>
      <c r="AH836" s="907">
        <f t="shared" si="2824"/>
        <v>0</v>
      </c>
      <c r="AI836" s="907">
        <f t="shared" si="2824"/>
        <v>2.2713259651307594E-2</v>
      </c>
      <c r="AJ836" s="907">
        <f t="shared" si="2824"/>
        <v>0</v>
      </c>
      <c r="AK836" s="907">
        <f t="shared" si="2824"/>
        <v>2.1272906600249067E-2</v>
      </c>
      <c r="AL836" s="907">
        <f t="shared" si="2824"/>
        <v>3.4962415940224152E-2</v>
      </c>
      <c r="AM836" s="906"/>
      <c r="AN836" s="907">
        <f t="shared" ref="AN836:BE836" si="2825">SUM(AN271)</f>
        <v>0</v>
      </c>
      <c r="AO836" s="907">
        <f t="shared" si="2825"/>
        <v>0</v>
      </c>
      <c r="AP836" s="907">
        <f t="shared" si="2825"/>
        <v>1.3295566625155665E-2</v>
      </c>
      <c r="AQ836" s="907">
        <f t="shared" si="2825"/>
        <v>1.8466064757160647E-2</v>
      </c>
      <c r="AR836" s="907">
        <f t="shared" si="2825"/>
        <v>5.0649777619640624E-2</v>
      </c>
      <c r="AS836" s="907">
        <f t="shared" si="2825"/>
        <v>4.4318555417185547E-3</v>
      </c>
      <c r="AT836" s="907">
        <f t="shared" si="2825"/>
        <v>6.3311688311688315E-3</v>
      </c>
      <c r="AU836" s="907">
        <f t="shared" si="2825"/>
        <v>0</v>
      </c>
      <c r="AV836" s="907">
        <f t="shared" si="2825"/>
        <v>1.5828055506137698E-2</v>
      </c>
      <c r="AW836" s="907">
        <f t="shared" si="2825"/>
        <v>0</v>
      </c>
      <c r="AX836" s="907">
        <f t="shared" si="2825"/>
        <v>0</v>
      </c>
      <c r="AY836" s="907">
        <f t="shared" si="2825"/>
        <v>0</v>
      </c>
      <c r="AZ836" s="907">
        <f t="shared" si="2825"/>
        <v>0</v>
      </c>
      <c r="BA836" s="907">
        <f t="shared" si="2825"/>
        <v>0</v>
      </c>
      <c r="BB836" s="907">
        <f t="shared" si="2825"/>
        <v>0</v>
      </c>
      <c r="BC836" s="907">
        <f t="shared" si="2825"/>
        <v>1.2662444404910156E-2</v>
      </c>
      <c r="BD836" s="907">
        <f t="shared" si="2825"/>
        <v>0.16397865504358652</v>
      </c>
      <c r="BE836" s="907">
        <f t="shared" si="2825"/>
        <v>0</v>
      </c>
      <c r="BF836" s="906"/>
      <c r="BG836" s="907">
        <f t="shared" ref="BG836:BX836" si="2826">SUM(BG271)</f>
        <v>0</v>
      </c>
      <c r="BH836" s="907">
        <f t="shared" si="2826"/>
        <v>0</v>
      </c>
      <c r="BI836" s="907">
        <f t="shared" si="2826"/>
        <v>0</v>
      </c>
      <c r="BJ836" s="907">
        <f t="shared" si="2826"/>
        <v>2.215927770859278E-2</v>
      </c>
      <c r="BK836" s="907">
        <f t="shared" si="2826"/>
        <v>7.0909688667496876E-2</v>
      </c>
      <c r="BL836" s="907">
        <f t="shared" si="2826"/>
        <v>0</v>
      </c>
      <c r="BM836" s="907">
        <f t="shared" si="2826"/>
        <v>1.8993666607365236E-3</v>
      </c>
      <c r="BN836" s="907">
        <f t="shared" si="2826"/>
        <v>1.7727422166874219E-2</v>
      </c>
      <c r="BO836" s="907">
        <f t="shared" si="2826"/>
        <v>0</v>
      </c>
      <c r="BP836" s="907">
        <f t="shared" si="2826"/>
        <v>5.0649777619640624E-2</v>
      </c>
      <c r="BQ836" s="907">
        <f t="shared" si="2826"/>
        <v>1.5828055506137698E-2</v>
      </c>
      <c r="BR836" s="907">
        <f t="shared" si="2826"/>
        <v>0</v>
      </c>
      <c r="BS836" s="907">
        <f t="shared" si="2826"/>
        <v>0</v>
      </c>
      <c r="BT836" s="907">
        <f t="shared" si="2826"/>
        <v>0</v>
      </c>
      <c r="BU836" s="907">
        <f t="shared" si="2826"/>
        <v>0</v>
      </c>
      <c r="BV836" s="907">
        <f t="shared" si="2826"/>
        <v>0</v>
      </c>
      <c r="BW836" s="907">
        <f t="shared" si="2826"/>
        <v>0</v>
      </c>
      <c r="BX836" s="907">
        <f t="shared" si="2826"/>
        <v>0</v>
      </c>
      <c r="BY836" s="906"/>
      <c r="BZ836" s="907">
        <f>SUM(BZ271)</f>
        <v>2.0681992528019926E-2</v>
      </c>
      <c r="CA836" s="907">
        <f>SUM(CA271)</f>
        <v>3.5454844333748445E-2</v>
      </c>
      <c r="CB836" s="907">
        <f>SUM(CB271)</f>
        <v>3.5454844333748445E-2</v>
      </c>
      <c r="CC836" s="907">
        <f>SUM(CC271)</f>
        <v>2.9250246575342465E-2</v>
      </c>
      <c r="CD836" s="723">
        <f t="shared" si="2759"/>
        <v>2.2615683286397593E-3</v>
      </c>
      <c r="CE836" s="723">
        <f t="shared" si="2760"/>
        <v>2.7491353907222907E-3</v>
      </c>
      <c r="CF836" s="723">
        <f t="shared" si="2761"/>
        <v>7.6040583303682591E-3</v>
      </c>
      <c r="CG836" s="790">
        <f t="shared" si="2762"/>
        <v>6.7664937288738651E-3</v>
      </c>
      <c r="CH836" s="1375">
        <f t="shared" si="2763"/>
        <v>0</v>
      </c>
      <c r="CI836" s="1376">
        <f t="shared" si="2764"/>
        <v>0</v>
      </c>
      <c r="CJ836" s="1377">
        <f t="shared" si="2765"/>
        <v>0</v>
      </c>
      <c r="CK836" s="1377">
        <f t="shared" si="2766"/>
        <v>0</v>
      </c>
      <c r="CL836" s="1377">
        <f t="shared" si="2767"/>
        <v>0</v>
      </c>
      <c r="CM836" s="1377">
        <f t="shared" si="2768"/>
        <v>0</v>
      </c>
      <c r="CN836" s="1377">
        <f t="shared" si="2769"/>
        <v>0</v>
      </c>
      <c r="CO836" s="1378">
        <f t="shared" si="2770"/>
        <v>0</v>
      </c>
      <c r="CP836" s="1378">
        <f t="shared" si="2771"/>
        <v>0</v>
      </c>
      <c r="CQ836" s="1378">
        <f t="shared" si="2772"/>
        <v>0</v>
      </c>
      <c r="CR836" s="1378">
        <f t="shared" si="2773"/>
        <v>0</v>
      </c>
      <c r="CS836" s="1377">
        <f t="shared" si="2774"/>
        <v>0</v>
      </c>
      <c r="CT836" s="1377">
        <f t="shared" si="2775"/>
        <v>2.769909713574097E-3</v>
      </c>
      <c r="CU836" s="1377">
        <f t="shared" si="2776"/>
        <v>5.5398194271481941E-3</v>
      </c>
      <c r="CV836" s="1377">
        <f t="shared" si="2777"/>
        <v>6.9247742839352424E-3</v>
      </c>
      <c r="CW836" s="1377">
        <f t="shared" si="2778"/>
        <v>8.8637110834371095E-3</v>
      </c>
      <c r="CX836" s="1376">
        <f t="shared" si="2779"/>
        <v>1.2086878750141514E-2</v>
      </c>
      <c r="CY836" s="1379">
        <f t="shared" si="2780"/>
        <v>3.6932129514321295E-2</v>
      </c>
      <c r="CZ836" s="638">
        <f t="shared" si="2781"/>
        <v>0</v>
      </c>
      <c r="DA836" s="639">
        <f t="shared" si="2782"/>
        <v>0</v>
      </c>
      <c r="DB836" s="640">
        <f t="shared" si="2783"/>
        <v>0</v>
      </c>
      <c r="DC836" s="640">
        <f t="shared" si="2784"/>
        <v>0</v>
      </c>
      <c r="DD836" s="640">
        <f t="shared" si="2785"/>
        <v>0</v>
      </c>
      <c r="DE836" s="640">
        <f t="shared" si="2786"/>
        <v>0</v>
      </c>
      <c r="DF836" s="640">
        <f t="shared" si="2787"/>
        <v>0</v>
      </c>
      <c r="DG836" s="641">
        <f t="shared" si="2788"/>
        <v>0</v>
      </c>
      <c r="DH836" s="641">
        <f t="shared" si="2789"/>
        <v>0</v>
      </c>
      <c r="DI836" s="641">
        <f t="shared" si="2790"/>
        <v>0</v>
      </c>
      <c r="DJ836" s="641">
        <f t="shared" si="2791"/>
        <v>0</v>
      </c>
      <c r="DK836" s="640">
        <f t="shared" si="2792"/>
        <v>0</v>
      </c>
      <c r="DL836" s="640">
        <f t="shared" si="2793"/>
        <v>0</v>
      </c>
      <c r="DM836" s="640">
        <f t="shared" si="2794"/>
        <v>0</v>
      </c>
      <c r="DN836" s="640">
        <f t="shared" si="2795"/>
        <v>0</v>
      </c>
      <c r="DO836" s="640">
        <f t="shared" si="2796"/>
        <v>2.1272906600249067E-2</v>
      </c>
      <c r="DP836" s="639">
        <f t="shared" si="2797"/>
        <v>2.2713259651307594E-2</v>
      </c>
      <c r="DQ836" s="638">
        <f t="shared" si="2798"/>
        <v>3.4962415940224152E-2</v>
      </c>
      <c r="DR836" s="753">
        <f t="shared" si="2799"/>
        <v>18</v>
      </c>
      <c r="DS836" s="111">
        <f t="shared" si="2800"/>
        <v>18</v>
      </c>
      <c r="DT836" s="111">
        <f t="shared" si="2801"/>
        <v>18</v>
      </c>
      <c r="DU836" s="111">
        <f t="shared" si="2802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9"/>
      <c r="EE836" s="603"/>
    </row>
    <row r="837" spans="1:135" s="604" customFormat="1" ht="15.75" customHeight="1">
      <c r="A837" s="718" t="str">
        <f>A272</f>
        <v>Beans: kg produced</v>
      </c>
      <c r="B837" s="907">
        <f t="shared" ref="B837:S837" si="2827">SUM(B278)</f>
        <v>0</v>
      </c>
      <c r="C837" s="907">
        <f t="shared" si="2827"/>
        <v>0</v>
      </c>
      <c r="D837" s="907">
        <f t="shared" si="2827"/>
        <v>0</v>
      </c>
      <c r="E837" s="907">
        <f t="shared" si="2827"/>
        <v>0</v>
      </c>
      <c r="F837" s="907">
        <f t="shared" si="2827"/>
        <v>1.6068438809011662E-3</v>
      </c>
      <c r="G837" s="907">
        <f t="shared" si="2827"/>
        <v>2.7617629202988797E-3</v>
      </c>
      <c r="H837" s="907">
        <f t="shared" si="2827"/>
        <v>2.761762920298879E-2</v>
      </c>
      <c r="I837" s="907">
        <f t="shared" si="2827"/>
        <v>0</v>
      </c>
      <c r="J837" s="907">
        <f t="shared" si="2827"/>
        <v>0</v>
      </c>
      <c r="K837" s="907">
        <f t="shared" si="2827"/>
        <v>0</v>
      </c>
      <c r="L837" s="907">
        <f t="shared" si="2827"/>
        <v>0</v>
      </c>
      <c r="M837" s="907">
        <f t="shared" si="2827"/>
        <v>0</v>
      </c>
      <c r="N837" s="907">
        <f t="shared" si="2827"/>
        <v>0</v>
      </c>
      <c r="O837" s="907">
        <f t="shared" si="2827"/>
        <v>0</v>
      </c>
      <c r="P837" s="907">
        <f t="shared" si="2827"/>
        <v>2.2094103362391031E-2</v>
      </c>
      <c r="Q837" s="907">
        <f t="shared" si="2827"/>
        <v>0</v>
      </c>
      <c r="R837" s="907">
        <f t="shared" si="2827"/>
        <v>0</v>
      </c>
      <c r="S837" s="907">
        <f t="shared" si="2827"/>
        <v>2.3567043586550433E-2</v>
      </c>
      <c r="T837" s="906"/>
      <c r="U837" s="907">
        <f t="shared" ref="U837:AL837" si="2828">SUM(U278)</f>
        <v>4.1978796388542967E-2</v>
      </c>
      <c r="V837" s="907">
        <f t="shared" si="2828"/>
        <v>0</v>
      </c>
      <c r="W837" s="907">
        <f t="shared" si="2828"/>
        <v>5.523525840597758E-2</v>
      </c>
      <c r="X837" s="907">
        <f t="shared" si="2828"/>
        <v>0</v>
      </c>
      <c r="Y837" s="907">
        <f t="shared" si="2828"/>
        <v>0</v>
      </c>
      <c r="Z837" s="907">
        <f t="shared" si="2828"/>
        <v>0</v>
      </c>
      <c r="AA837" s="907">
        <f t="shared" si="2828"/>
        <v>0</v>
      </c>
      <c r="AB837" s="907">
        <f t="shared" si="2828"/>
        <v>0</v>
      </c>
      <c r="AC837" s="907">
        <f t="shared" si="2828"/>
        <v>0</v>
      </c>
      <c r="AD837" s="907">
        <f t="shared" si="2828"/>
        <v>0</v>
      </c>
      <c r="AE837" s="907">
        <f t="shared" si="2828"/>
        <v>0</v>
      </c>
      <c r="AF837" s="907">
        <f t="shared" si="2828"/>
        <v>0</v>
      </c>
      <c r="AG837" s="907">
        <f t="shared" si="2828"/>
        <v>0</v>
      </c>
      <c r="AH837" s="907">
        <f t="shared" si="2828"/>
        <v>0</v>
      </c>
      <c r="AI837" s="907">
        <f t="shared" si="2828"/>
        <v>0</v>
      </c>
      <c r="AJ837" s="907">
        <f t="shared" si="2828"/>
        <v>0</v>
      </c>
      <c r="AK837" s="907">
        <f t="shared" si="2828"/>
        <v>0</v>
      </c>
      <c r="AL837" s="907">
        <f t="shared" si="2828"/>
        <v>4.467918679950187E-2</v>
      </c>
      <c r="AM837" s="906"/>
      <c r="AN837" s="907">
        <f t="shared" ref="AN837:BE837" si="2829">SUM(AN278)</f>
        <v>6.1863489414694887E-3</v>
      </c>
      <c r="AO837" s="907">
        <f t="shared" si="2829"/>
        <v>0</v>
      </c>
      <c r="AP837" s="907">
        <f t="shared" si="2829"/>
        <v>2.1357633250311335E-2</v>
      </c>
      <c r="AQ837" s="907">
        <f t="shared" si="2829"/>
        <v>0</v>
      </c>
      <c r="AR837" s="907">
        <f t="shared" si="2829"/>
        <v>0</v>
      </c>
      <c r="AS837" s="907">
        <f t="shared" si="2829"/>
        <v>4.4188206724782072E-3</v>
      </c>
      <c r="AT837" s="907">
        <f t="shared" si="2829"/>
        <v>0</v>
      </c>
      <c r="AU837" s="907">
        <f t="shared" si="2829"/>
        <v>1.8411752801992528E-2</v>
      </c>
      <c r="AV837" s="907">
        <f t="shared" si="2829"/>
        <v>0</v>
      </c>
      <c r="AW837" s="907">
        <f t="shared" si="2829"/>
        <v>1.7675282689912825E-2</v>
      </c>
      <c r="AX837" s="907">
        <f t="shared" si="2829"/>
        <v>0</v>
      </c>
      <c r="AY837" s="907">
        <f t="shared" si="2829"/>
        <v>0</v>
      </c>
      <c r="AZ837" s="907">
        <f t="shared" si="2829"/>
        <v>0</v>
      </c>
      <c r="BA837" s="907">
        <f t="shared" si="2829"/>
        <v>0</v>
      </c>
      <c r="BB837" s="907">
        <f t="shared" si="2829"/>
        <v>0</v>
      </c>
      <c r="BC837" s="907">
        <f t="shared" si="2829"/>
        <v>2.8406704323074183E-2</v>
      </c>
      <c r="BD837" s="907">
        <f t="shared" si="2829"/>
        <v>8.6167003113325022E-2</v>
      </c>
      <c r="BE837" s="907">
        <f t="shared" si="2829"/>
        <v>0</v>
      </c>
      <c r="BF837" s="906"/>
      <c r="BG837" s="907">
        <f t="shared" ref="BG837:BX837" si="2830">SUM(BG278)</f>
        <v>1.5781502401707882E-2</v>
      </c>
      <c r="BH837" s="907">
        <f t="shared" si="2830"/>
        <v>0</v>
      </c>
      <c r="BI837" s="907">
        <f t="shared" si="2830"/>
        <v>0</v>
      </c>
      <c r="BJ837" s="907">
        <f t="shared" si="2830"/>
        <v>0</v>
      </c>
      <c r="BK837" s="907">
        <f t="shared" si="2830"/>
        <v>0</v>
      </c>
      <c r="BL837" s="907">
        <f t="shared" si="2830"/>
        <v>0</v>
      </c>
      <c r="BM837" s="907">
        <f t="shared" si="2830"/>
        <v>0</v>
      </c>
      <c r="BN837" s="907">
        <f t="shared" si="2830"/>
        <v>0</v>
      </c>
      <c r="BO837" s="907">
        <f t="shared" si="2830"/>
        <v>0</v>
      </c>
      <c r="BP837" s="907">
        <f t="shared" si="2830"/>
        <v>0</v>
      </c>
      <c r="BQ837" s="907">
        <f t="shared" si="2830"/>
        <v>0</v>
      </c>
      <c r="BR837" s="907">
        <f t="shared" si="2830"/>
        <v>2.7617629202988797E-3</v>
      </c>
      <c r="BS837" s="907">
        <f t="shared" si="2830"/>
        <v>0</v>
      </c>
      <c r="BT837" s="907">
        <f t="shared" si="2830"/>
        <v>0</v>
      </c>
      <c r="BU837" s="907">
        <f t="shared" si="2830"/>
        <v>0</v>
      </c>
      <c r="BV837" s="907">
        <f t="shared" si="2830"/>
        <v>0</v>
      </c>
      <c r="BW837" s="907">
        <f t="shared" si="2830"/>
        <v>8.8376413449564123E-2</v>
      </c>
      <c r="BX837" s="907">
        <f t="shared" si="2830"/>
        <v>0</v>
      </c>
      <c r="BY837" s="906"/>
      <c r="BZ837" s="907">
        <f>SUM(BZ278)</f>
        <v>3.5350565379825657E-2</v>
      </c>
      <c r="CA837" s="907">
        <f>SUM(CA278)</f>
        <v>6.6282310087173099E-2</v>
      </c>
      <c r="CB837" s="907">
        <f>SUM(CB278)</f>
        <v>1.3992932129514322E-2</v>
      </c>
      <c r="CC837" s="907">
        <f>SUM(CC278)</f>
        <v>6.0095961145703619E-2</v>
      </c>
      <c r="CD837" s="723">
        <f t="shared" si="2759"/>
        <v>3.1268596093838442E-3</v>
      </c>
      <c r="CE837" s="723">
        <f t="shared" si="2760"/>
        <v>5.4161239492528023E-3</v>
      </c>
      <c r="CF837" s="723">
        <f t="shared" si="2761"/>
        <v>6.0285339174524092E-3</v>
      </c>
      <c r="CG837" s="790">
        <f t="shared" si="2762"/>
        <v>1.1589540826254224E-3</v>
      </c>
      <c r="CH837" s="1375">
        <f t="shared" si="2763"/>
        <v>0</v>
      </c>
      <c r="CI837" s="1376">
        <f t="shared" si="2764"/>
        <v>0</v>
      </c>
      <c r="CJ837" s="1377">
        <f t="shared" si="2765"/>
        <v>0</v>
      </c>
      <c r="CK837" s="1377">
        <f t="shared" si="2766"/>
        <v>0</v>
      </c>
      <c r="CL837" s="1377">
        <f t="shared" si="2767"/>
        <v>0</v>
      </c>
      <c r="CM837" s="1377">
        <f t="shared" si="2768"/>
        <v>0</v>
      </c>
      <c r="CN837" s="1377">
        <f t="shared" si="2769"/>
        <v>0</v>
      </c>
      <c r="CO837" s="1378">
        <f t="shared" si="2770"/>
        <v>0</v>
      </c>
      <c r="CP837" s="1378">
        <f t="shared" si="2771"/>
        <v>0</v>
      </c>
      <c r="CQ837" s="1378">
        <f t="shared" si="2772"/>
        <v>0</v>
      </c>
      <c r="CR837" s="1378">
        <f t="shared" si="2773"/>
        <v>0</v>
      </c>
      <c r="CS837" s="1377">
        <f t="shared" si="2774"/>
        <v>0</v>
      </c>
      <c r="CT837" s="1377">
        <f t="shared" si="2775"/>
        <v>0</v>
      </c>
      <c r="CU837" s="1377">
        <f t="shared" si="2776"/>
        <v>1.6068438809011662E-3</v>
      </c>
      <c r="CV837" s="1377">
        <f t="shared" si="2777"/>
        <v>2.7617629202988797E-3</v>
      </c>
      <c r="CW837" s="1377">
        <f t="shared" si="2778"/>
        <v>2.2094103362391031E-2</v>
      </c>
      <c r="CX837" s="1376">
        <f t="shared" si="2779"/>
        <v>2.3567043586550433E-2</v>
      </c>
      <c r="CY837" s="1379">
        <f t="shared" si="2780"/>
        <v>2.761762920298879E-2</v>
      </c>
      <c r="CZ837" s="638">
        <f t="shared" si="2781"/>
        <v>0</v>
      </c>
      <c r="DA837" s="639">
        <f t="shared" si="2782"/>
        <v>0</v>
      </c>
      <c r="DB837" s="640">
        <f t="shared" si="2783"/>
        <v>0</v>
      </c>
      <c r="DC837" s="640">
        <f t="shared" si="2784"/>
        <v>0</v>
      </c>
      <c r="DD837" s="640">
        <f t="shared" si="2785"/>
        <v>0</v>
      </c>
      <c r="DE837" s="640">
        <f t="shared" si="2786"/>
        <v>0</v>
      </c>
      <c r="DF837" s="640">
        <f t="shared" si="2787"/>
        <v>0</v>
      </c>
      <c r="DG837" s="641">
        <f t="shared" si="2788"/>
        <v>0</v>
      </c>
      <c r="DH837" s="641">
        <f t="shared" si="2789"/>
        <v>0</v>
      </c>
      <c r="DI837" s="641">
        <f t="shared" si="2790"/>
        <v>0</v>
      </c>
      <c r="DJ837" s="641">
        <f t="shared" si="2791"/>
        <v>0</v>
      </c>
      <c r="DK837" s="640">
        <f t="shared" si="2792"/>
        <v>0</v>
      </c>
      <c r="DL837" s="640">
        <f t="shared" si="2793"/>
        <v>0</v>
      </c>
      <c r="DM837" s="640">
        <f t="shared" si="2794"/>
        <v>0</v>
      </c>
      <c r="DN837" s="640">
        <f t="shared" si="2795"/>
        <v>0</v>
      </c>
      <c r="DO837" s="640">
        <f t="shared" si="2796"/>
        <v>4.1978796388542967E-2</v>
      </c>
      <c r="DP837" s="639">
        <f t="shared" si="2797"/>
        <v>4.467918679950187E-2</v>
      </c>
      <c r="DQ837" s="638">
        <f t="shared" si="2798"/>
        <v>5.523525840597758E-2</v>
      </c>
      <c r="DR837" s="753">
        <f t="shared" si="2799"/>
        <v>18</v>
      </c>
      <c r="DS837" s="111">
        <f t="shared" si="2800"/>
        <v>18</v>
      </c>
      <c r="DT837" s="111">
        <f t="shared" si="2801"/>
        <v>18</v>
      </c>
      <c r="DU837" s="111">
        <f t="shared" si="2802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9"/>
      <c r="EE837" s="603"/>
    </row>
    <row r="838" spans="1:135" s="604" customFormat="1" ht="15.75" customHeight="1">
      <c r="A838" s="718" t="str">
        <f>A279</f>
        <v>Millet: kg produced</v>
      </c>
      <c r="B838" s="907">
        <f t="shared" ref="B838:S838" si="2831">SUM(B285)</f>
        <v>0</v>
      </c>
      <c r="C838" s="907">
        <f t="shared" si="2831"/>
        <v>0</v>
      </c>
      <c r="D838" s="907">
        <f t="shared" si="2831"/>
        <v>0</v>
      </c>
      <c r="E838" s="907">
        <f t="shared" si="2831"/>
        <v>0</v>
      </c>
      <c r="F838" s="907">
        <f t="shared" si="2831"/>
        <v>0</v>
      </c>
      <c r="G838" s="907">
        <f t="shared" si="2831"/>
        <v>0</v>
      </c>
      <c r="H838" s="907">
        <f t="shared" si="2831"/>
        <v>0</v>
      </c>
      <c r="I838" s="907">
        <f t="shared" si="2831"/>
        <v>0</v>
      </c>
      <c r="J838" s="907">
        <f t="shared" si="2831"/>
        <v>0</v>
      </c>
      <c r="K838" s="907">
        <f t="shared" si="2831"/>
        <v>0</v>
      </c>
      <c r="L838" s="907">
        <f t="shared" si="2831"/>
        <v>0</v>
      </c>
      <c r="M838" s="907">
        <f t="shared" si="2831"/>
        <v>0</v>
      </c>
      <c r="N838" s="907">
        <f t="shared" si="2831"/>
        <v>0</v>
      </c>
      <c r="O838" s="907">
        <f t="shared" si="2831"/>
        <v>0</v>
      </c>
      <c r="P838" s="907">
        <f t="shared" si="2831"/>
        <v>0</v>
      </c>
      <c r="Q838" s="907">
        <f t="shared" si="2831"/>
        <v>0</v>
      </c>
      <c r="R838" s="907">
        <f t="shared" si="2831"/>
        <v>0</v>
      </c>
      <c r="S838" s="907">
        <f t="shared" si="2831"/>
        <v>0</v>
      </c>
      <c r="T838" s="906"/>
      <c r="U838" s="907">
        <f t="shared" ref="U838:AL838" si="2832">SUM(U285)</f>
        <v>0</v>
      </c>
      <c r="V838" s="907">
        <f t="shared" si="2832"/>
        <v>0</v>
      </c>
      <c r="W838" s="907">
        <f t="shared" si="2832"/>
        <v>0</v>
      </c>
      <c r="X838" s="907">
        <f t="shared" si="2832"/>
        <v>0</v>
      </c>
      <c r="Y838" s="907">
        <f t="shared" si="2832"/>
        <v>0</v>
      </c>
      <c r="Z838" s="907">
        <f t="shared" si="2832"/>
        <v>0</v>
      </c>
      <c r="AA838" s="907">
        <f t="shared" si="2832"/>
        <v>0</v>
      </c>
      <c r="AB838" s="907">
        <f t="shared" si="2832"/>
        <v>0</v>
      </c>
      <c r="AC838" s="907">
        <f t="shared" si="2832"/>
        <v>0</v>
      </c>
      <c r="AD838" s="907">
        <f t="shared" si="2832"/>
        <v>0</v>
      </c>
      <c r="AE838" s="907">
        <f t="shared" si="2832"/>
        <v>0</v>
      </c>
      <c r="AF838" s="907">
        <f t="shared" si="2832"/>
        <v>0</v>
      </c>
      <c r="AG838" s="907">
        <f t="shared" si="2832"/>
        <v>0</v>
      </c>
      <c r="AH838" s="907">
        <f t="shared" si="2832"/>
        <v>0</v>
      </c>
      <c r="AI838" s="907">
        <f t="shared" si="2832"/>
        <v>0</v>
      </c>
      <c r="AJ838" s="907">
        <f t="shared" si="2832"/>
        <v>0</v>
      </c>
      <c r="AK838" s="907">
        <f t="shared" si="2832"/>
        <v>0</v>
      </c>
      <c r="AL838" s="907">
        <f t="shared" si="2832"/>
        <v>0</v>
      </c>
      <c r="AM838" s="906"/>
      <c r="AN838" s="907">
        <f t="shared" ref="AN838:BE838" si="2833">SUM(AN285)</f>
        <v>0</v>
      </c>
      <c r="AO838" s="907">
        <f t="shared" si="2833"/>
        <v>0</v>
      </c>
      <c r="AP838" s="907">
        <f t="shared" si="2833"/>
        <v>0</v>
      </c>
      <c r="AQ838" s="907">
        <f t="shared" si="2833"/>
        <v>0</v>
      </c>
      <c r="AR838" s="907">
        <f t="shared" si="2833"/>
        <v>0</v>
      </c>
      <c r="AS838" s="907">
        <f t="shared" si="2833"/>
        <v>0</v>
      </c>
      <c r="AT838" s="907">
        <f t="shared" si="2833"/>
        <v>0</v>
      </c>
      <c r="AU838" s="907">
        <f t="shared" si="2833"/>
        <v>0</v>
      </c>
      <c r="AV838" s="907">
        <f t="shared" si="2833"/>
        <v>0</v>
      </c>
      <c r="AW838" s="907">
        <f t="shared" si="2833"/>
        <v>0</v>
      </c>
      <c r="AX838" s="907">
        <f t="shared" si="2833"/>
        <v>0</v>
      </c>
      <c r="AY838" s="907">
        <f t="shared" si="2833"/>
        <v>0</v>
      </c>
      <c r="AZ838" s="907">
        <f t="shared" si="2833"/>
        <v>0</v>
      </c>
      <c r="BA838" s="907">
        <f t="shared" si="2833"/>
        <v>0</v>
      </c>
      <c r="BB838" s="907">
        <f t="shared" si="2833"/>
        <v>0</v>
      </c>
      <c r="BC838" s="907">
        <f t="shared" si="2833"/>
        <v>0</v>
      </c>
      <c r="BD838" s="907">
        <f t="shared" si="2833"/>
        <v>0</v>
      </c>
      <c r="BE838" s="907">
        <f t="shared" si="2833"/>
        <v>0</v>
      </c>
      <c r="BF838" s="906"/>
      <c r="BG838" s="907">
        <f t="shared" ref="BG838:BX838" si="2834">SUM(BG285)</f>
        <v>0</v>
      </c>
      <c r="BH838" s="907">
        <f t="shared" si="2834"/>
        <v>0</v>
      </c>
      <c r="BI838" s="907">
        <f t="shared" si="2834"/>
        <v>0</v>
      </c>
      <c r="BJ838" s="907">
        <f t="shared" si="2834"/>
        <v>0</v>
      </c>
      <c r="BK838" s="907">
        <f t="shared" si="2834"/>
        <v>0</v>
      </c>
      <c r="BL838" s="907">
        <f t="shared" si="2834"/>
        <v>0</v>
      </c>
      <c r="BM838" s="907">
        <f t="shared" si="2834"/>
        <v>0</v>
      </c>
      <c r="BN838" s="907">
        <f t="shared" si="2834"/>
        <v>0</v>
      </c>
      <c r="BO838" s="907">
        <f t="shared" si="2834"/>
        <v>0</v>
      </c>
      <c r="BP838" s="907">
        <f t="shared" si="2834"/>
        <v>0</v>
      </c>
      <c r="BQ838" s="907">
        <f t="shared" si="2834"/>
        <v>0</v>
      </c>
      <c r="BR838" s="907">
        <f t="shared" si="2834"/>
        <v>0</v>
      </c>
      <c r="BS838" s="907">
        <f t="shared" si="2834"/>
        <v>0</v>
      </c>
      <c r="BT838" s="907">
        <f t="shared" si="2834"/>
        <v>0</v>
      </c>
      <c r="BU838" s="907">
        <f t="shared" si="2834"/>
        <v>0</v>
      </c>
      <c r="BV838" s="907">
        <f t="shared" si="2834"/>
        <v>0</v>
      </c>
      <c r="BW838" s="907">
        <f t="shared" si="2834"/>
        <v>0</v>
      </c>
      <c r="BX838" s="907">
        <f t="shared" si="2834"/>
        <v>0</v>
      </c>
      <c r="BY838" s="906"/>
      <c r="BZ838" s="907">
        <f>SUM(BZ285)</f>
        <v>0</v>
      </c>
      <c r="CA838" s="907">
        <f>SUM(CA285)</f>
        <v>0</v>
      </c>
      <c r="CB838" s="907">
        <f>SUM(CB285)</f>
        <v>0</v>
      </c>
      <c r="CC838" s="907">
        <f>SUM(CC285)</f>
        <v>0</v>
      </c>
      <c r="CD838" s="723">
        <f t="shared" si="2759"/>
        <v>0</v>
      </c>
      <c r="CE838" s="723">
        <f t="shared" si="2760"/>
        <v>0</v>
      </c>
      <c r="CF838" s="723">
        <f t="shared" si="2761"/>
        <v>0</v>
      </c>
      <c r="CG838" s="790">
        <f t="shared" si="2762"/>
        <v>0</v>
      </c>
      <c r="CH838" s="1375">
        <f t="shared" si="2763"/>
        <v>0</v>
      </c>
      <c r="CI838" s="1376">
        <f t="shared" si="2764"/>
        <v>0</v>
      </c>
      <c r="CJ838" s="1377">
        <f t="shared" si="2765"/>
        <v>0</v>
      </c>
      <c r="CK838" s="1377">
        <f t="shared" si="2766"/>
        <v>0</v>
      </c>
      <c r="CL838" s="1377">
        <f t="shared" si="2767"/>
        <v>0</v>
      </c>
      <c r="CM838" s="1377">
        <f t="shared" si="2768"/>
        <v>0</v>
      </c>
      <c r="CN838" s="1377">
        <f t="shared" si="2769"/>
        <v>0</v>
      </c>
      <c r="CO838" s="1378">
        <f t="shared" si="2770"/>
        <v>0</v>
      </c>
      <c r="CP838" s="1378">
        <f t="shared" si="2771"/>
        <v>0</v>
      </c>
      <c r="CQ838" s="1378">
        <f t="shared" si="2772"/>
        <v>0</v>
      </c>
      <c r="CR838" s="1378">
        <f t="shared" si="2773"/>
        <v>0</v>
      </c>
      <c r="CS838" s="1377">
        <f t="shared" si="2774"/>
        <v>0</v>
      </c>
      <c r="CT838" s="1377">
        <f t="shared" si="2775"/>
        <v>0</v>
      </c>
      <c r="CU838" s="1377">
        <f t="shared" si="2776"/>
        <v>0</v>
      </c>
      <c r="CV838" s="1377">
        <f t="shared" si="2777"/>
        <v>0</v>
      </c>
      <c r="CW838" s="1377">
        <f t="shared" si="2778"/>
        <v>0</v>
      </c>
      <c r="CX838" s="1376">
        <f t="shared" si="2779"/>
        <v>0</v>
      </c>
      <c r="CY838" s="1379">
        <f t="shared" si="2780"/>
        <v>0</v>
      </c>
      <c r="CZ838" s="638">
        <f t="shared" si="2781"/>
        <v>0</v>
      </c>
      <c r="DA838" s="639">
        <f t="shared" si="2782"/>
        <v>0</v>
      </c>
      <c r="DB838" s="640">
        <f t="shared" si="2783"/>
        <v>0</v>
      </c>
      <c r="DC838" s="640">
        <f t="shared" si="2784"/>
        <v>0</v>
      </c>
      <c r="DD838" s="640">
        <f t="shared" si="2785"/>
        <v>0</v>
      </c>
      <c r="DE838" s="640">
        <f t="shared" si="2786"/>
        <v>0</v>
      </c>
      <c r="DF838" s="640">
        <f t="shared" si="2787"/>
        <v>0</v>
      </c>
      <c r="DG838" s="641">
        <f t="shared" si="2788"/>
        <v>0</v>
      </c>
      <c r="DH838" s="641">
        <f t="shared" si="2789"/>
        <v>0</v>
      </c>
      <c r="DI838" s="641">
        <f t="shared" si="2790"/>
        <v>0</v>
      </c>
      <c r="DJ838" s="641">
        <f t="shared" si="2791"/>
        <v>0</v>
      </c>
      <c r="DK838" s="640">
        <f t="shared" si="2792"/>
        <v>0</v>
      </c>
      <c r="DL838" s="640">
        <f t="shared" si="2793"/>
        <v>0</v>
      </c>
      <c r="DM838" s="640">
        <f t="shared" si="2794"/>
        <v>0</v>
      </c>
      <c r="DN838" s="640">
        <f t="shared" si="2795"/>
        <v>0</v>
      </c>
      <c r="DO838" s="640">
        <f t="shared" si="2796"/>
        <v>0</v>
      </c>
      <c r="DP838" s="639">
        <f t="shared" si="2797"/>
        <v>0</v>
      </c>
      <c r="DQ838" s="638">
        <f t="shared" si="2798"/>
        <v>0</v>
      </c>
      <c r="DR838" s="753">
        <f t="shared" si="2799"/>
        <v>18</v>
      </c>
      <c r="DS838" s="111">
        <f t="shared" si="2800"/>
        <v>18</v>
      </c>
      <c r="DT838" s="111">
        <f t="shared" si="2801"/>
        <v>18</v>
      </c>
      <c r="DU838" s="111">
        <f t="shared" si="2802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9"/>
      <c r="EE838" s="603"/>
    </row>
    <row r="839" spans="1:135" s="604" customFormat="1" ht="15.75" customHeight="1">
      <c r="A839" s="718" t="str">
        <f>A286</f>
        <v>Pumpkin: kg produce</v>
      </c>
      <c r="B839" s="907">
        <f t="shared" ref="B839:S839" si="2835">SUM(B292)</f>
        <v>0</v>
      </c>
      <c r="C839" s="907">
        <f t="shared" si="2835"/>
        <v>0</v>
      </c>
      <c r="D839" s="907">
        <f t="shared" si="2835"/>
        <v>0</v>
      </c>
      <c r="E839" s="907">
        <f t="shared" si="2835"/>
        <v>0</v>
      </c>
      <c r="F839" s="907">
        <f t="shared" si="2835"/>
        <v>0</v>
      </c>
      <c r="G839" s="907">
        <f t="shared" si="2835"/>
        <v>0</v>
      </c>
      <c r="H839" s="907">
        <f t="shared" si="2835"/>
        <v>0</v>
      </c>
      <c r="I839" s="907">
        <f t="shared" si="2835"/>
        <v>0</v>
      </c>
      <c r="J839" s="907">
        <f t="shared" si="2835"/>
        <v>0</v>
      </c>
      <c r="K839" s="907">
        <f t="shared" si="2835"/>
        <v>0</v>
      </c>
      <c r="L839" s="907">
        <f t="shared" si="2835"/>
        <v>0</v>
      </c>
      <c r="M839" s="907">
        <f t="shared" si="2835"/>
        <v>0</v>
      </c>
      <c r="N839" s="907">
        <f t="shared" si="2835"/>
        <v>0</v>
      </c>
      <c r="O839" s="907">
        <f t="shared" si="2835"/>
        <v>0</v>
      </c>
      <c r="P839" s="907">
        <f t="shared" si="2835"/>
        <v>0</v>
      </c>
      <c r="Q839" s="907">
        <f t="shared" si="2835"/>
        <v>1.1752801992528019E-3</v>
      </c>
      <c r="R839" s="907">
        <f t="shared" si="2835"/>
        <v>0</v>
      </c>
      <c r="S839" s="907">
        <f t="shared" si="2835"/>
        <v>0</v>
      </c>
      <c r="T839" s="906"/>
      <c r="U839" s="907">
        <f t="shared" ref="U839:AL839" si="2836">SUM(U292)</f>
        <v>0</v>
      </c>
      <c r="V839" s="907">
        <f t="shared" si="2836"/>
        <v>0</v>
      </c>
      <c r="W839" s="907">
        <f t="shared" si="2836"/>
        <v>0</v>
      </c>
      <c r="X839" s="907">
        <f t="shared" si="2836"/>
        <v>0</v>
      </c>
      <c r="Y839" s="907">
        <f t="shared" si="2836"/>
        <v>0</v>
      </c>
      <c r="Z839" s="907">
        <f t="shared" si="2836"/>
        <v>0</v>
      </c>
      <c r="AA839" s="907">
        <f t="shared" si="2836"/>
        <v>0</v>
      </c>
      <c r="AB839" s="907">
        <f t="shared" si="2836"/>
        <v>0</v>
      </c>
      <c r="AC839" s="907">
        <f t="shared" si="2836"/>
        <v>0</v>
      </c>
      <c r="AD839" s="907">
        <f t="shared" si="2836"/>
        <v>0</v>
      </c>
      <c r="AE839" s="907">
        <f t="shared" si="2836"/>
        <v>0</v>
      </c>
      <c r="AF839" s="907">
        <f t="shared" si="2836"/>
        <v>0</v>
      </c>
      <c r="AG839" s="907">
        <f t="shared" si="2836"/>
        <v>0</v>
      </c>
      <c r="AH839" s="907">
        <f t="shared" si="2836"/>
        <v>0</v>
      </c>
      <c r="AI839" s="907">
        <f t="shared" si="2836"/>
        <v>0</v>
      </c>
      <c r="AJ839" s="907">
        <f t="shared" si="2836"/>
        <v>0</v>
      </c>
      <c r="AK839" s="907">
        <f t="shared" si="2836"/>
        <v>0</v>
      </c>
      <c r="AL839" s="907">
        <f t="shared" si="2836"/>
        <v>0</v>
      </c>
      <c r="AM839" s="906"/>
      <c r="AN839" s="907">
        <f t="shared" ref="AN839:BE839" si="2837">SUM(AN292)</f>
        <v>1.1752801992528019E-3</v>
      </c>
      <c r="AO839" s="907">
        <f t="shared" si="2837"/>
        <v>0</v>
      </c>
      <c r="AP839" s="907">
        <f t="shared" si="2837"/>
        <v>0</v>
      </c>
      <c r="AQ839" s="907">
        <f t="shared" si="2837"/>
        <v>0</v>
      </c>
      <c r="AR839" s="907">
        <f t="shared" si="2837"/>
        <v>0</v>
      </c>
      <c r="AS839" s="907">
        <f t="shared" si="2837"/>
        <v>0</v>
      </c>
      <c r="AT839" s="907">
        <f t="shared" si="2837"/>
        <v>4.7011207970112077E-4</v>
      </c>
      <c r="AU839" s="907">
        <f t="shared" si="2837"/>
        <v>1.1752801992528019E-3</v>
      </c>
      <c r="AV839" s="907">
        <f t="shared" si="2837"/>
        <v>0</v>
      </c>
      <c r="AW839" s="907">
        <f t="shared" si="2837"/>
        <v>2.0147660558619464E-3</v>
      </c>
      <c r="AX839" s="907">
        <f t="shared" si="2837"/>
        <v>0</v>
      </c>
      <c r="AY839" s="907">
        <f t="shared" si="2837"/>
        <v>0</v>
      </c>
      <c r="AZ839" s="907">
        <f t="shared" si="2837"/>
        <v>0</v>
      </c>
      <c r="BA839" s="907">
        <f t="shared" si="2837"/>
        <v>0</v>
      </c>
      <c r="BB839" s="907">
        <f t="shared" si="2837"/>
        <v>0</v>
      </c>
      <c r="BC839" s="907">
        <f t="shared" si="2837"/>
        <v>0</v>
      </c>
      <c r="BD839" s="907">
        <f t="shared" si="2837"/>
        <v>0</v>
      </c>
      <c r="BE839" s="907">
        <f t="shared" si="2837"/>
        <v>0</v>
      </c>
      <c r="BF839" s="906"/>
      <c r="BG839" s="907">
        <f t="shared" ref="BG839:BX839" si="2838">SUM(BG292)</f>
        <v>0</v>
      </c>
      <c r="BH839" s="907">
        <f t="shared" si="2838"/>
        <v>0</v>
      </c>
      <c r="BI839" s="907">
        <f t="shared" si="2838"/>
        <v>0</v>
      </c>
      <c r="BJ839" s="907">
        <f t="shared" si="2838"/>
        <v>0</v>
      </c>
      <c r="BK839" s="907">
        <f t="shared" si="2838"/>
        <v>1.8804483188044831E-3</v>
      </c>
      <c r="BL839" s="907">
        <f t="shared" si="2838"/>
        <v>0</v>
      </c>
      <c r="BM839" s="907">
        <f t="shared" si="2838"/>
        <v>0</v>
      </c>
      <c r="BN839" s="907">
        <f t="shared" si="2838"/>
        <v>3.7608966376089662E-3</v>
      </c>
      <c r="BO839" s="907">
        <f t="shared" si="2838"/>
        <v>0</v>
      </c>
      <c r="BP839" s="907">
        <f t="shared" si="2838"/>
        <v>0</v>
      </c>
      <c r="BQ839" s="907">
        <f t="shared" si="2838"/>
        <v>2.0147660558619464E-2</v>
      </c>
      <c r="BR839" s="907">
        <f t="shared" si="2838"/>
        <v>0</v>
      </c>
      <c r="BS839" s="907">
        <f t="shared" si="2838"/>
        <v>0</v>
      </c>
      <c r="BT839" s="907">
        <f t="shared" si="2838"/>
        <v>0</v>
      </c>
      <c r="BU839" s="907">
        <f t="shared" si="2838"/>
        <v>0</v>
      </c>
      <c r="BV839" s="907">
        <f t="shared" si="2838"/>
        <v>0</v>
      </c>
      <c r="BW839" s="907">
        <f t="shared" si="2838"/>
        <v>0</v>
      </c>
      <c r="BX839" s="907">
        <f t="shared" si="2838"/>
        <v>0</v>
      </c>
      <c r="BY839" s="906"/>
      <c r="BZ839" s="907">
        <f>SUM(BZ292)</f>
        <v>0</v>
      </c>
      <c r="CA839" s="907">
        <f>SUM(CA292)</f>
        <v>0</v>
      </c>
      <c r="CB839" s="907">
        <f>SUM(CB292)</f>
        <v>1.5670402656704026E-3</v>
      </c>
      <c r="CC839" s="907">
        <f>SUM(CC292)</f>
        <v>4.7011207970112075E-3</v>
      </c>
      <c r="CD839" s="723">
        <f t="shared" si="2759"/>
        <v>0</v>
      </c>
      <c r="CE839" s="723">
        <f t="shared" si="2760"/>
        <v>0</v>
      </c>
      <c r="CF839" s="723">
        <f t="shared" si="2761"/>
        <v>1.762920298879203E-4</v>
      </c>
      <c r="CG839" s="790">
        <f t="shared" si="2762"/>
        <v>3.5258405977584071E-4</v>
      </c>
      <c r="CH839" s="1375">
        <f t="shared" si="2763"/>
        <v>0</v>
      </c>
      <c r="CI839" s="1376">
        <f t="shared" si="2764"/>
        <v>0</v>
      </c>
      <c r="CJ839" s="1377">
        <f t="shared" si="2765"/>
        <v>0</v>
      </c>
      <c r="CK839" s="1377">
        <f t="shared" si="2766"/>
        <v>0</v>
      </c>
      <c r="CL839" s="1377">
        <f t="shared" si="2767"/>
        <v>0</v>
      </c>
      <c r="CM839" s="1377">
        <f t="shared" si="2768"/>
        <v>0</v>
      </c>
      <c r="CN839" s="1377">
        <f t="shared" si="2769"/>
        <v>0</v>
      </c>
      <c r="CO839" s="1378">
        <f t="shared" si="2770"/>
        <v>0</v>
      </c>
      <c r="CP839" s="1378">
        <f t="shared" si="2771"/>
        <v>0</v>
      </c>
      <c r="CQ839" s="1378">
        <f t="shared" si="2772"/>
        <v>0</v>
      </c>
      <c r="CR839" s="1378">
        <f t="shared" si="2773"/>
        <v>0</v>
      </c>
      <c r="CS839" s="1377">
        <f t="shared" si="2774"/>
        <v>0</v>
      </c>
      <c r="CT839" s="1377">
        <f t="shared" si="2775"/>
        <v>0</v>
      </c>
      <c r="CU839" s="1377">
        <f t="shared" si="2776"/>
        <v>0</v>
      </c>
      <c r="CV839" s="1377">
        <f t="shared" si="2777"/>
        <v>0</v>
      </c>
      <c r="CW839" s="1377">
        <f t="shared" si="2778"/>
        <v>0</v>
      </c>
      <c r="CX839" s="1376">
        <f t="shared" si="2779"/>
        <v>0</v>
      </c>
      <c r="CY839" s="1379">
        <f t="shared" si="2780"/>
        <v>1.1752801992528019E-3</v>
      </c>
      <c r="CZ839" s="638">
        <f t="shared" si="2781"/>
        <v>0</v>
      </c>
      <c r="DA839" s="639">
        <f t="shared" si="2782"/>
        <v>0</v>
      </c>
      <c r="DB839" s="640">
        <f t="shared" si="2783"/>
        <v>0</v>
      </c>
      <c r="DC839" s="640">
        <f t="shared" si="2784"/>
        <v>0</v>
      </c>
      <c r="DD839" s="640">
        <f t="shared" si="2785"/>
        <v>0</v>
      </c>
      <c r="DE839" s="640">
        <f t="shared" si="2786"/>
        <v>0</v>
      </c>
      <c r="DF839" s="640">
        <f t="shared" si="2787"/>
        <v>0</v>
      </c>
      <c r="DG839" s="641">
        <f t="shared" si="2788"/>
        <v>0</v>
      </c>
      <c r="DH839" s="641">
        <f t="shared" si="2789"/>
        <v>0</v>
      </c>
      <c r="DI839" s="641">
        <f t="shared" si="2790"/>
        <v>0</v>
      </c>
      <c r="DJ839" s="641">
        <f t="shared" si="2791"/>
        <v>0</v>
      </c>
      <c r="DK839" s="640">
        <f t="shared" si="2792"/>
        <v>0</v>
      </c>
      <c r="DL839" s="640">
        <f t="shared" si="2793"/>
        <v>0</v>
      </c>
      <c r="DM839" s="640">
        <f t="shared" si="2794"/>
        <v>0</v>
      </c>
      <c r="DN839" s="640">
        <f t="shared" si="2795"/>
        <v>0</v>
      </c>
      <c r="DO839" s="640">
        <f t="shared" si="2796"/>
        <v>0</v>
      </c>
      <c r="DP839" s="639">
        <f t="shared" si="2797"/>
        <v>0</v>
      </c>
      <c r="DQ839" s="638">
        <f t="shared" si="2798"/>
        <v>0</v>
      </c>
      <c r="DR839" s="753">
        <f t="shared" si="2799"/>
        <v>18</v>
      </c>
      <c r="DS839" s="111">
        <f t="shared" si="2800"/>
        <v>18</v>
      </c>
      <c r="DT839" s="111">
        <f t="shared" si="2801"/>
        <v>18</v>
      </c>
      <c r="DU839" s="111">
        <f t="shared" si="2802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9"/>
      <c r="EE839" s="603"/>
    </row>
    <row r="840" spans="1:135" s="604" customFormat="1" ht="15.75" customHeight="1">
      <c r="A840" s="718" t="str">
        <f>A293</f>
        <v>Other crop: kg produced</v>
      </c>
      <c r="B840" s="907">
        <f t="shared" ref="B840:S840" si="2839">SUM(B299)</f>
        <v>0</v>
      </c>
      <c r="C840" s="907">
        <f t="shared" si="2839"/>
        <v>0</v>
      </c>
      <c r="D840" s="907">
        <f t="shared" si="2839"/>
        <v>0</v>
      </c>
      <c r="E840" s="907">
        <f t="shared" si="2839"/>
        <v>0</v>
      </c>
      <c r="F840" s="907">
        <f t="shared" si="2839"/>
        <v>0</v>
      </c>
      <c r="G840" s="907">
        <f t="shared" si="2839"/>
        <v>0</v>
      </c>
      <c r="H840" s="907">
        <f t="shared" si="2839"/>
        <v>0</v>
      </c>
      <c r="I840" s="907">
        <f t="shared" si="2839"/>
        <v>0</v>
      </c>
      <c r="J840" s="907">
        <f t="shared" si="2839"/>
        <v>0</v>
      </c>
      <c r="K840" s="907">
        <f t="shared" si="2839"/>
        <v>0</v>
      </c>
      <c r="L840" s="907">
        <f t="shared" si="2839"/>
        <v>0</v>
      </c>
      <c r="M840" s="907">
        <f t="shared" si="2839"/>
        <v>0</v>
      </c>
      <c r="N840" s="907">
        <f t="shared" si="2839"/>
        <v>0</v>
      </c>
      <c r="O840" s="907">
        <f t="shared" si="2839"/>
        <v>0</v>
      </c>
      <c r="P840" s="907">
        <f t="shared" si="2839"/>
        <v>0</v>
      </c>
      <c r="Q840" s="907">
        <f t="shared" si="2839"/>
        <v>0</v>
      </c>
      <c r="R840" s="907">
        <f t="shared" si="2839"/>
        <v>0</v>
      </c>
      <c r="S840" s="907">
        <f t="shared" si="2839"/>
        <v>0</v>
      </c>
      <c r="T840" s="906"/>
      <c r="U840" s="907">
        <f t="shared" ref="U840:AL840" si="2840">SUM(U299)</f>
        <v>0</v>
      </c>
      <c r="V840" s="907">
        <f t="shared" si="2840"/>
        <v>0</v>
      </c>
      <c r="W840" s="907">
        <f t="shared" si="2840"/>
        <v>0</v>
      </c>
      <c r="X840" s="907">
        <f t="shared" si="2840"/>
        <v>0</v>
      </c>
      <c r="Y840" s="907">
        <f t="shared" si="2840"/>
        <v>0</v>
      </c>
      <c r="Z840" s="907">
        <f t="shared" si="2840"/>
        <v>0</v>
      </c>
      <c r="AA840" s="907">
        <f t="shared" si="2840"/>
        <v>0</v>
      </c>
      <c r="AB840" s="907">
        <f t="shared" si="2840"/>
        <v>0</v>
      </c>
      <c r="AC840" s="907">
        <f t="shared" si="2840"/>
        <v>0</v>
      </c>
      <c r="AD840" s="907">
        <f t="shared" si="2840"/>
        <v>0</v>
      </c>
      <c r="AE840" s="907">
        <f t="shared" si="2840"/>
        <v>0</v>
      </c>
      <c r="AF840" s="907">
        <f t="shared" si="2840"/>
        <v>0</v>
      </c>
      <c r="AG840" s="907">
        <f t="shared" si="2840"/>
        <v>0</v>
      </c>
      <c r="AH840" s="907">
        <f t="shared" si="2840"/>
        <v>0</v>
      </c>
      <c r="AI840" s="907">
        <f t="shared" si="2840"/>
        <v>0</v>
      </c>
      <c r="AJ840" s="907">
        <f t="shared" si="2840"/>
        <v>0</v>
      </c>
      <c r="AK840" s="907">
        <f t="shared" si="2840"/>
        <v>0</v>
      </c>
      <c r="AL840" s="907">
        <f t="shared" si="2840"/>
        <v>0</v>
      </c>
      <c r="AM840" s="906"/>
      <c r="AN840" s="907">
        <f t="shared" ref="AN840:BE840" si="2841">SUM(AN299)</f>
        <v>0</v>
      </c>
      <c r="AO840" s="907">
        <f t="shared" si="2841"/>
        <v>0</v>
      </c>
      <c r="AP840" s="907">
        <f t="shared" si="2841"/>
        <v>0</v>
      </c>
      <c r="AQ840" s="907">
        <f t="shared" si="2841"/>
        <v>0</v>
      </c>
      <c r="AR840" s="907">
        <f t="shared" si="2841"/>
        <v>0</v>
      </c>
      <c r="AS840" s="907">
        <f t="shared" si="2841"/>
        <v>0</v>
      </c>
      <c r="AT840" s="907">
        <f t="shared" si="2841"/>
        <v>0</v>
      </c>
      <c r="AU840" s="907">
        <f t="shared" si="2841"/>
        <v>0</v>
      </c>
      <c r="AV840" s="907">
        <f t="shared" si="2841"/>
        <v>0</v>
      </c>
      <c r="AW840" s="907">
        <f t="shared" si="2841"/>
        <v>0</v>
      </c>
      <c r="AX840" s="907">
        <f t="shared" si="2841"/>
        <v>0</v>
      </c>
      <c r="AY840" s="907">
        <f t="shared" si="2841"/>
        <v>0</v>
      </c>
      <c r="AZ840" s="907">
        <f t="shared" si="2841"/>
        <v>0</v>
      </c>
      <c r="BA840" s="907">
        <f t="shared" si="2841"/>
        <v>0</v>
      </c>
      <c r="BB840" s="907">
        <f t="shared" si="2841"/>
        <v>0</v>
      </c>
      <c r="BC840" s="907">
        <f t="shared" si="2841"/>
        <v>0</v>
      </c>
      <c r="BD840" s="907">
        <f t="shared" si="2841"/>
        <v>0</v>
      </c>
      <c r="BE840" s="907">
        <f t="shared" si="2841"/>
        <v>0</v>
      </c>
      <c r="BF840" s="906"/>
      <c r="BG840" s="907">
        <f t="shared" ref="BG840:BX840" si="2842">SUM(BG299)</f>
        <v>0</v>
      </c>
      <c r="BH840" s="907">
        <f t="shared" si="2842"/>
        <v>0</v>
      </c>
      <c r="BI840" s="907">
        <f t="shared" si="2842"/>
        <v>0</v>
      </c>
      <c r="BJ840" s="907">
        <f t="shared" si="2842"/>
        <v>0</v>
      </c>
      <c r="BK840" s="907">
        <f t="shared" si="2842"/>
        <v>0</v>
      </c>
      <c r="BL840" s="907">
        <f t="shared" si="2842"/>
        <v>0</v>
      </c>
      <c r="BM840" s="907">
        <f t="shared" si="2842"/>
        <v>0</v>
      </c>
      <c r="BN840" s="907">
        <f t="shared" si="2842"/>
        <v>0</v>
      </c>
      <c r="BO840" s="907">
        <f t="shared" si="2842"/>
        <v>0</v>
      </c>
      <c r="BP840" s="907">
        <f t="shared" si="2842"/>
        <v>0</v>
      </c>
      <c r="BQ840" s="907">
        <f t="shared" si="2842"/>
        <v>0</v>
      </c>
      <c r="BR840" s="907">
        <f t="shared" si="2842"/>
        <v>0</v>
      </c>
      <c r="BS840" s="907">
        <f t="shared" si="2842"/>
        <v>0</v>
      </c>
      <c r="BT840" s="907">
        <f t="shared" si="2842"/>
        <v>0</v>
      </c>
      <c r="BU840" s="907">
        <f t="shared" si="2842"/>
        <v>0</v>
      </c>
      <c r="BV840" s="907">
        <f t="shared" si="2842"/>
        <v>0</v>
      </c>
      <c r="BW840" s="907">
        <f t="shared" si="2842"/>
        <v>0</v>
      </c>
      <c r="BX840" s="907">
        <f t="shared" si="2842"/>
        <v>0</v>
      </c>
      <c r="BY840" s="906"/>
      <c r="BZ840" s="907">
        <f>SUM(BZ299)</f>
        <v>0</v>
      </c>
      <c r="CA840" s="907">
        <f>SUM(CA299)</f>
        <v>0</v>
      </c>
      <c r="CB840" s="907">
        <f>SUM(CB299)</f>
        <v>0</v>
      </c>
      <c r="CC840" s="907">
        <f>SUM(CC299)</f>
        <v>0</v>
      </c>
      <c r="CD840" s="723">
        <f t="shared" si="2759"/>
        <v>0</v>
      </c>
      <c r="CE840" s="723">
        <f t="shared" si="2760"/>
        <v>0</v>
      </c>
      <c r="CF840" s="723">
        <f t="shared" si="2761"/>
        <v>0</v>
      </c>
      <c r="CG840" s="790">
        <f t="shared" si="2762"/>
        <v>0</v>
      </c>
      <c r="CH840" s="1375">
        <f t="shared" si="2763"/>
        <v>0</v>
      </c>
      <c r="CI840" s="1376">
        <f t="shared" si="2764"/>
        <v>0</v>
      </c>
      <c r="CJ840" s="1377">
        <f t="shared" si="2765"/>
        <v>0</v>
      </c>
      <c r="CK840" s="1377">
        <f t="shared" si="2766"/>
        <v>0</v>
      </c>
      <c r="CL840" s="1377">
        <f t="shared" si="2767"/>
        <v>0</v>
      </c>
      <c r="CM840" s="1377">
        <f t="shared" si="2768"/>
        <v>0</v>
      </c>
      <c r="CN840" s="1377">
        <f t="shared" si="2769"/>
        <v>0</v>
      </c>
      <c r="CO840" s="1378">
        <f t="shared" si="2770"/>
        <v>0</v>
      </c>
      <c r="CP840" s="1378">
        <f t="shared" si="2771"/>
        <v>0</v>
      </c>
      <c r="CQ840" s="1378">
        <f t="shared" si="2772"/>
        <v>0</v>
      </c>
      <c r="CR840" s="1378">
        <f t="shared" si="2773"/>
        <v>0</v>
      </c>
      <c r="CS840" s="1377">
        <f t="shared" si="2774"/>
        <v>0</v>
      </c>
      <c r="CT840" s="1377">
        <f t="shared" si="2775"/>
        <v>0</v>
      </c>
      <c r="CU840" s="1377">
        <f t="shared" si="2776"/>
        <v>0</v>
      </c>
      <c r="CV840" s="1377">
        <f t="shared" si="2777"/>
        <v>0</v>
      </c>
      <c r="CW840" s="1377">
        <f t="shared" si="2778"/>
        <v>0</v>
      </c>
      <c r="CX840" s="1376">
        <f t="shared" si="2779"/>
        <v>0</v>
      </c>
      <c r="CY840" s="1379">
        <f t="shared" si="2780"/>
        <v>0</v>
      </c>
      <c r="CZ840" s="638">
        <f t="shared" si="2781"/>
        <v>0</v>
      </c>
      <c r="DA840" s="639">
        <f t="shared" si="2782"/>
        <v>0</v>
      </c>
      <c r="DB840" s="640">
        <f t="shared" si="2783"/>
        <v>0</v>
      </c>
      <c r="DC840" s="640">
        <f t="shared" si="2784"/>
        <v>0</v>
      </c>
      <c r="DD840" s="640">
        <f t="shared" si="2785"/>
        <v>0</v>
      </c>
      <c r="DE840" s="640">
        <f t="shared" si="2786"/>
        <v>0</v>
      </c>
      <c r="DF840" s="640">
        <f t="shared" si="2787"/>
        <v>0</v>
      </c>
      <c r="DG840" s="641">
        <f t="shared" si="2788"/>
        <v>0</v>
      </c>
      <c r="DH840" s="641">
        <f t="shared" si="2789"/>
        <v>0</v>
      </c>
      <c r="DI840" s="641">
        <f t="shared" si="2790"/>
        <v>0</v>
      </c>
      <c r="DJ840" s="641">
        <f t="shared" si="2791"/>
        <v>0</v>
      </c>
      <c r="DK840" s="640">
        <f t="shared" si="2792"/>
        <v>0</v>
      </c>
      <c r="DL840" s="640">
        <f t="shared" si="2793"/>
        <v>0</v>
      </c>
      <c r="DM840" s="640">
        <f t="shared" si="2794"/>
        <v>0</v>
      </c>
      <c r="DN840" s="640">
        <f t="shared" si="2795"/>
        <v>0</v>
      </c>
      <c r="DO840" s="640">
        <f t="shared" si="2796"/>
        <v>0</v>
      </c>
      <c r="DP840" s="639">
        <f t="shared" si="2797"/>
        <v>0</v>
      </c>
      <c r="DQ840" s="638">
        <f t="shared" si="2798"/>
        <v>0</v>
      </c>
      <c r="DR840" s="753">
        <f t="shared" si="2799"/>
        <v>18</v>
      </c>
      <c r="DS840" s="111">
        <f t="shared" si="2800"/>
        <v>18</v>
      </c>
      <c r="DT840" s="111">
        <f t="shared" si="2801"/>
        <v>18</v>
      </c>
      <c r="DU840" s="111">
        <f t="shared" si="2802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9"/>
      <c r="EE840" s="603"/>
    </row>
    <row r="841" spans="1:135" s="604" customFormat="1" ht="15.75" customHeight="1">
      <c r="A841" s="905" t="str">
        <f>A300</f>
        <v>Cassava: no. local meas.</v>
      </c>
      <c r="B841" s="907">
        <f t="shared" ref="B841:S841" si="2843">SUM(B309)</f>
        <v>0</v>
      </c>
      <c r="C841" s="907">
        <f t="shared" si="2843"/>
        <v>0</v>
      </c>
      <c r="D841" s="907">
        <f t="shared" si="2843"/>
        <v>0</v>
      </c>
      <c r="E841" s="907">
        <f t="shared" si="2843"/>
        <v>0</v>
      </c>
      <c r="F841" s="907">
        <f t="shared" si="2843"/>
        <v>0</v>
      </c>
      <c r="G841" s="907">
        <f t="shared" si="2843"/>
        <v>0</v>
      </c>
      <c r="H841" s="907">
        <f t="shared" si="2843"/>
        <v>0</v>
      </c>
      <c r="I841" s="907">
        <f t="shared" si="2843"/>
        <v>0</v>
      </c>
      <c r="J841" s="907">
        <f t="shared" si="2843"/>
        <v>0</v>
      </c>
      <c r="K841" s="907">
        <f t="shared" si="2843"/>
        <v>0</v>
      </c>
      <c r="L841" s="907">
        <f t="shared" si="2843"/>
        <v>0</v>
      </c>
      <c r="M841" s="907">
        <f t="shared" si="2843"/>
        <v>0</v>
      </c>
      <c r="N841" s="907">
        <f t="shared" si="2843"/>
        <v>0</v>
      </c>
      <c r="O841" s="907">
        <f t="shared" si="2843"/>
        <v>0</v>
      </c>
      <c r="P841" s="907">
        <f t="shared" si="2843"/>
        <v>0</v>
      </c>
      <c r="Q841" s="907">
        <f t="shared" si="2843"/>
        <v>0</v>
      </c>
      <c r="R841" s="907">
        <f t="shared" si="2843"/>
        <v>0</v>
      </c>
      <c r="S841" s="907">
        <f t="shared" si="2843"/>
        <v>0</v>
      </c>
      <c r="T841" s="906"/>
      <c r="U841" s="907">
        <f t="shared" ref="U841:AL841" si="2844">SUM(U309)</f>
        <v>0</v>
      </c>
      <c r="V841" s="907">
        <f t="shared" si="2844"/>
        <v>0</v>
      </c>
      <c r="W841" s="907">
        <f t="shared" si="2844"/>
        <v>0</v>
      </c>
      <c r="X841" s="907">
        <f t="shared" si="2844"/>
        <v>0</v>
      </c>
      <c r="Y841" s="907">
        <f t="shared" si="2844"/>
        <v>0</v>
      </c>
      <c r="Z841" s="907">
        <f t="shared" si="2844"/>
        <v>0</v>
      </c>
      <c r="AA841" s="907">
        <f t="shared" si="2844"/>
        <v>0</v>
      </c>
      <c r="AB841" s="907">
        <f t="shared" si="2844"/>
        <v>0</v>
      </c>
      <c r="AC841" s="907">
        <f t="shared" si="2844"/>
        <v>0</v>
      </c>
      <c r="AD841" s="907">
        <f t="shared" si="2844"/>
        <v>0</v>
      </c>
      <c r="AE841" s="907">
        <f t="shared" si="2844"/>
        <v>0</v>
      </c>
      <c r="AF841" s="907">
        <f t="shared" si="2844"/>
        <v>0</v>
      </c>
      <c r="AG841" s="907">
        <f t="shared" si="2844"/>
        <v>0</v>
      </c>
      <c r="AH841" s="907">
        <f t="shared" si="2844"/>
        <v>0</v>
      </c>
      <c r="AI841" s="907">
        <f t="shared" si="2844"/>
        <v>0</v>
      </c>
      <c r="AJ841" s="907">
        <f t="shared" si="2844"/>
        <v>0</v>
      </c>
      <c r="AK841" s="907">
        <f t="shared" si="2844"/>
        <v>0</v>
      </c>
      <c r="AL841" s="907">
        <f t="shared" si="2844"/>
        <v>0</v>
      </c>
      <c r="AM841" s="906"/>
      <c r="AN841" s="907">
        <f t="shared" ref="AN841:BE841" si="2845">SUM(AN309)</f>
        <v>0</v>
      </c>
      <c r="AO841" s="907">
        <f t="shared" si="2845"/>
        <v>0</v>
      </c>
      <c r="AP841" s="907">
        <f t="shared" si="2845"/>
        <v>0</v>
      </c>
      <c r="AQ841" s="907">
        <f t="shared" si="2845"/>
        <v>0</v>
      </c>
      <c r="AR841" s="907">
        <f t="shared" si="2845"/>
        <v>0</v>
      </c>
      <c r="AS841" s="907">
        <f t="shared" si="2845"/>
        <v>0</v>
      </c>
      <c r="AT841" s="907">
        <f t="shared" si="2845"/>
        <v>0</v>
      </c>
      <c r="AU841" s="907">
        <f t="shared" si="2845"/>
        <v>0</v>
      </c>
      <c r="AV841" s="907">
        <f t="shared" si="2845"/>
        <v>0</v>
      </c>
      <c r="AW841" s="907">
        <f t="shared" si="2845"/>
        <v>0</v>
      </c>
      <c r="AX841" s="907">
        <f t="shared" si="2845"/>
        <v>0</v>
      </c>
      <c r="AY841" s="907">
        <f t="shared" si="2845"/>
        <v>0</v>
      </c>
      <c r="AZ841" s="907">
        <f t="shared" si="2845"/>
        <v>0</v>
      </c>
      <c r="BA841" s="907">
        <f t="shared" si="2845"/>
        <v>0</v>
      </c>
      <c r="BB841" s="907">
        <f t="shared" si="2845"/>
        <v>0</v>
      </c>
      <c r="BC841" s="907">
        <f t="shared" si="2845"/>
        <v>0</v>
      </c>
      <c r="BD841" s="907">
        <f t="shared" si="2845"/>
        <v>0</v>
      </c>
      <c r="BE841" s="907">
        <f t="shared" si="2845"/>
        <v>0</v>
      </c>
      <c r="BF841" s="906"/>
      <c r="BG841" s="907">
        <f t="shared" ref="BG841:BX841" si="2846">SUM(BG309)</f>
        <v>0</v>
      </c>
      <c r="BH841" s="907">
        <f t="shared" si="2846"/>
        <v>0</v>
      </c>
      <c r="BI841" s="907">
        <f t="shared" si="2846"/>
        <v>0</v>
      </c>
      <c r="BJ841" s="907">
        <f t="shared" si="2846"/>
        <v>0</v>
      </c>
      <c r="BK841" s="907">
        <f t="shared" si="2846"/>
        <v>0</v>
      </c>
      <c r="BL841" s="907">
        <f t="shared" si="2846"/>
        <v>0</v>
      </c>
      <c r="BM841" s="907">
        <f t="shared" si="2846"/>
        <v>0</v>
      </c>
      <c r="BN841" s="907">
        <f t="shared" si="2846"/>
        <v>0</v>
      </c>
      <c r="BO841" s="907">
        <f t="shared" si="2846"/>
        <v>0</v>
      </c>
      <c r="BP841" s="907">
        <f t="shared" si="2846"/>
        <v>0</v>
      </c>
      <c r="BQ841" s="907">
        <f t="shared" si="2846"/>
        <v>0</v>
      </c>
      <c r="BR841" s="907">
        <f t="shared" si="2846"/>
        <v>0</v>
      </c>
      <c r="BS841" s="907">
        <f t="shared" si="2846"/>
        <v>0</v>
      </c>
      <c r="BT841" s="907">
        <f t="shared" si="2846"/>
        <v>0</v>
      </c>
      <c r="BU841" s="907">
        <f t="shared" si="2846"/>
        <v>0</v>
      </c>
      <c r="BV841" s="907">
        <f t="shared" si="2846"/>
        <v>0</v>
      </c>
      <c r="BW841" s="907">
        <f t="shared" si="2846"/>
        <v>0</v>
      </c>
      <c r="BX841" s="907">
        <f t="shared" si="2846"/>
        <v>0</v>
      </c>
      <c r="BY841" s="906"/>
      <c r="BZ841" s="907">
        <f>SUM(BZ309)</f>
        <v>0</v>
      </c>
      <c r="CA841" s="907">
        <f>SUM(CA309)</f>
        <v>0</v>
      </c>
      <c r="CB841" s="907">
        <f>SUM(CB309)</f>
        <v>0</v>
      </c>
      <c r="CC841" s="907">
        <f>SUM(CC309)</f>
        <v>0</v>
      </c>
      <c r="CD841" s="723">
        <f t="shared" si="2759"/>
        <v>0</v>
      </c>
      <c r="CE841" s="723">
        <f t="shared" si="2760"/>
        <v>0</v>
      </c>
      <c r="CF841" s="723">
        <f t="shared" si="2761"/>
        <v>0</v>
      </c>
      <c r="CG841" s="790">
        <f t="shared" si="2762"/>
        <v>0</v>
      </c>
      <c r="CH841" s="1375">
        <f t="shared" si="2763"/>
        <v>0</v>
      </c>
      <c r="CI841" s="1376">
        <f t="shared" si="2764"/>
        <v>0</v>
      </c>
      <c r="CJ841" s="1377">
        <f t="shared" si="2765"/>
        <v>0</v>
      </c>
      <c r="CK841" s="1377">
        <f t="shared" si="2766"/>
        <v>0</v>
      </c>
      <c r="CL841" s="1377">
        <f t="shared" si="2767"/>
        <v>0</v>
      </c>
      <c r="CM841" s="1377">
        <f t="shared" si="2768"/>
        <v>0</v>
      </c>
      <c r="CN841" s="1377">
        <f t="shared" si="2769"/>
        <v>0</v>
      </c>
      <c r="CO841" s="1378">
        <f t="shared" si="2770"/>
        <v>0</v>
      </c>
      <c r="CP841" s="1378">
        <f t="shared" si="2771"/>
        <v>0</v>
      </c>
      <c r="CQ841" s="1378">
        <f t="shared" si="2772"/>
        <v>0</v>
      </c>
      <c r="CR841" s="1378">
        <f t="shared" si="2773"/>
        <v>0</v>
      </c>
      <c r="CS841" s="1377">
        <f t="shared" si="2774"/>
        <v>0</v>
      </c>
      <c r="CT841" s="1377">
        <f t="shared" si="2775"/>
        <v>0</v>
      </c>
      <c r="CU841" s="1377">
        <f t="shared" si="2776"/>
        <v>0</v>
      </c>
      <c r="CV841" s="1377">
        <f t="shared" si="2777"/>
        <v>0</v>
      </c>
      <c r="CW841" s="1377">
        <f t="shared" si="2778"/>
        <v>0</v>
      </c>
      <c r="CX841" s="1376">
        <f t="shared" si="2779"/>
        <v>0</v>
      </c>
      <c r="CY841" s="1379">
        <f t="shared" si="2780"/>
        <v>0</v>
      </c>
      <c r="CZ841" s="638">
        <f t="shared" si="2781"/>
        <v>0</v>
      </c>
      <c r="DA841" s="639">
        <f t="shared" si="2782"/>
        <v>0</v>
      </c>
      <c r="DB841" s="640">
        <f t="shared" si="2783"/>
        <v>0</v>
      </c>
      <c r="DC841" s="640">
        <f t="shared" si="2784"/>
        <v>0</v>
      </c>
      <c r="DD841" s="640">
        <f t="shared" si="2785"/>
        <v>0</v>
      </c>
      <c r="DE841" s="640">
        <f t="shared" si="2786"/>
        <v>0</v>
      </c>
      <c r="DF841" s="640">
        <f t="shared" si="2787"/>
        <v>0</v>
      </c>
      <c r="DG841" s="641">
        <f t="shared" si="2788"/>
        <v>0</v>
      </c>
      <c r="DH841" s="641">
        <f t="shared" si="2789"/>
        <v>0</v>
      </c>
      <c r="DI841" s="641">
        <f t="shared" si="2790"/>
        <v>0</v>
      </c>
      <c r="DJ841" s="641">
        <f t="shared" si="2791"/>
        <v>0</v>
      </c>
      <c r="DK841" s="640">
        <f t="shared" si="2792"/>
        <v>0</v>
      </c>
      <c r="DL841" s="640">
        <f t="shared" si="2793"/>
        <v>0</v>
      </c>
      <c r="DM841" s="640">
        <f t="shared" si="2794"/>
        <v>0</v>
      </c>
      <c r="DN841" s="640">
        <f t="shared" si="2795"/>
        <v>0</v>
      </c>
      <c r="DO841" s="640">
        <f t="shared" si="2796"/>
        <v>0</v>
      </c>
      <c r="DP841" s="639">
        <f t="shared" si="2797"/>
        <v>0</v>
      </c>
      <c r="DQ841" s="638">
        <f t="shared" si="2798"/>
        <v>0</v>
      </c>
      <c r="DR841" s="753">
        <f t="shared" si="2799"/>
        <v>18</v>
      </c>
      <c r="DS841" s="111">
        <f t="shared" si="2800"/>
        <v>18</v>
      </c>
      <c r="DT841" s="111">
        <f t="shared" si="2801"/>
        <v>18</v>
      </c>
      <c r="DU841" s="111">
        <f t="shared" si="2802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9"/>
      <c r="EE841" s="603"/>
    </row>
    <row r="842" spans="1:135" s="604" customFormat="1" ht="15.75" customHeight="1">
      <c r="A842" s="718" t="str">
        <f>A310</f>
        <v>Water melon: no. local meas</v>
      </c>
      <c r="B842" s="907">
        <f t="shared" ref="B842:S842" si="2847">SUM(B319)</f>
        <v>0</v>
      </c>
      <c r="C842" s="907">
        <f t="shared" si="2847"/>
        <v>0</v>
      </c>
      <c r="D842" s="907">
        <f t="shared" si="2847"/>
        <v>0</v>
      </c>
      <c r="E842" s="907">
        <f t="shared" si="2847"/>
        <v>0</v>
      </c>
      <c r="F842" s="907">
        <f t="shared" si="2847"/>
        <v>0</v>
      </c>
      <c r="G842" s="907">
        <f t="shared" si="2847"/>
        <v>0</v>
      </c>
      <c r="H842" s="907">
        <f t="shared" si="2847"/>
        <v>0</v>
      </c>
      <c r="I842" s="907">
        <f t="shared" si="2847"/>
        <v>0</v>
      </c>
      <c r="J842" s="907">
        <f t="shared" si="2847"/>
        <v>0</v>
      </c>
      <c r="K842" s="907">
        <f t="shared" si="2847"/>
        <v>0</v>
      </c>
      <c r="L842" s="907">
        <f t="shared" si="2847"/>
        <v>0</v>
      </c>
      <c r="M842" s="907">
        <f t="shared" si="2847"/>
        <v>0</v>
      </c>
      <c r="N842" s="907">
        <f t="shared" si="2847"/>
        <v>0</v>
      </c>
      <c r="O842" s="907">
        <f t="shared" si="2847"/>
        <v>0</v>
      </c>
      <c r="P842" s="907">
        <f t="shared" si="2847"/>
        <v>0</v>
      </c>
      <c r="Q842" s="907">
        <f t="shared" si="2847"/>
        <v>0</v>
      </c>
      <c r="R842" s="907">
        <f t="shared" si="2847"/>
        <v>0</v>
      </c>
      <c r="S842" s="907">
        <f t="shared" si="2847"/>
        <v>0</v>
      </c>
      <c r="T842" s="906"/>
      <c r="U842" s="907">
        <f t="shared" ref="U842:AL842" si="2848">SUM(U319)</f>
        <v>0</v>
      </c>
      <c r="V842" s="907">
        <f t="shared" si="2848"/>
        <v>0</v>
      </c>
      <c r="W842" s="907">
        <f t="shared" si="2848"/>
        <v>0</v>
      </c>
      <c r="X842" s="907">
        <f t="shared" si="2848"/>
        <v>0</v>
      </c>
      <c r="Y842" s="907">
        <f t="shared" si="2848"/>
        <v>0</v>
      </c>
      <c r="Z842" s="907">
        <f t="shared" si="2848"/>
        <v>0</v>
      </c>
      <c r="AA842" s="907">
        <f t="shared" si="2848"/>
        <v>0</v>
      </c>
      <c r="AB842" s="907">
        <f t="shared" si="2848"/>
        <v>0</v>
      </c>
      <c r="AC842" s="907">
        <f t="shared" si="2848"/>
        <v>0</v>
      </c>
      <c r="AD842" s="907">
        <f t="shared" si="2848"/>
        <v>0</v>
      </c>
      <c r="AE842" s="907">
        <f t="shared" si="2848"/>
        <v>0</v>
      </c>
      <c r="AF842" s="907">
        <f t="shared" si="2848"/>
        <v>0</v>
      </c>
      <c r="AG842" s="907">
        <f t="shared" si="2848"/>
        <v>0</v>
      </c>
      <c r="AH842" s="907">
        <f t="shared" si="2848"/>
        <v>0</v>
      </c>
      <c r="AI842" s="907">
        <f t="shared" si="2848"/>
        <v>0</v>
      </c>
      <c r="AJ842" s="907">
        <f t="shared" si="2848"/>
        <v>0</v>
      </c>
      <c r="AK842" s="907">
        <f t="shared" si="2848"/>
        <v>0</v>
      </c>
      <c r="AL842" s="907">
        <f t="shared" si="2848"/>
        <v>0</v>
      </c>
      <c r="AM842" s="906"/>
      <c r="AN842" s="907">
        <f t="shared" ref="AN842:BE842" si="2849">SUM(AN319)</f>
        <v>2.3754669987546698E-3</v>
      </c>
      <c r="AO842" s="907">
        <f t="shared" si="2849"/>
        <v>0</v>
      </c>
      <c r="AP842" s="907">
        <f t="shared" si="2849"/>
        <v>5.655873806558738E-2</v>
      </c>
      <c r="AQ842" s="907">
        <f t="shared" si="2849"/>
        <v>0</v>
      </c>
      <c r="AR842" s="907">
        <f t="shared" si="2849"/>
        <v>0</v>
      </c>
      <c r="AS842" s="907">
        <f t="shared" si="2849"/>
        <v>7.1264009962640103E-3</v>
      </c>
      <c r="AT842" s="907">
        <f t="shared" si="2849"/>
        <v>0</v>
      </c>
      <c r="AU842" s="907">
        <f t="shared" si="2849"/>
        <v>7.9182233291822321E-3</v>
      </c>
      <c r="AV842" s="907">
        <f t="shared" si="2849"/>
        <v>0</v>
      </c>
      <c r="AW842" s="907">
        <f t="shared" si="2849"/>
        <v>0</v>
      </c>
      <c r="AX842" s="907">
        <f t="shared" si="2849"/>
        <v>0</v>
      </c>
      <c r="AY842" s="907">
        <f t="shared" si="2849"/>
        <v>0</v>
      </c>
      <c r="AZ842" s="907">
        <f t="shared" si="2849"/>
        <v>0</v>
      </c>
      <c r="BA842" s="907">
        <f t="shared" si="2849"/>
        <v>0</v>
      </c>
      <c r="BB842" s="907">
        <f t="shared" si="2849"/>
        <v>0</v>
      </c>
      <c r="BC842" s="907">
        <f t="shared" si="2849"/>
        <v>0</v>
      </c>
      <c r="BD842" s="907">
        <f t="shared" si="2849"/>
        <v>0</v>
      </c>
      <c r="BE842" s="907">
        <f t="shared" si="2849"/>
        <v>0</v>
      </c>
      <c r="BF842" s="906"/>
      <c r="BG842" s="907">
        <f t="shared" ref="BG842:BX842" si="2850">SUM(BG319)</f>
        <v>0</v>
      </c>
      <c r="BH842" s="907">
        <f t="shared" si="2850"/>
        <v>0</v>
      </c>
      <c r="BI842" s="907">
        <f t="shared" si="2850"/>
        <v>0</v>
      </c>
      <c r="BJ842" s="907">
        <f t="shared" si="2850"/>
        <v>0</v>
      </c>
      <c r="BK842" s="907">
        <f t="shared" si="2850"/>
        <v>2.37546699875467E-2</v>
      </c>
      <c r="BL842" s="907">
        <f t="shared" si="2850"/>
        <v>1.1311747613117477E-2</v>
      </c>
      <c r="BM842" s="907">
        <f t="shared" si="2850"/>
        <v>0</v>
      </c>
      <c r="BN842" s="907">
        <f t="shared" si="2850"/>
        <v>1.4252801992528021E-2</v>
      </c>
      <c r="BO842" s="907">
        <f t="shared" si="2850"/>
        <v>0</v>
      </c>
      <c r="BP842" s="907">
        <f t="shared" si="2850"/>
        <v>0</v>
      </c>
      <c r="BQ842" s="907">
        <f t="shared" si="2850"/>
        <v>0</v>
      </c>
      <c r="BR842" s="907">
        <f t="shared" si="2850"/>
        <v>1.0604763387297633E-3</v>
      </c>
      <c r="BS842" s="907">
        <f t="shared" si="2850"/>
        <v>0</v>
      </c>
      <c r="BT842" s="907">
        <f t="shared" si="2850"/>
        <v>0</v>
      </c>
      <c r="BU842" s="907">
        <f t="shared" si="2850"/>
        <v>0</v>
      </c>
      <c r="BV842" s="907">
        <f t="shared" si="2850"/>
        <v>0</v>
      </c>
      <c r="BW842" s="907">
        <f t="shared" si="2850"/>
        <v>0</v>
      </c>
      <c r="BX842" s="907">
        <f t="shared" si="2850"/>
        <v>0</v>
      </c>
      <c r="BY842" s="906"/>
      <c r="BZ842" s="907">
        <f>SUM(BZ319)</f>
        <v>0</v>
      </c>
      <c r="CA842" s="907">
        <f>SUM(CA319)</f>
        <v>0</v>
      </c>
      <c r="CB842" s="907">
        <f>SUM(CB319)</f>
        <v>5.9386674968866749E-3</v>
      </c>
      <c r="CC842" s="907">
        <f>SUM(CC319)</f>
        <v>1.4252801992528021E-2</v>
      </c>
      <c r="CD842" s="723">
        <f t="shared" si="2759"/>
        <v>0</v>
      </c>
      <c r="CE842" s="723">
        <f t="shared" si="2760"/>
        <v>0</v>
      </c>
      <c r="CF842" s="723">
        <f t="shared" si="2761"/>
        <v>1.0887557077625563E-3</v>
      </c>
      <c r="CG842" s="790">
        <f t="shared" si="2762"/>
        <v>1.6640641215234537E-3</v>
      </c>
      <c r="CH842" s="1375">
        <f t="shared" si="2763"/>
        <v>0</v>
      </c>
      <c r="CI842" s="1376">
        <f t="shared" si="2764"/>
        <v>0</v>
      </c>
      <c r="CJ842" s="1377">
        <f t="shared" si="2765"/>
        <v>0</v>
      </c>
      <c r="CK842" s="1377">
        <f t="shared" si="2766"/>
        <v>0</v>
      </c>
      <c r="CL842" s="1377">
        <f t="shared" si="2767"/>
        <v>0</v>
      </c>
      <c r="CM842" s="1377">
        <f t="shared" si="2768"/>
        <v>0</v>
      </c>
      <c r="CN842" s="1377">
        <f t="shared" si="2769"/>
        <v>0</v>
      </c>
      <c r="CO842" s="1378">
        <f t="shared" si="2770"/>
        <v>0</v>
      </c>
      <c r="CP842" s="1378">
        <f t="shared" si="2771"/>
        <v>0</v>
      </c>
      <c r="CQ842" s="1378">
        <f t="shared" si="2772"/>
        <v>0</v>
      </c>
      <c r="CR842" s="1378">
        <f t="shared" si="2773"/>
        <v>0</v>
      </c>
      <c r="CS842" s="1377">
        <f t="shared" si="2774"/>
        <v>0</v>
      </c>
      <c r="CT842" s="1377">
        <f t="shared" si="2775"/>
        <v>0</v>
      </c>
      <c r="CU842" s="1377">
        <f t="shared" si="2776"/>
        <v>0</v>
      </c>
      <c r="CV842" s="1377">
        <f t="shared" si="2777"/>
        <v>0</v>
      </c>
      <c r="CW842" s="1377">
        <f t="shared" si="2778"/>
        <v>0</v>
      </c>
      <c r="CX842" s="1376">
        <f t="shared" si="2779"/>
        <v>0</v>
      </c>
      <c r="CY842" s="1379">
        <f t="shared" si="2780"/>
        <v>0</v>
      </c>
      <c r="CZ842" s="638">
        <f t="shared" si="2781"/>
        <v>0</v>
      </c>
      <c r="DA842" s="639">
        <f t="shared" si="2782"/>
        <v>0</v>
      </c>
      <c r="DB842" s="640">
        <f t="shared" si="2783"/>
        <v>0</v>
      </c>
      <c r="DC842" s="640">
        <f t="shared" si="2784"/>
        <v>0</v>
      </c>
      <c r="DD842" s="640">
        <f t="shared" si="2785"/>
        <v>0</v>
      </c>
      <c r="DE842" s="640">
        <f t="shared" si="2786"/>
        <v>0</v>
      </c>
      <c r="DF842" s="640">
        <f t="shared" si="2787"/>
        <v>0</v>
      </c>
      <c r="DG842" s="641">
        <f t="shared" si="2788"/>
        <v>0</v>
      </c>
      <c r="DH842" s="641">
        <f t="shared" si="2789"/>
        <v>0</v>
      </c>
      <c r="DI842" s="641">
        <f t="shared" si="2790"/>
        <v>0</v>
      </c>
      <c r="DJ842" s="641">
        <f t="shared" si="2791"/>
        <v>0</v>
      </c>
      <c r="DK842" s="640">
        <f t="shared" si="2792"/>
        <v>0</v>
      </c>
      <c r="DL842" s="640">
        <f t="shared" si="2793"/>
        <v>0</v>
      </c>
      <c r="DM842" s="640">
        <f t="shared" si="2794"/>
        <v>0</v>
      </c>
      <c r="DN842" s="640">
        <f t="shared" si="2795"/>
        <v>0</v>
      </c>
      <c r="DO842" s="640">
        <f t="shared" si="2796"/>
        <v>0</v>
      </c>
      <c r="DP842" s="639">
        <f t="shared" si="2797"/>
        <v>0</v>
      </c>
      <c r="DQ842" s="638">
        <f t="shared" si="2798"/>
        <v>0</v>
      </c>
      <c r="DR842" s="753">
        <f t="shared" si="2799"/>
        <v>18</v>
      </c>
      <c r="DS842" s="111">
        <f t="shared" si="2800"/>
        <v>18</v>
      </c>
      <c r="DT842" s="111">
        <f t="shared" si="2801"/>
        <v>18</v>
      </c>
      <c r="DU842" s="111">
        <f t="shared" si="2802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9"/>
      <c r="EE842" s="603"/>
    </row>
    <row r="843" spans="1:135" s="604" customFormat="1" ht="15.75" customHeight="1">
      <c r="A843" s="718" t="str">
        <f>A320</f>
        <v>Other crop: no. local meas</v>
      </c>
      <c r="B843" s="907">
        <f t="shared" ref="B843:S843" si="2851">SUM(B329)</f>
        <v>0</v>
      </c>
      <c r="C843" s="907">
        <f t="shared" si="2851"/>
        <v>0</v>
      </c>
      <c r="D843" s="907">
        <f t="shared" si="2851"/>
        <v>0</v>
      </c>
      <c r="E843" s="907">
        <f t="shared" si="2851"/>
        <v>0</v>
      </c>
      <c r="F843" s="907">
        <f t="shared" si="2851"/>
        <v>0</v>
      </c>
      <c r="G843" s="907">
        <f t="shared" si="2851"/>
        <v>0</v>
      </c>
      <c r="H843" s="907">
        <f t="shared" si="2851"/>
        <v>0</v>
      </c>
      <c r="I843" s="907">
        <f t="shared" si="2851"/>
        <v>0</v>
      </c>
      <c r="J843" s="907">
        <f t="shared" si="2851"/>
        <v>0</v>
      </c>
      <c r="K843" s="907">
        <f t="shared" si="2851"/>
        <v>0</v>
      </c>
      <c r="L843" s="907">
        <f t="shared" si="2851"/>
        <v>0</v>
      </c>
      <c r="M843" s="907">
        <f t="shared" si="2851"/>
        <v>0</v>
      </c>
      <c r="N843" s="907">
        <f t="shared" si="2851"/>
        <v>0</v>
      </c>
      <c r="O843" s="907">
        <f t="shared" si="2851"/>
        <v>0</v>
      </c>
      <c r="P843" s="907">
        <f t="shared" si="2851"/>
        <v>0</v>
      </c>
      <c r="Q843" s="907">
        <f t="shared" si="2851"/>
        <v>0</v>
      </c>
      <c r="R843" s="907">
        <f t="shared" si="2851"/>
        <v>0</v>
      </c>
      <c r="S843" s="907">
        <f t="shared" si="2851"/>
        <v>0</v>
      </c>
      <c r="T843" s="906"/>
      <c r="U843" s="907">
        <f t="shared" ref="U843:AL843" si="2852">SUM(U329)</f>
        <v>0</v>
      </c>
      <c r="V843" s="907">
        <f t="shared" si="2852"/>
        <v>0</v>
      </c>
      <c r="W843" s="907">
        <f t="shared" si="2852"/>
        <v>0</v>
      </c>
      <c r="X843" s="907">
        <f t="shared" si="2852"/>
        <v>0</v>
      </c>
      <c r="Y843" s="907">
        <f t="shared" si="2852"/>
        <v>0</v>
      </c>
      <c r="Z843" s="907">
        <f t="shared" si="2852"/>
        <v>0</v>
      </c>
      <c r="AA843" s="907">
        <f t="shared" si="2852"/>
        <v>0</v>
      </c>
      <c r="AB843" s="907">
        <f t="shared" si="2852"/>
        <v>0</v>
      </c>
      <c r="AC843" s="907">
        <f t="shared" si="2852"/>
        <v>0</v>
      </c>
      <c r="AD843" s="907">
        <f t="shared" si="2852"/>
        <v>0</v>
      </c>
      <c r="AE843" s="907">
        <f t="shared" si="2852"/>
        <v>0</v>
      </c>
      <c r="AF843" s="907">
        <f t="shared" si="2852"/>
        <v>0</v>
      </c>
      <c r="AG843" s="907">
        <f t="shared" si="2852"/>
        <v>0</v>
      </c>
      <c r="AH843" s="907">
        <f t="shared" si="2852"/>
        <v>0</v>
      </c>
      <c r="AI843" s="907">
        <f t="shared" si="2852"/>
        <v>0</v>
      </c>
      <c r="AJ843" s="907">
        <f t="shared" si="2852"/>
        <v>0</v>
      </c>
      <c r="AK843" s="907">
        <f t="shared" si="2852"/>
        <v>0</v>
      </c>
      <c r="AL843" s="907">
        <f t="shared" si="2852"/>
        <v>0</v>
      </c>
      <c r="AM843" s="906"/>
      <c r="AN843" s="907">
        <f t="shared" ref="AN843:BE843" si="2853">SUM(AN329)</f>
        <v>0</v>
      </c>
      <c r="AO843" s="907">
        <f t="shared" si="2853"/>
        <v>0</v>
      </c>
      <c r="AP843" s="907">
        <f t="shared" si="2853"/>
        <v>0</v>
      </c>
      <c r="AQ843" s="907">
        <f t="shared" si="2853"/>
        <v>0</v>
      </c>
      <c r="AR843" s="907">
        <f t="shared" si="2853"/>
        <v>0</v>
      </c>
      <c r="AS843" s="907">
        <f t="shared" si="2853"/>
        <v>0</v>
      </c>
      <c r="AT843" s="907">
        <f t="shared" si="2853"/>
        <v>0</v>
      </c>
      <c r="AU843" s="907">
        <f t="shared" si="2853"/>
        <v>0</v>
      </c>
      <c r="AV843" s="907">
        <f t="shared" si="2853"/>
        <v>0</v>
      </c>
      <c r="AW843" s="907">
        <f t="shared" si="2853"/>
        <v>0</v>
      </c>
      <c r="AX843" s="907">
        <f t="shared" si="2853"/>
        <v>0</v>
      </c>
      <c r="AY843" s="907">
        <f t="shared" si="2853"/>
        <v>0</v>
      </c>
      <c r="AZ843" s="907">
        <f t="shared" si="2853"/>
        <v>0</v>
      </c>
      <c r="BA843" s="907">
        <f t="shared" si="2853"/>
        <v>0</v>
      </c>
      <c r="BB843" s="907">
        <f t="shared" si="2853"/>
        <v>0</v>
      </c>
      <c r="BC843" s="907">
        <f t="shared" si="2853"/>
        <v>0</v>
      </c>
      <c r="BD843" s="907">
        <f t="shared" si="2853"/>
        <v>0</v>
      </c>
      <c r="BE843" s="907">
        <f t="shared" si="2853"/>
        <v>0</v>
      </c>
      <c r="BF843" s="906"/>
      <c r="BG843" s="907">
        <f t="shared" ref="BG843:BX843" si="2854">SUM(BG329)</f>
        <v>0</v>
      </c>
      <c r="BH843" s="907">
        <f t="shared" si="2854"/>
        <v>0</v>
      </c>
      <c r="BI843" s="907">
        <f t="shared" si="2854"/>
        <v>0</v>
      </c>
      <c r="BJ843" s="907">
        <f t="shared" si="2854"/>
        <v>0</v>
      </c>
      <c r="BK843" s="907">
        <f t="shared" si="2854"/>
        <v>0</v>
      </c>
      <c r="BL843" s="907">
        <f t="shared" si="2854"/>
        <v>0</v>
      </c>
      <c r="BM843" s="907">
        <f t="shared" si="2854"/>
        <v>0</v>
      </c>
      <c r="BN843" s="907">
        <f t="shared" si="2854"/>
        <v>0</v>
      </c>
      <c r="BO843" s="907">
        <f t="shared" si="2854"/>
        <v>0</v>
      </c>
      <c r="BP843" s="907">
        <f t="shared" si="2854"/>
        <v>0</v>
      </c>
      <c r="BQ843" s="907">
        <f t="shared" si="2854"/>
        <v>0</v>
      </c>
      <c r="BR843" s="907">
        <f t="shared" si="2854"/>
        <v>0</v>
      </c>
      <c r="BS843" s="907">
        <f t="shared" si="2854"/>
        <v>0</v>
      </c>
      <c r="BT843" s="907">
        <f t="shared" si="2854"/>
        <v>0</v>
      </c>
      <c r="BU843" s="907">
        <f t="shared" si="2854"/>
        <v>0</v>
      </c>
      <c r="BV843" s="907">
        <f t="shared" si="2854"/>
        <v>0</v>
      </c>
      <c r="BW843" s="907">
        <f t="shared" si="2854"/>
        <v>0</v>
      </c>
      <c r="BX843" s="907">
        <f t="shared" si="2854"/>
        <v>0</v>
      </c>
      <c r="BY843" s="906"/>
      <c r="BZ843" s="907">
        <f>SUM(BZ329)</f>
        <v>0</v>
      </c>
      <c r="CA843" s="907">
        <f>SUM(CA329)</f>
        <v>0</v>
      </c>
      <c r="CB843" s="907">
        <f>SUM(CB329)</f>
        <v>0</v>
      </c>
      <c r="CC843" s="907">
        <f>SUM(CC329)</f>
        <v>0</v>
      </c>
      <c r="CD843" s="723">
        <f t="shared" si="2759"/>
        <v>0</v>
      </c>
      <c r="CE843" s="723">
        <f t="shared" si="2760"/>
        <v>0</v>
      </c>
      <c r="CF843" s="723">
        <f t="shared" si="2761"/>
        <v>0</v>
      </c>
      <c r="CG843" s="790">
        <f t="shared" si="2762"/>
        <v>0</v>
      </c>
      <c r="CH843" s="1375">
        <f t="shared" si="2763"/>
        <v>0</v>
      </c>
      <c r="CI843" s="1376">
        <f t="shared" si="2764"/>
        <v>0</v>
      </c>
      <c r="CJ843" s="1377">
        <f t="shared" si="2765"/>
        <v>0</v>
      </c>
      <c r="CK843" s="1377">
        <f t="shared" si="2766"/>
        <v>0</v>
      </c>
      <c r="CL843" s="1377">
        <f t="shared" si="2767"/>
        <v>0</v>
      </c>
      <c r="CM843" s="1377">
        <f t="shared" si="2768"/>
        <v>0</v>
      </c>
      <c r="CN843" s="1377">
        <f t="shared" si="2769"/>
        <v>0</v>
      </c>
      <c r="CO843" s="1378">
        <f t="shared" si="2770"/>
        <v>0</v>
      </c>
      <c r="CP843" s="1378">
        <f t="shared" si="2771"/>
        <v>0</v>
      </c>
      <c r="CQ843" s="1378">
        <f t="shared" si="2772"/>
        <v>0</v>
      </c>
      <c r="CR843" s="1378">
        <f t="shared" si="2773"/>
        <v>0</v>
      </c>
      <c r="CS843" s="1377">
        <f t="shared" si="2774"/>
        <v>0</v>
      </c>
      <c r="CT843" s="1377">
        <f t="shared" si="2775"/>
        <v>0</v>
      </c>
      <c r="CU843" s="1377">
        <f t="shared" si="2776"/>
        <v>0</v>
      </c>
      <c r="CV843" s="1377">
        <f t="shared" si="2777"/>
        <v>0</v>
      </c>
      <c r="CW843" s="1377">
        <f t="shared" si="2778"/>
        <v>0</v>
      </c>
      <c r="CX843" s="1376">
        <f t="shared" si="2779"/>
        <v>0</v>
      </c>
      <c r="CY843" s="1379">
        <f t="shared" si="2780"/>
        <v>0</v>
      </c>
      <c r="CZ843" s="638">
        <f t="shared" si="2781"/>
        <v>0</v>
      </c>
      <c r="DA843" s="639">
        <f t="shared" si="2782"/>
        <v>0</v>
      </c>
      <c r="DB843" s="640">
        <f t="shared" si="2783"/>
        <v>0</v>
      </c>
      <c r="DC843" s="640">
        <f t="shared" si="2784"/>
        <v>0</v>
      </c>
      <c r="DD843" s="640">
        <f t="shared" si="2785"/>
        <v>0</v>
      </c>
      <c r="DE843" s="640">
        <f t="shared" si="2786"/>
        <v>0</v>
      </c>
      <c r="DF843" s="640">
        <f t="shared" si="2787"/>
        <v>0</v>
      </c>
      <c r="DG843" s="641">
        <f t="shared" si="2788"/>
        <v>0</v>
      </c>
      <c r="DH843" s="641">
        <f t="shared" si="2789"/>
        <v>0</v>
      </c>
      <c r="DI843" s="641">
        <f t="shared" si="2790"/>
        <v>0</v>
      </c>
      <c r="DJ843" s="641">
        <f t="shared" si="2791"/>
        <v>0</v>
      </c>
      <c r="DK843" s="640">
        <f t="shared" si="2792"/>
        <v>0</v>
      </c>
      <c r="DL843" s="640">
        <f t="shared" si="2793"/>
        <v>0</v>
      </c>
      <c r="DM843" s="640">
        <f t="shared" si="2794"/>
        <v>0</v>
      </c>
      <c r="DN843" s="640">
        <f t="shared" si="2795"/>
        <v>0</v>
      </c>
      <c r="DO843" s="640">
        <f t="shared" si="2796"/>
        <v>0</v>
      </c>
      <c r="DP843" s="639">
        <f t="shared" si="2797"/>
        <v>0</v>
      </c>
      <c r="DQ843" s="638">
        <f t="shared" si="2798"/>
        <v>0</v>
      </c>
      <c r="DR843" s="753">
        <f t="shared" si="2799"/>
        <v>18</v>
      </c>
      <c r="DS843" s="111">
        <f t="shared" si="2800"/>
        <v>18</v>
      </c>
      <c r="DT843" s="111">
        <f t="shared" si="2801"/>
        <v>18</v>
      </c>
      <c r="DU843" s="111">
        <f t="shared" si="2802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9"/>
      <c r="EE843" s="603"/>
    </row>
    <row r="844" spans="1:135" s="604" customFormat="1" ht="15.75" customHeight="1">
      <c r="A844" s="718" t="str">
        <f>A330</f>
        <v>Sweet potato: no. local meas</v>
      </c>
      <c r="B844" s="907">
        <f t="shared" ref="B844:S844" si="2855">SUM(B339)</f>
        <v>0</v>
      </c>
      <c r="C844" s="907">
        <f t="shared" si="2855"/>
        <v>0</v>
      </c>
      <c r="D844" s="907">
        <f t="shared" si="2855"/>
        <v>0</v>
      </c>
      <c r="E844" s="907">
        <f t="shared" si="2855"/>
        <v>0</v>
      </c>
      <c r="F844" s="907">
        <f t="shared" si="2855"/>
        <v>0</v>
      </c>
      <c r="G844" s="907">
        <f t="shared" si="2855"/>
        <v>0</v>
      </c>
      <c r="H844" s="907">
        <f t="shared" si="2855"/>
        <v>0</v>
      </c>
      <c r="I844" s="907">
        <f t="shared" si="2855"/>
        <v>0</v>
      </c>
      <c r="J844" s="907">
        <f t="shared" si="2855"/>
        <v>0</v>
      </c>
      <c r="K844" s="907">
        <f t="shared" si="2855"/>
        <v>0</v>
      </c>
      <c r="L844" s="907">
        <f t="shared" si="2855"/>
        <v>0</v>
      </c>
      <c r="M844" s="907">
        <f t="shared" si="2855"/>
        <v>0</v>
      </c>
      <c r="N844" s="907">
        <f t="shared" si="2855"/>
        <v>0</v>
      </c>
      <c r="O844" s="907">
        <f t="shared" si="2855"/>
        <v>0</v>
      </c>
      <c r="P844" s="907">
        <f t="shared" si="2855"/>
        <v>0</v>
      </c>
      <c r="Q844" s="907">
        <f t="shared" si="2855"/>
        <v>0</v>
      </c>
      <c r="R844" s="907">
        <f t="shared" si="2855"/>
        <v>0</v>
      </c>
      <c r="S844" s="907">
        <f t="shared" si="2855"/>
        <v>0</v>
      </c>
      <c r="T844" s="906"/>
      <c r="U844" s="907">
        <f t="shared" ref="U844:AL844" si="2856">SUM(U339)</f>
        <v>0</v>
      </c>
      <c r="V844" s="907">
        <f t="shared" si="2856"/>
        <v>0</v>
      </c>
      <c r="W844" s="907">
        <f t="shared" si="2856"/>
        <v>0</v>
      </c>
      <c r="X844" s="907">
        <f t="shared" si="2856"/>
        <v>0</v>
      </c>
      <c r="Y844" s="907">
        <f t="shared" si="2856"/>
        <v>0</v>
      </c>
      <c r="Z844" s="907">
        <f t="shared" si="2856"/>
        <v>0</v>
      </c>
      <c r="AA844" s="907">
        <f t="shared" si="2856"/>
        <v>0</v>
      </c>
      <c r="AB844" s="907">
        <f t="shared" si="2856"/>
        <v>0</v>
      </c>
      <c r="AC844" s="907">
        <f t="shared" si="2856"/>
        <v>0</v>
      </c>
      <c r="AD844" s="907">
        <f t="shared" si="2856"/>
        <v>0</v>
      </c>
      <c r="AE844" s="907">
        <f t="shared" si="2856"/>
        <v>0</v>
      </c>
      <c r="AF844" s="907">
        <f t="shared" si="2856"/>
        <v>0</v>
      </c>
      <c r="AG844" s="907">
        <f t="shared" si="2856"/>
        <v>0</v>
      </c>
      <c r="AH844" s="907">
        <f t="shared" si="2856"/>
        <v>0</v>
      </c>
      <c r="AI844" s="907">
        <f t="shared" si="2856"/>
        <v>0</v>
      </c>
      <c r="AJ844" s="907">
        <f t="shared" si="2856"/>
        <v>0</v>
      </c>
      <c r="AK844" s="907">
        <f t="shared" si="2856"/>
        <v>0</v>
      </c>
      <c r="AL844" s="907">
        <f t="shared" si="2856"/>
        <v>0</v>
      </c>
      <c r="AM844" s="906"/>
      <c r="AN844" s="907">
        <f t="shared" ref="AN844:BE844" si="2857">SUM(AN339)</f>
        <v>5.9402241594022423E-2</v>
      </c>
      <c r="AO844" s="907">
        <f t="shared" si="2857"/>
        <v>0</v>
      </c>
      <c r="AP844" s="907">
        <f t="shared" si="2857"/>
        <v>0</v>
      </c>
      <c r="AQ844" s="907">
        <f t="shared" si="2857"/>
        <v>0</v>
      </c>
      <c r="AR844" s="907">
        <f t="shared" si="2857"/>
        <v>0</v>
      </c>
      <c r="AS844" s="907">
        <f t="shared" si="2857"/>
        <v>0</v>
      </c>
      <c r="AT844" s="907">
        <f t="shared" si="2857"/>
        <v>0</v>
      </c>
      <c r="AU844" s="907">
        <f t="shared" si="2857"/>
        <v>0</v>
      </c>
      <c r="AV844" s="907">
        <f t="shared" si="2857"/>
        <v>0</v>
      </c>
      <c r="AW844" s="907">
        <f t="shared" si="2857"/>
        <v>1.6123465575520371E-2</v>
      </c>
      <c r="AX844" s="907">
        <f t="shared" si="2857"/>
        <v>0</v>
      </c>
      <c r="AY844" s="907">
        <f t="shared" si="2857"/>
        <v>0</v>
      </c>
      <c r="AZ844" s="907">
        <f t="shared" si="2857"/>
        <v>0</v>
      </c>
      <c r="BA844" s="907">
        <f t="shared" si="2857"/>
        <v>0</v>
      </c>
      <c r="BB844" s="907">
        <f t="shared" si="2857"/>
        <v>0</v>
      </c>
      <c r="BC844" s="907">
        <f t="shared" si="2857"/>
        <v>0</v>
      </c>
      <c r="BD844" s="907">
        <f t="shared" si="2857"/>
        <v>1.8563200498132003E-2</v>
      </c>
      <c r="BE844" s="907">
        <f t="shared" si="2857"/>
        <v>0</v>
      </c>
      <c r="BF844" s="906"/>
      <c r="BG844" s="907">
        <f t="shared" ref="BG844:BX844" si="2858">SUM(BG339)</f>
        <v>5.7280732965664473E-2</v>
      </c>
      <c r="BH844" s="907">
        <f t="shared" si="2858"/>
        <v>0</v>
      </c>
      <c r="BI844" s="907">
        <f t="shared" si="2858"/>
        <v>0</v>
      </c>
      <c r="BJ844" s="907">
        <f t="shared" si="2858"/>
        <v>0</v>
      </c>
      <c r="BK844" s="907">
        <f t="shared" si="2858"/>
        <v>0</v>
      </c>
      <c r="BL844" s="907">
        <f t="shared" si="2858"/>
        <v>0</v>
      </c>
      <c r="BM844" s="907">
        <f t="shared" si="2858"/>
        <v>3.1822629425369155E-2</v>
      </c>
      <c r="BN844" s="907">
        <f t="shared" si="2858"/>
        <v>0</v>
      </c>
      <c r="BO844" s="907">
        <f t="shared" si="2858"/>
        <v>0</v>
      </c>
      <c r="BP844" s="907">
        <f t="shared" si="2858"/>
        <v>0</v>
      </c>
      <c r="BQ844" s="907">
        <f t="shared" si="2858"/>
        <v>0</v>
      </c>
      <c r="BR844" s="907">
        <f t="shared" si="2858"/>
        <v>0</v>
      </c>
      <c r="BS844" s="907">
        <f t="shared" si="2858"/>
        <v>0</v>
      </c>
      <c r="BT844" s="907">
        <f t="shared" si="2858"/>
        <v>0</v>
      </c>
      <c r="BU844" s="907">
        <f t="shared" si="2858"/>
        <v>0</v>
      </c>
      <c r="BV844" s="907">
        <f t="shared" si="2858"/>
        <v>0</v>
      </c>
      <c r="BW844" s="907">
        <f t="shared" si="2858"/>
        <v>0</v>
      </c>
      <c r="BX844" s="907">
        <f t="shared" si="2858"/>
        <v>0</v>
      </c>
      <c r="BY844" s="906"/>
      <c r="BZ844" s="907">
        <f>SUM(BZ339)</f>
        <v>0</v>
      </c>
      <c r="CA844" s="907">
        <f>SUM(CA339)</f>
        <v>0</v>
      </c>
      <c r="CB844" s="907">
        <f>SUM(CB339)</f>
        <v>7.4252801992528029E-3</v>
      </c>
      <c r="CC844" s="907">
        <f>SUM(CC339)</f>
        <v>8.9103362391033634E-3</v>
      </c>
      <c r="CD844" s="723">
        <f t="shared" si="2759"/>
        <v>0</v>
      </c>
      <c r="CE844" s="723">
        <f t="shared" si="2760"/>
        <v>0</v>
      </c>
      <c r="CF844" s="723">
        <f t="shared" si="2761"/>
        <v>2.1679166296032738E-3</v>
      </c>
      <c r="CG844" s="790">
        <f t="shared" si="2762"/>
        <v>1.9889143390855722E-3</v>
      </c>
      <c r="CH844" s="1375">
        <f t="shared" si="2763"/>
        <v>0</v>
      </c>
      <c r="CI844" s="1376">
        <f t="shared" si="2764"/>
        <v>0</v>
      </c>
      <c r="CJ844" s="1377">
        <f t="shared" si="2765"/>
        <v>0</v>
      </c>
      <c r="CK844" s="1377">
        <f t="shared" si="2766"/>
        <v>0</v>
      </c>
      <c r="CL844" s="1377">
        <f t="shared" si="2767"/>
        <v>0</v>
      </c>
      <c r="CM844" s="1377">
        <f t="shared" si="2768"/>
        <v>0</v>
      </c>
      <c r="CN844" s="1377">
        <f t="shared" si="2769"/>
        <v>0</v>
      </c>
      <c r="CO844" s="1378">
        <f t="shared" si="2770"/>
        <v>0</v>
      </c>
      <c r="CP844" s="1378">
        <f t="shared" si="2771"/>
        <v>0</v>
      </c>
      <c r="CQ844" s="1378">
        <f t="shared" si="2772"/>
        <v>0</v>
      </c>
      <c r="CR844" s="1378">
        <f t="shared" si="2773"/>
        <v>0</v>
      </c>
      <c r="CS844" s="1377">
        <f t="shared" si="2774"/>
        <v>0</v>
      </c>
      <c r="CT844" s="1377">
        <f t="shared" si="2775"/>
        <v>0</v>
      </c>
      <c r="CU844" s="1377">
        <f t="shared" si="2776"/>
        <v>0</v>
      </c>
      <c r="CV844" s="1377">
        <f t="shared" si="2777"/>
        <v>0</v>
      </c>
      <c r="CW844" s="1377">
        <f t="shared" si="2778"/>
        <v>0</v>
      </c>
      <c r="CX844" s="1376">
        <f t="shared" si="2779"/>
        <v>0</v>
      </c>
      <c r="CY844" s="1379">
        <f t="shared" si="2780"/>
        <v>0</v>
      </c>
      <c r="CZ844" s="638">
        <f t="shared" si="2781"/>
        <v>0</v>
      </c>
      <c r="DA844" s="639">
        <f t="shared" si="2782"/>
        <v>0</v>
      </c>
      <c r="DB844" s="640">
        <f t="shared" si="2783"/>
        <v>0</v>
      </c>
      <c r="DC844" s="640">
        <f t="shared" si="2784"/>
        <v>0</v>
      </c>
      <c r="DD844" s="640">
        <f t="shared" si="2785"/>
        <v>0</v>
      </c>
      <c r="DE844" s="640">
        <f t="shared" si="2786"/>
        <v>0</v>
      </c>
      <c r="DF844" s="640">
        <f t="shared" si="2787"/>
        <v>0</v>
      </c>
      <c r="DG844" s="641">
        <f t="shared" si="2788"/>
        <v>0</v>
      </c>
      <c r="DH844" s="641">
        <f t="shared" si="2789"/>
        <v>0</v>
      </c>
      <c r="DI844" s="641">
        <f t="shared" si="2790"/>
        <v>0</v>
      </c>
      <c r="DJ844" s="641">
        <f t="shared" si="2791"/>
        <v>0</v>
      </c>
      <c r="DK844" s="640">
        <f t="shared" si="2792"/>
        <v>0</v>
      </c>
      <c r="DL844" s="640">
        <f t="shared" si="2793"/>
        <v>0</v>
      </c>
      <c r="DM844" s="640">
        <f t="shared" si="2794"/>
        <v>0</v>
      </c>
      <c r="DN844" s="640">
        <f t="shared" si="2795"/>
        <v>0</v>
      </c>
      <c r="DO844" s="640">
        <f t="shared" si="2796"/>
        <v>0</v>
      </c>
      <c r="DP844" s="639">
        <f t="shared" si="2797"/>
        <v>0</v>
      </c>
      <c r="DQ844" s="638">
        <f t="shared" si="2798"/>
        <v>0</v>
      </c>
      <c r="DR844" s="753">
        <f t="shared" si="2799"/>
        <v>18</v>
      </c>
      <c r="DS844" s="111">
        <f t="shared" si="2800"/>
        <v>18</v>
      </c>
      <c r="DT844" s="111">
        <f t="shared" si="2801"/>
        <v>18</v>
      </c>
      <c r="DU844" s="111">
        <f t="shared" si="2802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9"/>
      <c r="EE844" s="603"/>
    </row>
    <row r="845" spans="1:135" s="604" customFormat="1" ht="15.75" customHeight="1">
      <c r="A845" s="718" t="str">
        <f>A340</f>
        <v>Groundnuts (dry): no. local meas</v>
      </c>
      <c r="B845" s="907">
        <f t="shared" ref="B845:S845" si="2859">SUM(B349)</f>
        <v>0</v>
      </c>
      <c r="C845" s="907">
        <f t="shared" si="2859"/>
        <v>0</v>
      </c>
      <c r="D845" s="907">
        <f t="shared" si="2859"/>
        <v>0</v>
      </c>
      <c r="E845" s="907">
        <f t="shared" si="2859"/>
        <v>0</v>
      </c>
      <c r="F845" s="907">
        <f t="shared" si="2859"/>
        <v>0</v>
      </c>
      <c r="G845" s="907">
        <f t="shared" si="2859"/>
        <v>0</v>
      </c>
      <c r="H845" s="907">
        <f t="shared" si="2859"/>
        <v>0</v>
      </c>
      <c r="I845" s="907">
        <f t="shared" si="2859"/>
        <v>0</v>
      </c>
      <c r="J845" s="907">
        <f t="shared" si="2859"/>
        <v>0</v>
      </c>
      <c r="K845" s="907">
        <f t="shared" si="2859"/>
        <v>0</v>
      </c>
      <c r="L845" s="907">
        <f t="shared" si="2859"/>
        <v>4.7169933063511832E-3</v>
      </c>
      <c r="M845" s="907">
        <f t="shared" si="2859"/>
        <v>0</v>
      </c>
      <c r="N845" s="907">
        <f t="shared" si="2859"/>
        <v>0</v>
      </c>
      <c r="O845" s="907">
        <f t="shared" si="2859"/>
        <v>0</v>
      </c>
      <c r="P845" s="907">
        <f t="shared" si="2859"/>
        <v>0</v>
      </c>
      <c r="Q845" s="907">
        <f t="shared" si="2859"/>
        <v>2.3584966531755919E-2</v>
      </c>
      <c r="R845" s="907">
        <f t="shared" si="2859"/>
        <v>0</v>
      </c>
      <c r="S845" s="907">
        <f t="shared" si="2859"/>
        <v>6.2893244084682443E-2</v>
      </c>
      <c r="T845" s="906"/>
      <c r="U845" s="907">
        <f t="shared" ref="U845:AL845" si="2860">SUM(U349)</f>
        <v>0</v>
      </c>
      <c r="V845" s="907">
        <f t="shared" si="2860"/>
        <v>0</v>
      </c>
      <c r="W845" s="907">
        <f t="shared" si="2860"/>
        <v>2.3584966531755919E-2</v>
      </c>
      <c r="X845" s="907">
        <f t="shared" si="2860"/>
        <v>0</v>
      </c>
      <c r="Y845" s="907">
        <f t="shared" si="2860"/>
        <v>0</v>
      </c>
      <c r="Z845" s="907">
        <f t="shared" si="2860"/>
        <v>0</v>
      </c>
      <c r="AA845" s="907">
        <f t="shared" si="2860"/>
        <v>0</v>
      </c>
      <c r="AB845" s="907">
        <f t="shared" si="2860"/>
        <v>0</v>
      </c>
      <c r="AC845" s="907">
        <f t="shared" si="2860"/>
        <v>0</v>
      </c>
      <c r="AD845" s="907">
        <f t="shared" si="2860"/>
        <v>0</v>
      </c>
      <c r="AE845" s="907">
        <f t="shared" si="2860"/>
        <v>0</v>
      </c>
      <c r="AF845" s="907">
        <f t="shared" si="2860"/>
        <v>0</v>
      </c>
      <c r="AG845" s="907">
        <f t="shared" si="2860"/>
        <v>0</v>
      </c>
      <c r="AH845" s="907">
        <f t="shared" si="2860"/>
        <v>0</v>
      </c>
      <c r="AI845" s="907">
        <f t="shared" si="2860"/>
        <v>0</v>
      </c>
      <c r="AJ845" s="907">
        <f t="shared" si="2860"/>
        <v>0.13417225404732255</v>
      </c>
      <c r="AK845" s="907">
        <f t="shared" si="2860"/>
        <v>3.6226508592777082E-2</v>
      </c>
      <c r="AL845" s="907">
        <f t="shared" si="2860"/>
        <v>3.4381640099626402E-2</v>
      </c>
      <c r="AM845" s="906"/>
      <c r="AN845" s="907">
        <f t="shared" ref="AN845:BE845" si="2861">SUM(AN349)</f>
        <v>0</v>
      </c>
      <c r="AO845" s="907">
        <f t="shared" si="2861"/>
        <v>0</v>
      </c>
      <c r="AP845" s="907">
        <f t="shared" si="2861"/>
        <v>0</v>
      </c>
      <c r="AQ845" s="907">
        <f t="shared" si="2861"/>
        <v>0</v>
      </c>
      <c r="AR845" s="907">
        <f t="shared" si="2861"/>
        <v>0</v>
      </c>
      <c r="AS845" s="907">
        <f t="shared" si="2861"/>
        <v>0</v>
      </c>
      <c r="AT845" s="907">
        <f t="shared" si="2861"/>
        <v>0</v>
      </c>
      <c r="AU845" s="907">
        <f t="shared" si="2861"/>
        <v>0</v>
      </c>
      <c r="AV845" s="907">
        <f t="shared" si="2861"/>
        <v>0</v>
      </c>
      <c r="AW845" s="907">
        <f t="shared" si="2861"/>
        <v>0</v>
      </c>
      <c r="AX845" s="907">
        <f t="shared" si="2861"/>
        <v>0</v>
      </c>
      <c r="AY845" s="907">
        <f t="shared" si="2861"/>
        <v>0</v>
      </c>
      <c r="AZ845" s="907">
        <f t="shared" si="2861"/>
        <v>0</v>
      </c>
      <c r="BA845" s="907">
        <f t="shared" si="2861"/>
        <v>0</v>
      </c>
      <c r="BB845" s="907">
        <f t="shared" si="2861"/>
        <v>0</v>
      </c>
      <c r="BC845" s="907">
        <f t="shared" si="2861"/>
        <v>4.0970456146593136E-2</v>
      </c>
      <c r="BD845" s="907">
        <f t="shared" si="2861"/>
        <v>0.44339737079701125</v>
      </c>
      <c r="BE845" s="907">
        <f t="shared" si="2861"/>
        <v>0</v>
      </c>
      <c r="BF845" s="906"/>
      <c r="BG845" s="907">
        <f t="shared" ref="BG845:BX845" si="2862">SUM(BG349)</f>
        <v>0</v>
      </c>
      <c r="BH845" s="907">
        <f t="shared" si="2862"/>
        <v>0</v>
      </c>
      <c r="BI845" s="907">
        <f t="shared" si="2862"/>
        <v>0</v>
      </c>
      <c r="BJ845" s="907">
        <f t="shared" si="2862"/>
        <v>0</v>
      </c>
      <c r="BK845" s="907">
        <f t="shared" si="2862"/>
        <v>0</v>
      </c>
      <c r="BL845" s="907">
        <f t="shared" si="2862"/>
        <v>0</v>
      </c>
      <c r="BM845" s="907">
        <f t="shared" si="2862"/>
        <v>0</v>
      </c>
      <c r="BN845" s="907">
        <f t="shared" si="2862"/>
        <v>0</v>
      </c>
      <c r="BO845" s="907">
        <f t="shared" si="2862"/>
        <v>0</v>
      </c>
      <c r="BP845" s="907">
        <f t="shared" si="2862"/>
        <v>0</v>
      </c>
      <c r="BQ845" s="907">
        <f t="shared" si="2862"/>
        <v>0</v>
      </c>
      <c r="BR845" s="907">
        <f t="shared" si="2862"/>
        <v>0</v>
      </c>
      <c r="BS845" s="907">
        <f t="shared" si="2862"/>
        <v>0</v>
      </c>
      <c r="BT845" s="907">
        <f t="shared" si="2862"/>
        <v>0</v>
      </c>
      <c r="BU845" s="907">
        <f t="shared" si="2862"/>
        <v>0</v>
      </c>
      <c r="BV845" s="907">
        <f t="shared" si="2862"/>
        <v>0</v>
      </c>
      <c r="BW845" s="907">
        <f t="shared" si="2862"/>
        <v>0.21347763992172214</v>
      </c>
      <c r="BX845" s="907">
        <f t="shared" si="2862"/>
        <v>0</v>
      </c>
      <c r="BY845" s="906"/>
      <c r="BZ845" s="907">
        <f>SUM(BZ349)</f>
        <v>2.6415162515566623E-2</v>
      </c>
      <c r="CA845" s="907">
        <f>SUM(CA349)</f>
        <v>5.7861784557907844E-2</v>
      </c>
      <c r="CB845" s="907">
        <f>SUM(CB349)</f>
        <v>5.7861784557907844E-2</v>
      </c>
      <c r="CC845" s="907">
        <f>SUM(CC349)</f>
        <v>6.943414146948941E-2</v>
      </c>
      <c r="CD845" s="723">
        <f t="shared" si="2759"/>
        <v>1.7688724898816937E-3</v>
      </c>
      <c r="CE845" s="723">
        <f t="shared" si="2760"/>
        <v>5.8870697015099647E-3</v>
      </c>
      <c r="CF845" s="723">
        <f t="shared" si="2761"/>
        <v>2.5606535091620697E-3</v>
      </c>
      <c r="CG845" s="790">
        <f t="shared" si="2762"/>
        <v>0</v>
      </c>
      <c r="CH845" s="1375">
        <f t="shared" si="2763"/>
        <v>0</v>
      </c>
      <c r="CI845" s="1376">
        <f t="shared" si="2764"/>
        <v>0</v>
      </c>
      <c r="CJ845" s="1377">
        <f t="shared" si="2765"/>
        <v>0</v>
      </c>
      <c r="CK845" s="1377">
        <f t="shared" si="2766"/>
        <v>0</v>
      </c>
      <c r="CL845" s="1377">
        <f t="shared" si="2767"/>
        <v>0</v>
      </c>
      <c r="CM845" s="1377">
        <f t="shared" si="2768"/>
        <v>0</v>
      </c>
      <c r="CN845" s="1377">
        <f t="shared" si="2769"/>
        <v>0</v>
      </c>
      <c r="CO845" s="1378">
        <f t="shared" si="2770"/>
        <v>0</v>
      </c>
      <c r="CP845" s="1378">
        <f t="shared" si="2771"/>
        <v>0</v>
      </c>
      <c r="CQ845" s="1378">
        <f t="shared" si="2772"/>
        <v>0</v>
      </c>
      <c r="CR845" s="1378">
        <f t="shared" si="2773"/>
        <v>0</v>
      </c>
      <c r="CS845" s="1377">
        <f t="shared" si="2774"/>
        <v>0</v>
      </c>
      <c r="CT845" s="1377">
        <f t="shared" si="2775"/>
        <v>0</v>
      </c>
      <c r="CU845" s="1377">
        <f t="shared" si="2776"/>
        <v>0</v>
      </c>
      <c r="CV845" s="1377">
        <f t="shared" si="2777"/>
        <v>0</v>
      </c>
      <c r="CW845" s="1377">
        <f t="shared" si="2778"/>
        <v>4.7169933063511832E-3</v>
      </c>
      <c r="CX845" s="1376">
        <f t="shared" si="2779"/>
        <v>2.3584966531755919E-2</v>
      </c>
      <c r="CY845" s="1379">
        <f t="shared" si="2780"/>
        <v>6.2893244084682443E-2</v>
      </c>
      <c r="CZ845" s="638">
        <f t="shared" si="2781"/>
        <v>0</v>
      </c>
      <c r="DA845" s="639">
        <f t="shared" si="2782"/>
        <v>0</v>
      </c>
      <c r="DB845" s="640">
        <f t="shared" si="2783"/>
        <v>0</v>
      </c>
      <c r="DC845" s="640">
        <f t="shared" si="2784"/>
        <v>0</v>
      </c>
      <c r="DD845" s="640">
        <f t="shared" si="2785"/>
        <v>0</v>
      </c>
      <c r="DE845" s="640">
        <f t="shared" si="2786"/>
        <v>0</v>
      </c>
      <c r="DF845" s="640">
        <f t="shared" si="2787"/>
        <v>0</v>
      </c>
      <c r="DG845" s="641">
        <f t="shared" si="2788"/>
        <v>0</v>
      </c>
      <c r="DH845" s="641">
        <f t="shared" si="2789"/>
        <v>0</v>
      </c>
      <c r="DI845" s="641">
        <f t="shared" si="2790"/>
        <v>0</v>
      </c>
      <c r="DJ845" s="641">
        <f t="shared" si="2791"/>
        <v>0</v>
      </c>
      <c r="DK845" s="640">
        <f t="shared" si="2792"/>
        <v>0</v>
      </c>
      <c r="DL845" s="640">
        <f t="shared" si="2793"/>
        <v>0</v>
      </c>
      <c r="DM845" s="640">
        <f t="shared" si="2794"/>
        <v>0</v>
      </c>
      <c r="DN845" s="640">
        <f t="shared" si="2795"/>
        <v>2.3584966531755919E-2</v>
      </c>
      <c r="DO845" s="640">
        <f t="shared" si="2796"/>
        <v>3.4381640099626402E-2</v>
      </c>
      <c r="DP845" s="639">
        <f t="shared" si="2797"/>
        <v>3.6226508592777082E-2</v>
      </c>
      <c r="DQ845" s="638">
        <f t="shared" si="2798"/>
        <v>0.13417225404732255</v>
      </c>
      <c r="DR845" s="753">
        <f t="shared" si="2799"/>
        <v>18</v>
      </c>
      <c r="DS845" s="111">
        <f t="shared" si="2800"/>
        <v>18</v>
      </c>
      <c r="DT845" s="111">
        <f t="shared" si="2801"/>
        <v>18</v>
      </c>
      <c r="DU845" s="111">
        <f t="shared" si="2802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9"/>
      <c r="EE845" s="603"/>
    </row>
    <row r="846" spans="1:135" s="604" customFormat="1" ht="15.75" customHeight="1">
      <c r="A846" s="718" t="str">
        <f>A350</f>
        <v>Roundnuts (bambara): no. local meas</v>
      </c>
      <c r="B846" s="907">
        <f t="shared" ref="B846:S846" si="2863">SUM(B359)</f>
        <v>0</v>
      </c>
      <c r="C846" s="907">
        <f t="shared" si="2863"/>
        <v>0</v>
      </c>
      <c r="D846" s="907">
        <f t="shared" si="2863"/>
        <v>0</v>
      </c>
      <c r="E846" s="907">
        <f t="shared" si="2863"/>
        <v>0</v>
      </c>
      <c r="F846" s="907">
        <f t="shared" si="2863"/>
        <v>0</v>
      </c>
      <c r="G846" s="907">
        <f t="shared" si="2863"/>
        <v>0</v>
      </c>
      <c r="H846" s="907">
        <f t="shared" si="2863"/>
        <v>0</v>
      </c>
      <c r="I846" s="907">
        <f t="shared" si="2863"/>
        <v>0</v>
      </c>
      <c r="J846" s="907">
        <f t="shared" si="2863"/>
        <v>0</v>
      </c>
      <c r="K846" s="907">
        <f t="shared" si="2863"/>
        <v>0</v>
      </c>
      <c r="L846" s="907">
        <f t="shared" si="2863"/>
        <v>0</v>
      </c>
      <c r="M846" s="907">
        <f t="shared" si="2863"/>
        <v>0</v>
      </c>
      <c r="N846" s="907">
        <f t="shared" si="2863"/>
        <v>0</v>
      </c>
      <c r="O846" s="907">
        <f t="shared" si="2863"/>
        <v>0</v>
      </c>
      <c r="P846" s="907">
        <f t="shared" si="2863"/>
        <v>0</v>
      </c>
      <c r="Q846" s="907">
        <f t="shared" si="2863"/>
        <v>0</v>
      </c>
      <c r="R846" s="907">
        <f t="shared" si="2863"/>
        <v>0</v>
      </c>
      <c r="S846" s="907">
        <f t="shared" si="2863"/>
        <v>0</v>
      </c>
      <c r="T846" s="906"/>
      <c r="U846" s="907">
        <f t="shared" ref="U846:AL846" si="2864">SUM(U359)</f>
        <v>0</v>
      </c>
      <c r="V846" s="907">
        <f t="shared" si="2864"/>
        <v>0</v>
      </c>
      <c r="W846" s="907">
        <f t="shared" si="2864"/>
        <v>0</v>
      </c>
      <c r="X846" s="907">
        <f t="shared" si="2864"/>
        <v>0</v>
      </c>
      <c r="Y846" s="907">
        <f t="shared" si="2864"/>
        <v>0</v>
      </c>
      <c r="Z846" s="907">
        <f t="shared" si="2864"/>
        <v>0</v>
      </c>
      <c r="AA846" s="907">
        <f t="shared" si="2864"/>
        <v>0</v>
      </c>
      <c r="AB846" s="907">
        <f t="shared" si="2864"/>
        <v>0</v>
      </c>
      <c r="AC846" s="907">
        <f t="shared" si="2864"/>
        <v>0</v>
      </c>
      <c r="AD846" s="907">
        <f t="shared" si="2864"/>
        <v>0</v>
      </c>
      <c r="AE846" s="907">
        <f t="shared" si="2864"/>
        <v>0</v>
      </c>
      <c r="AF846" s="907">
        <f t="shared" si="2864"/>
        <v>0</v>
      </c>
      <c r="AG846" s="907">
        <f t="shared" si="2864"/>
        <v>0</v>
      </c>
      <c r="AH846" s="907">
        <f t="shared" si="2864"/>
        <v>0</v>
      </c>
      <c r="AI846" s="907">
        <f t="shared" si="2864"/>
        <v>0</v>
      </c>
      <c r="AJ846" s="907">
        <f t="shared" si="2864"/>
        <v>0</v>
      </c>
      <c r="AK846" s="907">
        <f t="shared" si="2864"/>
        <v>0</v>
      </c>
      <c r="AL846" s="907">
        <f t="shared" si="2864"/>
        <v>0</v>
      </c>
      <c r="AM846" s="906"/>
      <c r="AN846" s="907">
        <f t="shared" ref="AN846:BE846" si="2865">SUM(AN359)</f>
        <v>0</v>
      </c>
      <c r="AO846" s="907">
        <f t="shared" si="2865"/>
        <v>0</v>
      </c>
      <c r="AP846" s="907">
        <f t="shared" si="2865"/>
        <v>0</v>
      </c>
      <c r="AQ846" s="907">
        <f t="shared" si="2865"/>
        <v>0</v>
      </c>
      <c r="AR846" s="907">
        <f t="shared" si="2865"/>
        <v>0</v>
      </c>
      <c r="AS846" s="907">
        <f t="shared" si="2865"/>
        <v>0</v>
      </c>
      <c r="AT846" s="907">
        <f t="shared" si="2865"/>
        <v>0</v>
      </c>
      <c r="AU846" s="907">
        <f t="shared" si="2865"/>
        <v>0</v>
      </c>
      <c r="AV846" s="907">
        <f t="shared" si="2865"/>
        <v>0</v>
      </c>
      <c r="AW846" s="907">
        <f t="shared" si="2865"/>
        <v>0</v>
      </c>
      <c r="AX846" s="907">
        <f t="shared" si="2865"/>
        <v>0</v>
      </c>
      <c r="AY846" s="907">
        <f t="shared" si="2865"/>
        <v>0</v>
      </c>
      <c r="AZ846" s="907">
        <f t="shared" si="2865"/>
        <v>0</v>
      </c>
      <c r="BA846" s="907">
        <f t="shared" si="2865"/>
        <v>0</v>
      </c>
      <c r="BB846" s="907">
        <f t="shared" si="2865"/>
        <v>0</v>
      </c>
      <c r="BC846" s="907">
        <f t="shared" si="2865"/>
        <v>0</v>
      </c>
      <c r="BD846" s="907">
        <f t="shared" si="2865"/>
        <v>0</v>
      </c>
      <c r="BE846" s="907">
        <f t="shared" si="2865"/>
        <v>0</v>
      </c>
      <c r="BF846" s="906"/>
      <c r="BG846" s="907">
        <f t="shared" ref="BG846:BX846" si="2866">SUM(BG359)</f>
        <v>0</v>
      </c>
      <c r="BH846" s="907">
        <f t="shared" si="2866"/>
        <v>0</v>
      </c>
      <c r="BI846" s="907">
        <f t="shared" si="2866"/>
        <v>0</v>
      </c>
      <c r="BJ846" s="907">
        <f t="shared" si="2866"/>
        <v>0</v>
      </c>
      <c r="BK846" s="907">
        <f t="shared" si="2866"/>
        <v>0</v>
      </c>
      <c r="BL846" s="907">
        <f t="shared" si="2866"/>
        <v>0</v>
      </c>
      <c r="BM846" s="907">
        <f t="shared" si="2866"/>
        <v>0</v>
      </c>
      <c r="BN846" s="907">
        <f t="shared" si="2866"/>
        <v>0</v>
      </c>
      <c r="BO846" s="907">
        <f t="shared" si="2866"/>
        <v>0</v>
      </c>
      <c r="BP846" s="907">
        <f t="shared" si="2866"/>
        <v>0</v>
      </c>
      <c r="BQ846" s="907">
        <f t="shared" si="2866"/>
        <v>0</v>
      </c>
      <c r="BR846" s="907">
        <f t="shared" si="2866"/>
        <v>0</v>
      </c>
      <c r="BS846" s="907">
        <f t="shared" si="2866"/>
        <v>0</v>
      </c>
      <c r="BT846" s="907">
        <f t="shared" si="2866"/>
        <v>0</v>
      </c>
      <c r="BU846" s="907">
        <f t="shared" si="2866"/>
        <v>0</v>
      </c>
      <c r="BV846" s="907">
        <f t="shared" si="2866"/>
        <v>0</v>
      </c>
      <c r="BW846" s="907">
        <f t="shared" si="2866"/>
        <v>0</v>
      </c>
      <c r="BX846" s="907">
        <f t="shared" si="2866"/>
        <v>0</v>
      </c>
      <c r="BY846" s="906"/>
      <c r="BZ846" s="907">
        <f>SUM(BZ359)</f>
        <v>0</v>
      </c>
      <c r="CA846" s="907">
        <f>SUM(CA359)</f>
        <v>0</v>
      </c>
      <c r="CB846" s="907">
        <f>SUM(CB359)</f>
        <v>0</v>
      </c>
      <c r="CC846" s="907">
        <f>SUM(CC359)</f>
        <v>0</v>
      </c>
      <c r="CD846" s="723">
        <f t="shared" si="2759"/>
        <v>0</v>
      </c>
      <c r="CE846" s="723">
        <f t="shared" si="2760"/>
        <v>0</v>
      </c>
      <c r="CF846" s="723">
        <f t="shared" si="2761"/>
        <v>0</v>
      </c>
      <c r="CG846" s="790">
        <f t="shared" si="2762"/>
        <v>0</v>
      </c>
      <c r="CH846" s="1375">
        <f t="shared" si="2763"/>
        <v>0</v>
      </c>
      <c r="CI846" s="1376">
        <f t="shared" si="2764"/>
        <v>0</v>
      </c>
      <c r="CJ846" s="1377">
        <f t="shared" si="2765"/>
        <v>0</v>
      </c>
      <c r="CK846" s="1377">
        <f t="shared" si="2766"/>
        <v>0</v>
      </c>
      <c r="CL846" s="1377">
        <f t="shared" si="2767"/>
        <v>0</v>
      </c>
      <c r="CM846" s="1377">
        <f t="shared" si="2768"/>
        <v>0</v>
      </c>
      <c r="CN846" s="1377">
        <f t="shared" si="2769"/>
        <v>0</v>
      </c>
      <c r="CO846" s="1378">
        <f t="shared" si="2770"/>
        <v>0</v>
      </c>
      <c r="CP846" s="1378">
        <f t="shared" si="2771"/>
        <v>0</v>
      </c>
      <c r="CQ846" s="1378">
        <f t="shared" si="2772"/>
        <v>0</v>
      </c>
      <c r="CR846" s="1378">
        <f t="shared" si="2773"/>
        <v>0</v>
      </c>
      <c r="CS846" s="1377">
        <f t="shared" si="2774"/>
        <v>0</v>
      </c>
      <c r="CT846" s="1377">
        <f t="shared" si="2775"/>
        <v>0</v>
      </c>
      <c r="CU846" s="1377">
        <f t="shared" si="2776"/>
        <v>0</v>
      </c>
      <c r="CV846" s="1377">
        <f t="shared" si="2777"/>
        <v>0</v>
      </c>
      <c r="CW846" s="1377">
        <f t="shared" si="2778"/>
        <v>0</v>
      </c>
      <c r="CX846" s="1376">
        <f t="shared" si="2779"/>
        <v>0</v>
      </c>
      <c r="CY846" s="1379">
        <f t="shared" si="2780"/>
        <v>0</v>
      </c>
      <c r="CZ846" s="638">
        <f t="shared" si="2781"/>
        <v>0</v>
      </c>
      <c r="DA846" s="639">
        <f t="shared" si="2782"/>
        <v>0</v>
      </c>
      <c r="DB846" s="640">
        <f t="shared" si="2783"/>
        <v>0</v>
      </c>
      <c r="DC846" s="640">
        <f t="shared" si="2784"/>
        <v>0</v>
      </c>
      <c r="DD846" s="640">
        <f t="shared" si="2785"/>
        <v>0</v>
      </c>
      <c r="DE846" s="640">
        <f t="shared" si="2786"/>
        <v>0</v>
      </c>
      <c r="DF846" s="640">
        <f t="shared" si="2787"/>
        <v>0</v>
      </c>
      <c r="DG846" s="641">
        <f t="shared" si="2788"/>
        <v>0</v>
      </c>
      <c r="DH846" s="641">
        <f t="shared" si="2789"/>
        <v>0</v>
      </c>
      <c r="DI846" s="641">
        <f t="shared" si="2790"/>
        <v>0</v>
      </c>
      <c r="DJ846" s="641">
        <f t="shared" si="2791"/>
        <v>0</v>
      </c>
      <c r="DK846" s="640">
        <f t="shared" si="2792"/>
        <v>0</v>
      </c>
      <c r="DL846" s="640">
        <f t="shared" si="2793"/>
        <v>0</v>
      </c>
      <c r="DM846" s="640">
        <f t="shared" si="2794"/>
        <v>0</v>
      </c>
      <c r="DN846" s="640">
        <f t="shared" si="2795"/>
        <v>0</v>
      </c>
      <c r="DO846" s="640">
        <f t="shared" si="2796"/>
        <v>0</v>
      </c>
      <c r="DP846" s="639">
        <f t="shared" si="2797"/>
        <v>0</v>
      </c>
      <c r="DQ846" s="638">
        <f t="shared" si="2798"/>
        <v>0</v>
      </c>
      <c r="DR846" s="753">
        <f t="shared" si="2799"/>
        <v>18</v>
      </c>
      <c r="DS846" s="111">
        <f t="shared" si="2800"/>
        <v>18</v>
      </c>
      <c r="DT846" s="111">
        <f t="shared" si="2801"/>
        <v>18</v>
      </c>
      <c r="DU846" s="111">
        <f t="shared" si="2802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9"/>
      <c r="EE846" s="603"/>
    </row>
    <row r="847" spans="1:135" s="604" customFormat="1" ht="15.75" customHeight="1">
      <c r="A847" s="718" t="str">
        <f>A360</f>
        <v>Other crop: type</v>
      </c>
      <c r="B847" s="907">
        <f t="shared" ref="B847:S847" si="2867">SUM(B370)</f>
        <v>0</v>
      </c>
      <c r="C847" s="907">
        <f t="shared" si="2867"/>
        <v>0</v>
      </c>
      <c r="D847" s="907">
        <f t="shared" si="2867"/>
        <v>0</v>
      </c>
      <c r="E847" s="907">
        <f t="shared" si="2867"/>
        <v>0</v>
      </c>
      <c r="F847" s="907">
        <f t="shared" si="2867"/>
        <v>0</v>
      </c>
      <c r="G847" s="907">
        <f t="shared" si="2867"/>
        <v>0</v>
      </c>
      <c r="H847" s="907">
        <f t="shared" si="2867"/>
        <v>0</v>
      </c>
      <c r="I847" s="907">
        <f t="shared" si="2867"/>
        <v>0</v>
      </c>
      <c r="J847" s="907">
        <f t="shared" si="2867"/>
        <v>0</v>
      </c>
      <c r="K847" s="907">
        <f t="shared" si="2867"/>
        <v>0</v>
      </c>
      <c r="L847" s="907">
        <f t="shared" si="2867"/>
        <v>0</v>
      </c>
      <c r="M847" s="907">
        <f t="shared" si="2867"/>
        <v>0</v>
      </c>
      <c r="N847" s="907">
        <f t="shared" si="2867"/>
        <v>0</v>
      </c>
      <c r="O847" s="907">
        <f t="shared" si="2867"/>
        <v>0</v>
      </c>
      <c r="P847" s="907">
        <f t="shared" si="2867"/>
        <v>0</v>
      </c>
      <c r="Q847" s="907">
        <f t="shared" si="2867"/>
        <v>0</v>
      </c>
      <c r="R847" s="907">
        <f t="shared" si="2867"/>
        <v>0</v>
      </c>
      <c r="S847" s="907">
        <f t="shared" si="2867"/>
        <v>0</v>
      </c>
      <c r="T847" s="906"/>
      <c r="U847" s="907">
        <f t="shared" ref="U847:AL847" si="2868">SUM(U370)</f>
        <v>0</v>
      </c>
      <c r="V847" s="907">
        <f t="shared" si="2868"/>
        <v>0</v>
      </c>
      <c r="W847" s="907">
        <f t="shared" si="2868"/>
        <v>0</v>
      </c>
      <c r="X847" s="907">
        <f t="shared" si="2868"/>
        <v>0</v>
      </c>
      <c r="Y847" s="907">
        <f t="shared" si="2868"/>
        <v>0</v>
      </c>
      <c r="Z847" s="907">
        <f t="shared" si="2868"/>
        <v>0</v>
      </c>
      <c r="AA847" s="907">
        <f t="shared" si="2868"/>
        <v>0</v>
      </c>
      <c r="AB847" s="907">
        <f t="shared" si="2868"/>
        <v>0</v>
      </c>
      <c r="AC847" s="907">
        <f t="shared" si="2868"/>
        <v>0</v>
      </c>
      <c r="AD847" s="907">
        <f t="shared" si="2868"/>
        <v>0</v>
      </c>
      <c r="AE847" s="907">
        <f t="shared" si="2868"/>
        <v>0</v>
      </c>
      <c r="AF847" s="907">
        <f t="shared" si="2868"/>
        <v>0</v>
      </c>
      <c r="AG847" s="907">
        <f t="shared" si="2868"/>
        <v>0</v>
      </c>
      <c r="AH847" s="907">
        <f t="shared" si="2868"/>
        <v>0</v>
      </c>
      <c r="AI847" s="907">
        <f t="shared" si="2868"/>
        <v>0</v>
      </c>
      <c r="AJ847" s="907">
        <f t="shared" si="2868"/>
        <v>0</v>
      </c>
      <c r="AK847" s="907">
        <f t="shared" si="2868"/>
        <v>0</v>
      </c>
      <c r="AL847" s="907">
        <f t="shared" si="2868"/>
        <v>0</v>
      </c>
      <c r="AM847" s="906"/>
      <c r="AN847" s="907">
        <f t="shared" ref="AN847:BE847" si="2869">SUM(AN370)</f>
        <v>0</v>
      </c>
      <c r="AO847" s="907">
        <f t="shared" si="2869"/>
        <v>0</v>
      </c>
      <c r="AP847" s="907">
        <f t="shared" si="2869"/>
        <v>0</v>
      </c>
      <c r="AQ847" s="907">
        <f t="shared" si="2869"/>
        <v>0</v>
      </c>
      <c r="AR847" s="907">
        <f t="shared" si="2869"/>
        <v>0</v>
      </c>
      <c r="AS847" s="907">
        <f t="shared" si="2869"/>
        <v>0</v>
      </c>
      <c r="AT847" s="907">
        <f t="shared" si="2869"/>
        <v>0</v>
      </c>
      <c r="AU847" s="907">
        <f t="shared" si="2869"/>
        <v>0</v>
      </c>
      <c r="AV847" s="907">
        <f t="shared" si="2869"/>
        <v>0</v>
      </c>
      <c r="AW847" s="907">
        <f t="shared" si="2869"/>
        <v>0</v>
      </c>
      <c r="AX847" s="907">
        <f t="shared" si="2869"/>
        <v>0</v>
      </c>
      <c r="AY847" s="907">
        <f t="shared" si="2869"/>
        <v>0</v>
      </c>
      <c r="AZ847" s="907">
        <f t="shared" si="2869"/>
        <v>0</v>
      </c>
      <c r="BA847" s="907">
        <f t="shared" si="2869"/>
        <v>0</v>
      </c>
      <c r="BB847" s="907">
        <f t="shared" si="2869"/>
        <v>0</v>
      </c>
      <c r="BC847" s="907">
        <f t="shared" si="2869"/>
        <v>0</v>
      </c>
      <c r="BD847" s="907">
        <f t="shared" si="2869"/>
        <v>0</v>
      </c>
      <c r="BE847" s="907">
        <f t="shared" si="2869"/>
        <v>0</v>
      </c>
      <c r="BF847" s="906"/>
      <c r="BG847" s="907">
        <f t="shared" ref="BG847:BX847" si="2870">SUM(BG370)</f>
        <v>0</v>
      </c>
      <c r="BH847" s="907">
        <f t="shared" si="2870"/>
        <v>0</v>
      </c>
      <c r="BI847" s="907">
        <f t="shared" si="2870"/>
        <v>0</v>
      </c>
      <c r="BJ847" s="907">
        <f t="shared" si="2870"/>
        <v>0</v>
      </c>
      <c r="BK847" s="907">
        <f t="shared" si="2870"/>
        <v>0</v>
      </c>
      <c r="BL847" s="907">
        <f t="shared" si="2870"/>
        <v>0</v>
      </c>
      <c r="BM847" s="907">
        <f t="shared" si="2870"/>
        <v>0</v>
      </c>
      <c r="BN847" s="907">
        <f t="shared" si="2870"/>
        <v>0</v>
      </c>
      <c r="BO847" s="907">
        <f t="shared" si="2870"/>
        <v>0</v>
      </c>
      <c r="BP847" s="907">
        <f t="shared" si="2870"/>
        <v>0</v>
      </c>
      <c r="BQ847" s="907">
        <f t="shared" si="2870"/>
        <v>0</v>
      </c>
      <c r="BR847" s="907">
        <f t="shared" si="2870"/>
        <v>0</v>
      </c>
      <c r="BS847" s="907">
        <f t="shared" si="2870"/>
        <v>0</v>
      </c>
      <c r="BT847" s="907">
        <f t="shared" si="2870"/>
        <v>0</v>
      </c>
      <c r="BU847" s="907">
        <f t="shared" si="2870"/>
        <v>0</v>
      </c>
      <c r="BV847" s="907">
        <f t="shared" si="2870"/>
        <v>0</v>
      </c>
      <c r="BW847" s="907">
        <f t="shared" si="2870"/>
        <v>0</v>
      </c>
      <c r="BX847" s="907">
        <f t="shared" si="2870"/>
        <v>0</v>
      </c>
      <c r="BY847" s="906"/>
      <c r="BZ847" s="907">
        <f>SUM(BZ370)</f>
        <v>0</v>
      </c>
      <c r="CA847" s="907">
        <f>SUM(CA370)</f>
        <v>0</v>
      </c>
      <c r="CB847" s="907">
        <f>SUM(CB370)</f>
        <v>0</v>
      </c>
      <c r="CC847" s="907">
        <f>SUM(CC370)</f>
        <v>0</v>
      </c>
      <c r="CD847" s="723">
        <f t="shared" si="2759"/>
        <v>0</v>
      </c>
      <c r="CE847" s="723">
        <f t="shared" si="2760"/>
        <v>0</v>
      </c>
      <c r="CF847" s="723">
        <f t="shared" si="2761"/>
        <v>0</v>
      </c>
      <c r="CG847" s="790">
        <f t="shared" si="2762"/>
        <v>0</v>
      </c>
      <c r="CH847" s="1375">
        <f t="shared" si="2763"/>
        <v>0</v>
      </c>
      <c r="CI847" s="1376">
        <f t="shared" si="2764"/>
        <v>0</v>
      </c>
      <c r="CJ847" s="1377">
        <f t="shared" si="2765"/>
        <v>0</v>
      </c>
      <c r="CK847" s="1377">
        <f t="shared" si="2766"/>
        <v>0</v>
      </c>
      <c r="CL847" s="1377">
        <f t="shared" si="2767"/>
        <v>0</v>
      </c>
      <c r="CM847" s="1377">
        <f t="shared" si="2768"/>
        <v>0</v>
      </c>
      <c r="CN847" s="1377">
        <f t="shared" si="2769"/>
        <v>0</v>
      </c>
      <c r="CO847" s="1378">
        <f t="shared" si="2770"/>
        <v>0</v>
      </c>
      <c r="CP847" s="1378">
        <f t="shared" si="2771"/>
        <v>0</v>
      </c>
      <c r="CQ847" s="1378">
        <f t="shared" si="2772"/>
        <v>0</v>
      </c>
      <c r="CR847" s="1378">
        <f t="shared" si="2773"/>
        <v>0</v>
      </c>
      <c r="CS847" s="1377">
        <f t="shared" si="2774"/>
        <v>0</v>
      </c>
      <c r="CT847" s="1377">
        <f t="shared" si="2775"/>
        <v>0</v>
      </c>
      <c r="CU847" s="1377">
        <f t="shared" si="2776"/>
        <v>0</v>
      </c>
      <c r="CV847" s="1377">
        <f t="shared" si="2777"/>
        <v>0</v>
      </c>
      <c r="CW847" s="1377">
        <f t="shared" si="2778"/>
        <v>0</v>
      </c>
      <c r="CX847" s="1376">
        <f t="shared" si="2779"/>
        <v>0</v>
      </c>
      <c r="CY847" s="1379">
        <f t="shared" si="2780"/>
        <v>0</v>
      </c>
      <c r="CZ847" s="638">
        <f t="shared" si="2781"/>
        <v>0</v>
      </c>
      <c r="DA847" s="639">
        <f t="shared" si="2782"/>
        <v>0</v>
      </c>
      <c r="DB847" s="640">
        <f t="shared" si="2783"/>
        <v>0</v>
      </c>
      <c r="DC847" s="640">
        <f t="shared" si="2784"/>
        <v>0</v>
      </c>
      <c r="DD847" s="640">
        <f t="shared" si="2785"/>
        <v>0</v>
      </c>
      <c r="DE847" s="640">
        <f t="shared" si="2786"/>
        <v>0</v>
      </c>
      <c r="DF847" s="640">
        <f t="shared" si="2787"/>
        <v>0</v>
      </c>
      <c r="DG847" s="641">
        <f t="shared" si="2788"/>
        <v>0</v>
      </c>
      <c r="DH847" s="641">
        <f t="shared" si="2789"/>
        <v>0</v>
      </c>
      <c r="DI847" s="641">
        <f t="shared" si="2790"/>
        <v>0</v>
      </c>
      <c r="DJ847" s="641">
        <f t="shared" si="2791"/>
        <v>0</v>
      </c>
      <c r="DK847" s="640">
        <f t="shared" si="2792"/>
        <v>0</v>
      </c>
      <c r="DL847" s="640">
        <f t="shared" si="2793"/>
        <v>0</v>
      </c>
      <c r="DM847" s="640">
        <f t="shared" si="2794"/>
        <v>0</v>
      </c>
      <c r="DN847" s="640">
        <f t="shared" si="2795"/>
        <v>0</v>
      </c>
      <c r="DO847" s="640">
        <f t="shared" si="2796"/>
        <v>0</v>
      </c>
      <c r="DP847" s="639">
        <f t="shared" si="2797"/>
        <v>0</v>
      </c>
      <c r="DQ847" s="638">
        <f t="shared" si="2798"/>
        <v>0</v>
      </c>
      <c r="DR847" s="753">
        <f t="shared" si="2799"/>
        <v>18</v>
      </c>
      <c r="DS847" s="111">
        <f t="shared" si="2800"/>
        <v>18</v>
      </c>
      <c r="DT847" s="111">
        <f t="shared" si="2801"/>
        <v>18</v>
      </c>
      <c r="DU847" s="111">
        <f t="shared" si="2802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9"/>
      <c r="EE847" s="603"/>
    </row>
    <row r="848" spans="1:135" s="604" customFormat="1" ht="15.75" customHeight="1">
      <c r="A848" s="718" t="str">
        <f>A371</f>
        <v>Other crop: type</v>
      </c>
      <c r="B848" s="907">
        <f t="shared" ref="B848:S848" si="2871">SUM(B381)</f>
        <v>0</v>
      </c>
      <c r="C848" s="907">
        <f t="shared" si="2871"/>
        <v>0</v>
      </c>
      <c r="D848" s="907">
        <f t="shared" si="2871"/>
        <v>0</v>
      </c>
      <c r="E848" s="907">
        <f t="shared" si="2871"/>
        <v>0</v>
      </c>
      <c r="F848" s="907">
        <f t="shared" si="2871"/>
        <v>0</v>
      </c>
      <c r="G848" s="907">
        <f t="shared" si="2871"/>
        <v>0</v>
      </c>
      <c r="H848" s="907">
        <f t="shared" si="2871"/>
        <v>0</v>
      </c>
      <c r="I848" s="907">
        <f t="shared" si="2871"/>
        <v>0</v>
      </c>
      <c r="J848" s="907">
        <f t="shared" si="2871"/>
        <v>0</v>
      </c>
      <c r="K848" s="907">
        <f t="shared" si="2871"/>
        <v>0</v>
      </c>
      <c r="L848" s="907">
        <f t="shared" si="2871"/>
        <v>0</v>
      </c>
      <c r="M848" s="907">
        <f t="shared" si="2871"/>
        <v>0</v>
      </c>
      <c r="N848" s="907">
        <f t="shared" si="2871"/>
        <v>0</v>
      </c>
      <c r="O848" s="907">
        <f t="shared" si="2871"/>
        <v>0</v>
      </c>
      <c r="P848" s="907">
        <f t="shared" si="2871"/>
        <v>0</v>
      </c>
      <c r="Q848" s="907">
        <f t="shared" si="2871"/>
        <v>0</v>
      </c>
      <c r="R848" s="907">
        <f t="shared" si="2871"/>
        <v>0</v>
      </c>
      <c r="S848" s="907">
        <f t="shared" si="2871"/>
        <v>0</v>
      </c>
      <c r="T848" s="906"/>
      <c r="U848" s="907">
        <f t="shared" ref="U848:AL848" si="2872">SUM(U381)</f>
        <v>0</v>
      </c>
      <c r="V848" s="907">
        <f t="shared" si="2872"/>
        <v>0</v>
      </c>
      <c r="W848" s="907">
        <f t="shared" si="2872"/>
        <v>0</v>
      </c>
      <c r="X848" s="907">
        <f t="shared" si="2872"/>
        <v>0</v>
      </c>
      <c r="Y848" s="907">
        <f t="shared" si="2872"/>
        <v>0</v>
      </c>
      <c r="Z848" s="907">
        <f t="shared" si="2872"/>
        <v>0</v>
      </c>
      <c r="AA848" s="907">
        <f t="shared" si="2872"/>
        <v>0</v>
      </c>
      <c r="AB848" s="907">
        <f t="shared" si="2872"/>
        <v>0</v>
      </c>
      <c r="AC848" s="907">
        <f t="shared" si="2872"/>
        <v>0</v>
      </c>
      <c r="AD848" s="907">
        <f t="shared" si="2872"/>
        <v>0</v>
      </c>
      <c r="AE848" s="907">
        <f t="shared" si="2872"/>
        <v>0</v>
      </c>
      <c r="AF848" s="907">
        <f t="shared" si="2872"/>
        <v>0</v>
      </c>
      <c r="AG848" s="907">
        <f t="shared" si="2872"/>
        <v>0</v>
      </c>
      <c r="AH848" s="907">
        <f t="shared" si="2872"/>
        <v>0</v>
      </c>
      <c r="AI848" s="907">
        <f t="shared" si="2872"/>
        <v>0</v>
      </c>
      <c r="AJ848" s="907">
        <f t="shared" si="2872"/>
        <v>0</v>
      </c>
      <c r="AK848" s="907">
        <f t="shared" si="2872"/>
        <v>0</v>
      </c>
      <c r="AL848" s="907">
        <f t="shared" si="2872"/>
        <v>0</v>
      </c>
      <c r="AM848" s="906"/>
      <c r="AN848" s="907">
        <f t="shared" ref="AN848:BE848" si="2873">SUM(AN381)</f>
        <v>0</v>
      </c>
      <c r="AO848" s="907">
        <f t="shared" si="2873"/>
        <v>0</v>
      </c>
      <c r="AP848" s="907">
        <f t="shared" si="2873"/>
        <v>0</v>
      </c>
      <c r="AQ848" s="907">
        <f t="shared" si="2873"/>
        <v>0</v>
      </c>
      <c r="AR848" s="907">
        <f t="shared" si="2873"/>
        <v>0</v>
      </c>
      <c r="AS848" s="907">
        <f t="shared" si="2873"/>
        <v>0</v>
      </c>
      <c r="AT848" s="907">
        <f t="shared" si="2873"/>
        <v>0</v>
      </c>
      <c r="AU848" s="907">
        <f t="shared" si="2873"/>
        <v>0</v>
      </c>
      <c r="AV848" s="907">
        <f t="shared" si="2873"/>
        <v>0</v>
      </c>
      <c r="AW848" s="907">
        <f t="shared" si="2873"/>
        <v>0</v>
      </c>
      <c r="AX848" s="907">
        <f t="shared" si="2873"/>
        <v>0</v>
      </c>
      <c r="AY848" s="907">
        <f t="shared" si="2873"/>
        <v>0</v>
      </c>
      <c r="AZ848" s="907">
        <f t="shared" si="2873"/>
        <v>0</v>
      </c>
      <c r="BA848" s="907">
        <f t="shared" si="2873"/>
        <v>0</v>
      </c>
      <c r="BB848" s="907">
        <f t="shared" si="2873"/>
        <v>0</v>
      </c>
      <c r="BC848" s="907">
        <f t="shared" si="2873"/>
        <v>0</v>
      </c>
      <c r="BD848" s="907">
        <f t="shared" si="2873"/>
        <v>0</v>
      </c>
      <c r="BE848" s="907">
        <f t="shared" si="2873"/>
        <v>0</v>
      </c>
      <c r="BF848" s="906"/>
      <c r="BG848" s="907">
        <f t="shared" ref="BG848:BX848" si="2874">SUM(BG381)</f>
        <v>0</v>
      </c>
      <c r="BH848" s="907">
        <f t="shared" si="2874"/>
        <v>0</v>
      </c>
      <c r="BI848" s="907">
        <f t="shared" si="2874"/>
        <v>0</v>
      </c>
      <c r="BJ848" s="907">
        <f t="shared" si="2874"/>
        <v>0</v>
      </c>
      <c r="BK848" s="907">
        <f t="shared" si="2874"/>
        <v>0</v>
      </c>
      <c r="BL848" s="907">
        <f t="shared" si="2874"/>
        <v>0</v>
      </c>
      <c r="BM848" s="907">
        <f t="shared" si="2874"/>
        <v>0</v>
      </c>
      <c r="BN848" s="907">
        <f t="shared" si="2874"/>
        <v>0</v>
      </c>
      <c r="BO848" s="907">
        <f t="shared" si="2874"/>
        <v>0</v>
      </c>
      <c r="BP848" s="907">
        <f t="shared" si="2874"/>
        <v>0</v>
      </c>
      <c r="BQ848" s="907">
        <f t="shared" si="2874"/>
        <v>0</v>
      </c>
      <c r="BR848" s="907">
        <f t="shared" si="2874"/>
        <v>0</v>
      </c>
      <c r="BS848" s="907">
        <f t="shared" si="2874"/>
        <v>0</v>
      </c>
      <c r="BT848" s="907">
        <f t="shared" si="2874"/>
        <v>0</v>
      </c>
      <c r="BU848" s="907">
        <f t="shared" si="2874"/>
        <v>0</v>
      </c>
      <c r="BV848" s="907">
        <f t="shared" si="2874"/>
        <v>0</v>
      </c>
      <c r="BW848" s="907">
        <f t="shared" si="2874"/>
        <v>0</v>
      </c>
      <c r="BX848" s="907">
        <f t="shared" si="2874"/>
        <v>0</v>
      </c>
      <c r="BY848" s="906"/>
      <c r="BZ848" s="907">
        <f>SUM(BZ381)</f>
        <v>0</v>
      </c>
      <c r="CA848" s="907">
        <f>SUM(CA381)</f>
        <v>0</v>
      </c>
      <c r="CB848" s="907">
        <f>SUM(CB381)</f>
        <v>0</v>
      </c>
      <c r="CC848" s="907">
        <f>SUM(CC381)</f>
        <v>0</v>
      </c>
      <c r="CD848" s="723">
        <f t="shared" si="2759"/>
        <v>0</v>
      </c>
      <c r="CE848" s="723">
        <f t="shared" si="2760"/>
        <v>0</v>
      </c>
      <c r="CF848" s="723">
        <f t="shared" si="2761"/>
        <v>0</v>
      </c>
      <c r="CG848" s="790">
        <f t="shared" si="2762"/>
        <v>0</v>
      </c>
      <c r="CH848" s="1375">
        <f t="shared" si="2763"/>
        <v>0</v>
      </c>
      <c r="CI848" s="1376">
        <f t="shared" si="2764"/>
        <v>0</v>
      </c>
      <c r="CJ848" s="1377">
        <f t="shared" si="2765"/>
        <v>0</v>
      </c>
      <c r="CK848" s="1377">
        <f t="shared" si="2766"/>
        <v>0</v>
      </c>
      <c r="CL848" s="1377">
        <f t="shared" si="2767"/>
        <v>0</v>
      </c>
      <c r="CM848" s="1377">
        <f t="shared" si="2768"/>
        <v>0</v>
      </c>
      <c r="CN848" s="1377">
        <f t="shared" si="2769"/>
        <v>0</v>
      </c>
      <c r="CO848" s="1378">
        <f t="shared" si="2770"/>
        <v>0</v>
      </c>
      <c r="CP848" s="1378">
        <f t="shared" si="2771"/>
        <v>0</v>
      </c>
      <c r="CQ848" s="1378">
        <f t="shared" si="2772"/>
        <v>0</v>
      </c>
      <c r="CR848" s="1378">
        <f t="shared" si="2773"/>
        <v>0</v>
      </c>
      <c r="CS848" s="1377">
        <f t="shared" si="2774"/>
        <v>0</v>
      </c>
      <c r="CT848" s="1377">
        <f t="shared" si="2775"/>
        <v>0</v>
      </c>
      <c r="CU848" s="1377">
        <f t="shared" si="2776"/>
        <v>0</v>
      </c>
      <c r="CV848" s="1377">
        <f t="shared" si="2777"/>
        <v>0</v>
      </c>
      <c r="CW848" s="1377">
        <f t="shared" si="2778"/>
        <v>0</v>
      </c>
      <c r="CX848" s="1376">
        <f t="shared" si="2779"/>
        <v>0</v>
      </c>
      <c r="CY848" s="1379">
        <f t="shared" si="2780"/>
        <v>0</v>
      </c>
      <c r="CZ848" s="638">
        <f t="shared" si="2781"/>
        <v>0</v>
      </c>
      <c r="DA848" s="639">
        <f t="shared" si="2782"/>
        <v>0</v>
      </c>
      <c r="DB848" s="640">
        <f t="shared" si="2783"/>
        <v>0</v>
      </c>
      <c r="DC848" s="640">
        <f t="shared" si="2784"/>
        <v>0</v>
      </c>
      <c r="DD848" s="640">
        <f t="shared" si="2785"/>
        <v>0</v>
      </c>
      <c r="DE848" s="640">
        <f t="shared" si="2786"/>
        <v>0</v>
      </c>
      <c r="DF848" s="640">
        <f t="shared" si="2787"/>
        <v>0</v>
      </c>
      <c r="DG848" s="641">
        <f t="shared" si="2788"/>
        <v>0</v>
      </c>
      <c r="DH848" s="641">
        <f t="shared" si="2789"/>
        <v>0</v>
      </c>
      <c r="DI848" s="641">
        <f t="shared" si="2790"/>
        <v>0</v>
      </c>
      <c r="DJ848" s="641">
        <f t="shared" si="2791"/>
        <v>0</v>
      </c>
      <c r="DK848" s="640">
        <f t="shared" si="2792"/>
        <v>0</v>
      </c>
      <c r="DL848" s="640">
        <f t="shared" si="2793"/>
        <v>0</v>
      </c>
      <c r="DM848" s="640">
        <f t="shared" si="2794"/>
        <v>0</v>
      </c>
      <c r="DN848" s="640">
        <f t="shared" si="2795"/>
        <v>0</v>
      </c>
      <c r="DO848" s="640">
        <f t="shared" si="2796"/>
        <v>0</v>
      </c>
      <c r="DP848" s="639">
        <f t="shared" si="2797"/>
        <v>0</v>
      </c>
      <c r="DQ848" s="638">
        <f t="shared" si="2798"/>
        <v>0</v>
      </c>
      <c r="DR848" s="753">
        <f t="shared" si="2799"/>
        <v>18</v>
      </c>
      <c r="DS848" s="111">
        <f t="shared" si="2800"/>
        <v>18</v>
      </c>
      <c r="DT848" s="111">
        <f t="shared" si="2801"/>
        <v>18</v>
      </c>
      <c r="DU848" s="111">
        <f t="shared" si="2802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9"/>
      <c r="EE848" s="603"/>
    </row>
    <row r="849" spans="1:135" s="604" customFormat="1" ht="15.75" customHeight="1">
      <c r="A849" s="718" t="str">
        <f>A382</f>
        <v>Squash: number</v>
      </c>
      <c r="B849" s="907">
        <f t="shared" ref="B849:S849" si="2875">SUM(B391)</f>
        <v>0</v>
      </c>
      <c r="C849" s="907">
        <f t="shared" si="2875"/>
        <v>0</v>
      </c>
      <c r="D849" s="907">
        <f t="shared" si="2875"/>
        <v>0</v>
      </c>
      <c r="E849" s="907">
        <f t="shared" si="2875"/>
        <v>0</v>
      </c>
      <c r="F849" s="907">
        <f t="shared" si="2875"/>
        <v>0</v>
      </c>
      <c r="G849" s="907">
        <f t="shared" si="2875"/>
        <v>0</v>
      </c>
      <c r="H849" s="907">
        <f t="shared" si="2875"/>
        <v>0</v>
      </c>
      <c r="I849" s="907">
        <f t="shared" si="2875"/>
        <v>0</v>
      </c>
      <c r="J849" s="907">
        <f t="shared" si="2875"/>
        <v>0</v>
      </c>
      <c r="K849" s="907">
        <f t="shared" si="2875"/>
        <v>0</v>
      </c>
      <c r="L849" s="907">
        <f t="shared" si="2875"/>
        <v>0</v>
      </c>
      <c r="M849" s="907">
        <f t="shared" si="2875"/>
        <v>0</v>
      </c>
      <c r="N849" s="907">
        <f t="shared" si="2875"/>
        <v>0</v>
      </c>
      <c r="O849" s="907">
        <f t="shared" si="2875"/>
        <v>0</v>
      </c>
      <c r="P849" s="907">
        <f t="shared" si="2875"/>
        <v>0</v>
      </c>
      <c r="Q849" s="907">
        <f t="shared" si="2875"/>
        <v>0</v>
      </c>
      <c r="R849" s="907">
        <f t="shared" si="2875"/>
        <v>0</v>
      </c>
      <c r="S849" s="907">
        <f t="shared" si="2875"/>
        <v>0</v>
      </c>
      <c r="T849" s="906"/>
      <c r="U849" s="907">
        <f t="shared" ref="U849:AL849" si="2876">SUM(U391)</f>
        <v>0</v>
      </c>
      <c r="V849" s="907">
        <f t="shared" si="2876"/>
        <v>0</v>
      </c>
      <c r="W849" s="907">
        <f t="shared" si="2876"/>
        <v>0</v>
      </c>
      <c r="X849" s="907">
        <f t="shared" si="2876"/>
        <v>0</v>
      </c>
      <c r="Y849" s="907">
        <f t="shared" si="2876"/>
        <v>0</v>
      </c>
      <c r="Z849" s="907">
        <f t="shared" si="2876"/>
        <v>0</v>
      </c>
      <c r="AA849" s="907">
        <f t="shared" si="2876"/>
        <v>0</v>
      </c>
      <c r="AB849" s="907">
        <f t="shared" si="2876"/>
        <v>0</v>
      </c>
      <c r="AC849" s="907">
        <f t="shared" si="2876"/>
        <v>0</v>
      </c>
      <c r="AD849" s="907">
        <f t="shared" si="2876"/>
        <v>0</v>
      </c>
      <c r="AE849" s="907">
        <f t="shared" si="2876"/>
        <v>0</v>
      </c>
      <c r="AF849" s="907">
        <f t="shared" si="2876"/>
        <v>0</v>
      </c>
      <c r="AG849" s="907">
        <f t="shared" si="2876"/>
        <v>0</v>
      </c>
      <c r="AH849" s="907">
        <f t="shared" si="2876"/>
        <v>0</v>
      </c>
      <c r="AI849" s="907">
        <f t="shared" si="2876"/>
        <v>0</v>
      </c>
      <c r="AJ849" s="907">
        <f t="shared" si="2876"/>
        <v>0</v>
      </c>
      <c r="AK849" s="907">
        <f t="shared" si="2876"/>
        <v>0</v>
      </c>
      <c r="AL849" s="907">
        <f t="shared" si="2876"/>
        <v>0</v>
      </c>
      <c r="AM849" s="906"/>
      <c r="AN849" s="907">
        <f t="shared" ref="AN849:BE849" si="2877">SUM(AN391)</f>
        <v>0</v>
      </c>
      <c r="AO849" s="907">
        <f t="shared" si="2877"/>
        <v>0</v>
      </c>
      <c r="AP849" s="907">
        <f t="shared" si="2877"/>
        <v>0</v>
      </c>
      <c r="AQ849" s="907">
        <f t="shared" si="2877"/>
        <v>0</v>
      </c>
      <c r="AR849" s="907">
        <f t="shared" si="2877"/>
        <v>0</v>
      </c>
      <c r="AS849" s="907">
        <f t="shared" si="2877"/>
        <v>0</v>
      </c>
      <c r="AT849" s="907">
        <f t="shared" si="2877"/>
        <v>0</v>
      </c>
      <c r="AU849" s="907">
        <f t="shared" si="2877"/>
        <v>0</v>
      </c>
      <c r="AV849" s="907">
        <f t="shared" si="2877"/>
        <v>0</v>
      </c>
      <c r="AW849" s="907">
        <f t="shared" si="2877"/>
        <v>0</v>
      </c>
      <c r="AX849" s="907">
        <f t="shared" si="2877"/>
        <v>0</v>
      </c>
      <c r="AY849" s="907">
        <f t="shared" si="2877"/>
        <v>0</v>
      </c>
      <c r="AZ849" s="907">
        <f t="shared" si="2877"/>
        <v>0</v>
      </c>
      <c r="BA849" s="907">
        <f t="shared" si="2877"/>
        <v>0</v>
      </c>
      <c r="BB849" s="907">
        <f t="shared" si="2877"/>
        <v>0</v>
      </c>
      <c r="BC849" s="907">
        <f t="shared" si="2877"/>
        <v>0</v>
      </c>
      <c r="BD849" s="907">
        <f t="shared" si="2877"/>
        <v>5.9775840597758399E-3</v>
      </c>
      <c r="BE849" s="907">
        <f t="shared" si="2877"/>
        <v>0</v>
      </c>
      <c r="BF849" s="906"/>
      <c r="BG849" s="907">
        <f t="shared" ref="BG849:BX849" si="2878">SUM(BG391)</f>
        <v>0</v>
      </c>
      <c r="BH849" s="907">
        <f t="shared" si="2878"/>
        <v>0</v>
      </c>
      <c r="BI849" s="907">
        <f t="shared" si="2878"/>
        <v>0</v>
      </c>
      <c r="BJ849" s="907">
        <f t="shared" si="2878"/>
        <v>0</v>
      </c>
      <c r="BK849" s="907">
        <f t="shared" si="2878"/>
        <v>0</v>
      </c>
      <c r="BL849" s="907">
        <f t="shared" si="2878"/>
        <v>0</v>
      </c>
      <c r="BM849" s="907">
        <f t="shared" si="2878"/>
        <v>0</v>
      </c>
      <c r="BN849" s="907">
        <f t="shared" si="2878"/>
        <v>0</v>
      </c>
      <c r="BO849" s="907">
        <f t="shared" si="2878"/>
        <v>0</v>
      </c>
      <c r="BP849" s="907">
        <f t="shared" si="2878"/>
        <v>0</v>
      </c>
      <c r="BQ849" s="907">
        <f t="shared" si="2878"/>
        <v>0</v>
      </c>
      <c r="BR849" s="907">
        <f t="shared" si="2878"/>
        <v>0</v>
      </c>
      <c r="BS849" s="907">
        <f t="shared" si="2878"/>
        <v>0</v>
      </c>
      <c r="BT849" s="907">
        <f t="shared" si="2878"/>
        <v>0</v>
      </c>
      <c r="BU849" s="907">
        <f t="shared" si="2878"/>
        <v>0</v>
      </c>
      <c r="BV849" s="907">
        <f t="shared" si="2878"/>
        <v>0</v>
      </c>
      <c r="BW849" s="907">
        <f t="shared" si="2878"/>
        <v>0</v>
      </c>
      <c r="BX849" s="907">
        <f t="shared" si="2878"/>
        <v>0</v>
      </c>
      <c r="BY849" s="906"/>
      <c r="BZ849" s="907">
        <f>SUM(BZ391)</f>
        <v>0</v>
      </c>
      <c r="CA849" s="907">
        <f>SUM(CA391)</f>
        <v>0</v>
      </c>
      <c r="CB849" s="907">
        <f>SUM(CB391)</f>
        <v>0</v>
      </c>
      <c r="CC849" s="907">
        <f>SUM(CC391)</f>
        <v>0</v>
      </c>
      <c r="CD849" s="723">
        <f t="shared" si="2759"/>
        <v>0</v>
      </c>
      <c r="CE849" s="723">
        <f t="shared" si="2760"/>
        <v>0</v>
      </c>
      <c r="CF849" s="723">
        <f t="shared" si="2761"/>
        <v>0</v>
      </c>
      <c r="CG849" s="790">
        <f t="shared" si="2762"/>
        <v>0</v>
      </c>
      <c r="CH849" s="1375">
        <f t="shared" si="2763"/>
        <v>0</v>
      </c>
      <c r="CI849" s="1376">
        <f t="shared" si="2764"/>
        <v>0</v>
      </c>
      <c r="CJ849" s="1377">
        <f t="shared" si="2765"/>
        <v>0</v>
      </c>
      <c r="CK849" s="1377">
        <f t="shared" si="2766"/>
        <v>0</v>
      </c>
      <c r="CL849" s="1377">
        <f t="shared" si="2767"/>
        <v>0</v>
      </c>
      <c r="CM849" s="1377">
        <f t="shared" si="2768"/>
        <v>0</v>
      </c>
      <c r="CN849" s="1377">
        <f t="shared" si="2769"/>
        <v>0</v>
      </c>
      <c r="CO849" s="1378">
        <f t="shared" si="2770"/>
        <v>0</v>
      </c>
      <c r="CP849" s="1378">
        <f t="shared" si="2771"/>
        <v>0</v>
      </c>
      <c r="CQ849" s="1378">
        <f t="shared" si="2772"/>
        <v>0</v>
      </c>
      <c r="CR849" s="1378">
        <f t="shared" si="2773"/>
        <v>0</v>
      </c>
      <c r="CS849" s="1377">
        <f t="shared" si="2774"/>
        <v>0</v>
      </c>
      <c r="CT849" s="1377">
        <f t="shared" si="2775"/>
        <v>0</v>
      </c>
      <c r="CU849" s="1377">
        <f t="shared" si="2776"/>
        <v>0</v>
      </c>
      <c r="CV849" s="1377">
        <f t="shared" si="2777"/>
        <v>0</v>
      </c>
      <c r="CW849" s="1377">
        <f t="shared" si="2778"/>
        <v>0</v>
      </c>
      <c r="CX849" s="1376">
        <f t="shared" si="2779"/>
        <v>0</v>
      </c>
      <c r="CY849" s="1379">
        <f t="shared" si="2780"/>
        <v>0</v>
      </c>
      <c r="CZ849" s="638">
        <f t="shared" si="2781"/>
        <v>0</v>
      </c>
      <c r="DA849" s="639">
        <f t="shared" si="2782"/>
        <v>0</v>
      </c>
      <c r="DB849" s="640">
        <f t="shared" si="2783"/>
        <v>0</v>
      </c>
      <c r="DC849" s="640">
        <f t="shared" si="2784"/>
        <v>0</v>
      </c>
      <c r="DD849" s="640">
        <f t="shared" si="2785"/>
        <v>0</v>
      </c>
      <c r="DE849" s="640">
        <f t="shared" si="2786"/>
        <v>0</v>
      </c>
      <c r="DF849" s="640">
        <f t="shared" si="2787"/>
        <v>0</v>
      </c>
      <c r="DG849" s="641">
        <f t="shared" si="2788"/>
        <v>0</v>
      </c>
      <c r="DH849" s="641">
        <f t="shared" si="2789"/>
        <v>0</v>
      </c>
      <c r="DI849" s="641">
        <f t="shared" si="2790"/>
        <v>0</v>
      </c>
      <c r="DJ849" s="641">
        <f t="shared" si="2791"/>
        <v>0</v>
      </c>
      <c r="DK849" s="640">
        <f t="shared" si="2792"/>
        <v>0</v>
      </c>
      <c r="DL849" s="640">
        <f t="shared" si="2793"/>
        <v>0</v>
      </c>
      <c r="DM849" s="640">
        <f t="shared" si="2794"/>
        <v>0</v>
      </c>
      <c r="DN849" s="640">
        <f t="shared" si="2795"/>
        <v>0</v>
      </c>
      <c r="DO849" s="640">
        <f t="shared" si="2796"/>
        <v>0</v>
      </c>
      <c r="DP849" s="639">
        <f t="shared" si="2797"/>
        <v>0</v>
      </c>
      <c r="DQ849" s="638">
        <f t="shared" si="2798"/>
        <v>0</v>
      </c>
      <c r="DR849" s="753">
        <f t="shared" si="2799"/>
        <v>18</v>
      </c>
      <c r="DS849" s="111">
        <f t="shared" si="2800"/>
        <v>18</v>
      </c>
      <c r="DT849" s="111">
        <f t="shared" si="2801"/>
        <v>18</v>
      </c>
      <c r="DU849" s="111">
        <f t="shared" si="2802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9"/>
      <c r="EE849" s="603"/>
    </row>
    <row r="850" spans="1:135" s="604" customFormat="1" ht="15.75" customHeight="1">
      <c r="A850" s="904" t="s">
        <v>496</v>
      </c>
      <c r="B850" s="906"/>
      <c r="C850" s="906"/>
      <c r="D850" s="906"/>
      <c r="E850" s="906"/>
      <c r="F850" s="906"/>
      <c r="G850" s="906"/>
      <c r="H850" s="906"/>
      <c r="I850" s="906"/>
      <c r="J850" s="906"/>
      <c r="K850" s="906"/>
      <c r="L850" s="906"/>
      <c r="M850" s="906"/>
      <c r="N850" s="906"/>
      <c r="O850" s="906"/>
      <c r="P850" s="906"/>
      <c r="Q850" s="906"/>
      <c r="R850" s="906"/>
      <c r="S850" s="906"/>
      <c r="T850" s="906"/>
      <c r="U850" s="906"/>
      <c r="V850" s="906"/>
      <c r="W850" s="906"/>
      <c r="X850" s="906"/>
      <c r="Y850" s="906"/>
      <c r="Z850" s="906"/>
      <c r="AA850" s="906"/>
      <c r="AB850" s="906"/>
      <c r="AC850" s="906"/>
      <c r="AD850" s="906"/>
      <c r="AE850" s="906"/>
      <c r="AF850" s="906"/>
      <c r="AG850" s="906"/>
      <c r="AH850" s="906"/>
      <c r="AI850" s="906"/>
      <c r="AJ850" s="906"/>
      <c r="AK850" s="906"/>
      <c r="AL850" s="906"/>
      <c r="AM850" s="906"/>
      <c r="AN850" s="906"/>
      <c r="AO850" s="906"/>
      <c r="AP850" s="906"/>
      <c r="AQ850" s="906"/>
      <c r="AR850" s="906"/>
      <c r="AS850" s="906"/>
      <c r="AT850" s="906"/>
      <c r="AU850" s="906"/>
      <c r="AV850" s="906"/>
      <c r="AW850" s="906"/>
      <c r="AX850" s="906"/>
      <c r="AY850" s="906"/>
      <c r="AZ850" s="906"/>
      <c r="BA850" s="906"/>
      <c r="BB850" s="906"/>
      <c r="BC850" s="906"/>
      <c r="BD850" s="906"/>
      <c r="BE850" s="906"/>
      <c r="BF850" s="906"/>
      <c r="BG850" s="906"/>
      <c r="BH850" s="906"/>
      <c r="BI850" s="906"/>
      <c r="BJ850" s="906"/>
      <c r="BK850" s="906"/>
      <c r="BL850" s="906"/>
      <c r="BM850" s="906"/>
      <c r="BN850" s="906"/>
      <c r="BO850" s="906"/>
      <c r="BP850" s="906"/>
      <c r="BQ850" s="906"/>
      <c r="BR850" s="906"/>
      <c r="BS850" s="906"/>
      <c r="BT850" s="906"/>
      <c r="BU850" s="906"/>
      <c r="BV850" s="906"/>
      <c r="BW850" s="906"/>
      <c r="BX850" s="906"/>
      <c r="BY850" s="906"/>
      <c r="BZ850" s="906"/>
      <c r="CA850" s="906"/>
      <c r="CB850" s="906"/>
      <c r="CC850" s="906"/>
      <c r="CD850" s="912"/>
      <c r="CE850" s="912"/>
      <c r="CF850" s="912"/>
      <c r="CG850" s="913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5"/>
      <c r="DA850" s="914"/>
      <c r="DB850" s="914"/>
      <c r="DC850" s="914"/>
      <c r="DD850" s="914"/>
      <c r="DE850" s="914"/>
      <c r="DF850" s="914"/>
      <c r="DG850" s="914"/>
      <c r="DH850" s="914"/>
      <c r="DI850" s="914"/>
      <c r="DJ850" s="914"/>
      <c r="DK850" s="914"/>
      <c r="DL850" s="914"/>
      <c r="DM850" s="914"/>
      <c r="DN850" s="914"/>
      <c r="DO850" s="914"/>
      <c r="DP850" s="914"/>
      <c r="DQ850" s="914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11"/>
      <c r="EE850" s="603"/>
    </row>
    <row r="851" spans="1:135" s="604" customFormat="1" ht="15.75" customHeight="1">
      <c r="A851" s="718" t="str">
        <f>A428</f>
        <v>FISHING -- see worksheet Data 3</v>
      </c>
      <c r="B851" s="907">
        <f t="shared" ref="B851:S851" si="2879">SUM(B437)</f>
        <v>0</v>
      </c>
      <c r="C851" s="907">
        <f t="shared" si="2879"/>
        <v>-9.2873443337484444E-4</v>
      </c>
      <c r="D851" s="907">
        <f t="shared" si="2879"/>
        <v>0</v>
      </c>
      <c r="E851" s="907">
        <f t="shared" si="2879"/>
        <v>0</v>
      </c>
      <c r="F851" s="907">
        <f t="shared" si="2879"/>
        <v>0</v>
      </c>
      <c r="G851" s="907">
        <f t="shared" si="2879"/>
        <v>0</v>
      </c>
      <c r="H851" s="907">
        <f t="shared" si="2879"/>
        <v>0</v>
      </c>
      <c r="I851" s="907">
        <f t="shared" si="2879"/>
        <v>0</v>
      </c>
      <c r="J851" s="907">
        <f t="shared" si="2879"/>
        <v>0</v>
      </c>
      <c r="K851" s="907">
        <f t="shared" si="2879"/>
        <v>0</v>
      </c>
      <c r="L851" s="907">
        <f t="shared" si="2879"/>
        <v>0</v>
      </c>
      <c r="M851" s="907">
        <f t="shared" si="2879"/>
        <v>0</v>
      </c>
      <c r="N851" s="907">
        <f t="shared" si="2879"/>
        <v>0</v>
      </c>
      <c r="O851" s="907">
        <f t="shared" si="2879"/>
        <v>0</v>
      </c>
      <c r="P851" s="907">
        <f t="shared" si="2879"/>
        <v>5.6608574986657173E-3</v>
      </c>
      <c r="Q851" s="907">
        <f t="shared" si="2879"/>
        <v>0</v>
      </c>
      <c r="R851" s="907">
        <f t="shared" si="2879"/>
        <v>0</v>
      </c>
      <c r="S851" s="907">
        <f t="shared" si="2879"/>
        <v>0</v>
      </c>
      <c r="T851" s="906"/>
      <c r="U851" s="907">
        <f t="shared" ref="U851:AL851" si="2880">SUM(U437)</f>
        <v>0</v>
      </c>
      <c r="V851" s="907">
        <f t="shared" si="2880"/>
        <v>4.6436721668742222E-4</v>
      </c>
      <c r="W851" s="907">
        <f t="shared" si="2880"/>
        <v>0</v>
      </c>
      <c r="X851" s="907">
        <f t="shared" si="2880"/>
        <v>0</v>
      </c>
      <c r="Y851" s="907">
        <f t="shared" si="2880"/>
        <v>0</v>
      </c>
      <c r="Z851" s="907">
        <f t="shared" si="2880"/>
        <v>0</v>
      </c>
      <c r="AA851" s="907">
        <f t="shared" si="2880"/>
        <v>0</v>
      </c>
      <c r="AB851" s="907">
        <f t="shared" si="2880"/>
        <v>0</v>
      </c>
      <c r="AC851" s="907">
        <f t="shared" si="2880"/>
        <v>0</v>
      </c>
      <c r="AD851" s="907">
        <f t="shared" si="2880"/>
        <v>0</v>
      </c>
      <c r="AE851" s="907">
        <f t="shared" si="2880"/>
        <v>0</v>
      </c>
      <c r="AF851" s="907">
        <f t="shared" si="2880"/>
        <v>0</v>
      </c>
      <c r="AG851" s="907">
        <f t="shared" si="2880"/>
        <v>0</v>
      </c>
      <c r="AH851" s="907">
        <f t="shared" si="2880"/>
        <v>0</v>
      </c>
      <c r="AI851" s="907">
        <f t="shared" si="2880"/>
        <v>0</v>
      </c>
      <c r="AJ851" s="907">
        <f t="shared" si="2880"/>
        <v>0</v>
      </c>
      <c r="AK851" s="907">
        <f t="shared" si="2880"/>
        <v>0</v>
      </c>
      <c r="AL851" s="907">
        <f t="shared" si="2880"/>
        <v>0</v>
      </c>
      <c r="AM851" s="906"/>
      <c r="AN851" s="907">
        <f t="shared" ref="AN851:BE851" si="2881">SUM(AN437)</f>
        <v>0</v>
      </c>
      <c r="AO851" s="907">
        <f t="shared" si="2881"/>
        <v>8.2554171855541716E-4</v>
      </c>
      <c r="AP851" s="907">
        <f t="shared" si="2881"/>
        <v>0</v>
      </c>
      <c r="AQ851" s="907">
        <f t="shared" si="2881"/>
        <v>0</v>
      </c>
      <c r="AR851" s="907">
        <f t="shared" si="2881"/>
        <v>0</v>
      </c>
      <c r="AS851" s="907">
        <f t="shared" si="2881"/>
        <v>0</v>
      </c>
      <c r="AT851" s="907">
        <f t="shared" si="2881"/>
        <v>0</v>
      </c>
      <c r="AU851" s="907">
        <f t="shared" si="2881"/>
        <v>0</v>
      </c>
      <c r="AV851" s="907">
        <f t="shared" si="2881"/>
        <v>0</v>
      </c>
      <c r="AW851" s="907">
        <f t="shared" si="2881"/>
        <v>0</v>
      </c>
      <c r="AX851" s="907">
        <f t="shared" si="2881"/>
        <v>0</v>
      </c>
      <c r="AY851" s="907">
        <f t="shared" si="2881"/>
        <v>0</v>
      </c>
      <c r="AZ851" s="907">
        <f t="shared" si="2881"/>
        <v>0</v>
      </c>
      <c r="BA851" s="907">
        <f t="shared" si="2881"/>
        <v>0</v>
      </c>
      <c r="BB851" s="907">
        <f t="shared" si="2881"/>
        <v>0</v>
      </c>
      <c r="BC851" s="907">
        <f t="shared" si="2881"/>
        <v>0</v>
      </c>
      <c r="BD851" s="907">
        <f t="shared" si="2881"/>
        <v>0</v>
      </c>
      <c r="BE851" s="907">
        <f t="shared" si="2881"/>
        <v>0</v>
      </c>
      <c r="BF851" s="906"/>
      <c r="BG851" s="907">
        <f t="shared" ref="BG851:BX851" si="2882">SUM(BG437)</f>
        <v>0</v>
      </c>
      <c r="BH851" s="907">
        <f t="shared" si="2882"/>
        <v>0</v>
      </c>
      <c r="BI851" s="907">
        <f t="shared" si="2882"/>
        <v>0</v>
      </c>
      <c r="BJ851" s="907">
        <f t="shared" si="2882"/>
        <v>0</v>
      </c>
      <c r="BK851" s="907">
        <f t="shared" si="2882"/>
        <v>0</v>
      </c>
      <c r="BL851" s="907">
        <f t="shared" si="2882"/>
        <v>0</v>
      </c>
      <c r="BM851" s="907">
        <f t="shared" si="2882"/>
        <v>0</v>
      </c>
      <c r="BN851" s="907">
        <f t="shared" si="2882"/>
        <v>0</v>
      </c>
      <c r="BO851" s="907">
        <f t="shared" si="2882"/>
        <v>0</v>
      </c>
      <c r="BP851" s="907">
        <f t="shared" si="2882"/>
        <v>0</v>
      </c>
      <c r="BQ851" s="907">
        <f t="shared" si="2882"/>
        <v>0</v>
      </c>
      <c r="BR851" s="907">
        <f t="shared" si="2882"/>
        <v>0</v>
      </c>
      <c r="BS851" s="907">
        <f t="shared" si="2882"/>
        <v>0</v>
      </c>
      <c r="BT851" s="907">
        <f t="shared" si="2882"/>
        <v>0</v>
      </c>
      <c r="BU851" s="907">
        <f t="shared" si="2882"/>
        <v>0</v>
      </c>
      <c r="BV851" s="907">
        <f t="shared" si="2882"/>
        <v>0</v>
      </c>
      <c r="BW851" s="907">
        <f t="shared" si="2882"/>
        <v>0</v>
      </c>
      <c r="BX851" s="907">
        <f t="shared" si="2882"/>
        <v>0</v>
      </c>
      <c r="BY851" s="906"/>
      <c r="BZ851" s="907">
        <f>SUM(BZ437)</f>
        <v>0</v>
      </c>
      <c r="CA851" s="907">
        <f>SUM(CA437)</f>
        <v>0</v>
      </c>
      <c r="CB851" s="907">
        <f>SUM(CB437)</f>
        <v>0</v>
      </c>
      <c r="CC851" s="907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375">
        <f t="shared" ref="CH851:CQ852" si="2883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376">
        <f t="shared" si="2883"/>
        <v>0</v>
      </c>
      <c r="CJ851" s="1377">
        <f t="shared" si="2883"/>
        <v>0</v>
      </c>
      <c r="CK851" s="1377">
        <f t="shared" si="2883"/>
        <v>0</v>
      </c>
      <c r="CL851" s="1377">
        <f t="shared" si="2883"/>
        <v>0</v>
      </c>
      <c r="CM851" s="1377">
        <f t="shared" si="2883"/>
        <v>0</v>
      </c>
      <c r="CN851" s="1377">
        <f t="shared" si="2883"/>
        <v>0</v>
      </c>
      <c r="CO851" s="1378">
        <f t="shared" si="2883"/>
        <v>0</v>
      </c>
      <c r="CP851" s="1378">
        <f t="shared" si="2883"/>
        <v>0</v>
      </c>
      <c r="CQ851" s="1378">
        <f t="shared" si="2883"/>
        <v>0</v>
      </c>
      <c r="CR851" s="1378">
        <f t="shared" ref="CR851:CY852" si="2884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377">
        <f t="shared" si="2884"/>
        <v>0</v>
      </c>
      <c r="CT851" s="1377">
        <f t="shared" si="2884"/>
        <v>0</v>
      </c>
      <c r="CU851" s="1377">
        <f t="shared" si="2884"/>
        <v>0</v>
      </c>
      <c r="CV851" s="1377">
        <f t="shared" si="2884"/>
        <v>0</v>
      </c>
      <c r="CW851" s="1377">
        <f t="shared" si="2884"/>
        <v>0</v>
      </c>
      <c r="CX851" s="1376">
        <f t="shared" si="2884"/>
        <v>0</v>
      </c>
      <c r="CY851" s="1379">
        <f t="shared" si="2884"/>
        <v>5.6608574986657173E-3</v>
      </c>
      <c r="CZ851" s="638">
        <f t="shared" ref="CZ851:DI852" si="2885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2885"/>
        <v>0</v>
      </c>
      <c r="DB851" s="640">
        <f t="shared" si="2885"/>
        <v>0</v>
      </c>
      <c r="DC851" s="640">
        <f t="shared" si="2885"/>
        <v>0</v>
      </c>
      <c r="DD851" s="640">
        <f t="shared" si="2885"/>
        <v>0</v>
      </c>
      <c r="DE851" s="640">
        <f t="shared" si="2885"/>
        <v>0</v>
      </c>
      <c r="DF851" s="640">
        <f t="shared" si="2885"/>
        <v>0</v>
      </c>
      <c r="DG851" s="641">
        <f t="shared" si="2885"/>
        <v>0</v>
      </c>
      <c r="DH851" s="641">
        <f t="shared" si="2885"/>
        <v>0</v>
      </c>
      <c r="DI851" s="641">
        <f t="shared" si="2885"/>
        <v>0</v>
      </c>
      <c r="DJ851" s="641">
        <f t="shared" ref="DJ851:DQ852" si="2886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2886"/>
        <v>0</v>
      </c>
      <c r="DL851" s="640">
        <f t="shared" si="2886"/>
        <v>0</v>
      </c>
      <c r="DM851" s="640">
        <f t="shared" si="2886"/>
        <v>0</v>
      </c>
      <c r="DN851" s="640">
        <f t="shared" si="2886"/>
        <v>0</v>
      </c>
      <c r="DO851" s="640">
        <f t="shared" si="2886"/>
        <v>0</v>
      </c>
      <c r="DP851" s="639">
        <f t="shared" si="2886"/>
        <v>0</v>
      </c>
      <c r="DQ851" s="638">
        <f t="shared" si="2886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9"/>
      <c r="EE851" s="603"/>
    </row>
    <row r="852" spans="1:135" s="604" customFormat="1" ht="15.75" customHeight="1">
      <c r="A852" s="718" t="str">
        <f>A438</f>
        <v>WILD FOODS -- see worksheet Data 3</v>
      </c>
      <c r="B852" s="907">
        <f t="shared" ref="B852:S852" si="2887">SUM(B447)</f>
        <v>0</v>
      </c>
      <c r="C852" s="907">
        <f t="shared" si="2887"/>
        <v>0</v>
      </c>
      <c r="D852" s="907">
        <f t="shared" si="2887"/>
        <v>0</v>
      </c>
      <c r="E852" s="907">
        <f t="shared" si="2887"/>
        <v>0</v>
      </c>
      <c r="F852" s="907">
        <f t="shared" si="2887"/>
        <v>0</v>
      </c>
      <c r="G852" s="907">
        <f t="shared" si="2887"/>
        <v>0</v>
      </c>
      <c r="H852" s="907">
        <f t="shared" si="2887"/>
        <v>0</v>
      </c>
      <c r="I852" s="907">
        <f t="shared" si="2887"/>
        <v>0</v>
      </c>
      <c r="J852" s="907">
        <f t="shared" si="2887"/>
        <v>0</v>
      </c>
      <c r="K852" s="907">
        <f t="shared" si="2887"/>
        <v>0</v>
      </c>
      <c r="L852" s="907">
        <f t="shared" si="2887"/>
        <v>0</v>
      </c>
      <c r="M852" s="907">
        <f t="shared" si="2887"/>
        <v>0</v>
      </c>
      <c r="N852" s="907">
        <f t="shared" si="2887"/>
        <v>0</v>
      </c>
      <c r="O852" s="907">
        <f t="shared" si="2887"/>
        <v>7.5987368795587976E-4</v>
      </c>
      <c r="P852" s="907">
        <f t="shared" si="2887"/>
        <v>0</v>
      </c>
      <c r="Q852" s="907">
        <f t="shared" si="2887"/>
        <v>0</v>
      </c>
      <c r="R852" s="907">
        <f t="shared" si="2887"/>
        <v>0</v>
      </c>
      <c r="S852" s="907">
        <f t="shared" si="2887"/>
        <v>0</v>
      </c>
      <c r="T852" s="906"/>
      <c r="U852" s="907">
        <f t="shared" ref="U852:AL852" si="2888">SUM(U447)</f>
        <v>0</v>
      </c>
      <c r="V852" s="907">
        <f t="shared" si="2888"/>
        <v>0</v>
      </c>
      <c r="W852" s="907">
        <f t="shared" si="2888"/>
        <v>0</v>
      </c>
      <c r="X852" s="907">
        <f t="shared" si="2888"/>
        <v>0</v>
      </c>
      <c r="Y852" s="907">
        <f t="shared" si="2888"/>
        <v>0</v>
      </c>
      <c r="Z852" s="907">
        <f t="shared" si="2888"/>
        <v>0</v>
      </c>
      <c r="AA852" s="907">
        <f t="shared" si="2888"/>
        <v>0</v>
      </c>
      <c r="AB852" s="907">
        <f t="shared" si="2888"/>
        <v>0</v>
      </c>
      <c r="AC852" s="907">
        <f t="shared" si="2888"/>
        <v>0</v>
      </c>
      <c r="AD852" s="907">
        <f t="shared" si="2888"/>
        <v>0</v>
      </c>
      <c r="AE852" s="907">
        <f t="shared" si="2888"/>
        <v>0</v>
      </c>
      <c r="AF852" s="907">
        <f t="shared" si="2888"/>
        <v>0</v>
      </c>
      <c r="AG852" s="907">
        <f t="shared" si="2888"/>
        <v>0</v>
      </c>
      <c r="AH852" s="907">
        <f t="shared" si="2888"/>
        <v>0</v>
      </c>
      <c r="AI852" s="907">
        <f t="shared" si="2888"/>
        <v>0</v>
      </c>
      <c r="AJ852" s="907">
        <f t="shared" si="2888"/>
        <v>0</v>
      </c>
      <c r="AK852" s="907">
        <f t="shared" si="2888"/>
        <v>0</v>
      </c>
      <c r="AL852" s="907">
        <f t="shared" si="2888"/>
        <v>0</v>
      </c>
      <c r="AM852" s="906"/>
      <c r="AN852" s="907">
        <f t="shared" ref="AN852:BE852" si="2889">SUM(AN447)</f>
        <v>0</v>
      </c>
      <c r="AO852" s="907">
        <f t="shared" si="2889"/>
        <v>0</v>
      </c>
      <c r="AP852" s="907">
        <f t="shared" si="2889"/>
        <v>0</v>
      </c>
      <c r="AQ852" s="907">
        <f t="shared" si="2889"/>
        <v>0</v>
      </c>
      <c r="AR852" s="907">
        <f t="shared" si="2889"/>
        <v>0</v>
      </c>
      <c r="AS852" s="907">
        <f t="shared" si="2889"/>
        <v>0</v>
      </c>
      <c r="AT852" s="907">
        <f t="shared" si="2889"/>
        <v>0</v>
      </c>
      <c r="AU852" s="907">
        <f t="shared" si="2889"/>
        <v>0</v>
      </c>
      <c r="AV852" s="907">
        <f t="shared" si="2889"/>
        <v>0</v>
      </c>
      <c r="AW852" s="907">
        <f t="shared" si="2889"/>
        <v>0</v>
      </c>
      <c r="AX852" s="907">
        <f t="shared" si="2889"/>
        <v>0</v>
      </c>
      <c r="AY852" s="907">
        <f t="shared" si="2889"/>
        <v>0</v>
      </c>
      <c r="AZ852" s="907">
        <f t="shared" si="2889"/>
        <v>0</v>
      </c>
      <c r="BA852" s="907">
        <f t="shared" si="2889"/>
        <v>0</v>
      </c>
      <c r="BB852" s="907">
        <f t="shared" si="2889"/>
        <v>0</v>
      </c>
      <c r="BC852" s="907">
        <f t="shared" si="2889"/>
        <v>0</v>
      </c>
      <c r="BD852" s="907">
        <f t="shared" si="2889"/>
        <v>0</v>
      </c>
      <c r="BE852" s="907">
        <f t="shared" si="2889"/>
        <v>0</v>
      </c>
      <c r="BF852" s="906"/>
      <c r="BG852" s="907">
        <f t="shared" ref="BG852:BX852" si="2890">SUM(BG447)</f>
        <v>0</v>
      </c>
      <c r="BH852" s="907">
        <f t="shared" si="2890"/>
        <v>0</v>
      </c>
      <c r="BI852" s="907">
        <f t="shared" si="2890"/>
        <v>0</v>
      </c>
      <c r="BJ852" s="907">
        <f t="shared" si="2890"/>
        <v>0</v>
      </c>
      <c r="BK852" s="907">
        <f t="shared" si="2890"/>
        <v>0</v>
      </c>
      <c r="BL852" s="907">
        <f t="shared" si="2890"/>
        <v>0</v>
      </c>
      <c r="BM852" s="907">
        <f t="shared" si="2890"/>
        <v>0</v>
      </c>
      <c r="BN852" s="907">
        <f t="shared" si="2890"/>
        <v>0</v>
      </c>
      <c r="BO852" s="907">
        <f t="shared" si="2890"/>
        <v>0</v>
      </c>
      <c r="BP852" s="907">
        <f t="shared" si="2890"/>
        <v>0</v>
      </c>
      <c r="BQ852" s="907">
        <f t="shared" si="2890"/>
        <v>0</v>
      </c>
      <c r="BR852" s="907">
        <f t="shared" si="2890"/>
        <v>0</v>
      </c>
      <c r="BS852" s="907">
        <f t="shared" si="2890"/>
        <v>0</v>
      </c>
      <c r="BT852" s="907">
        <f t="shared" si="2890"/>
        <v>0</v>
      </c>
      <c r="BU852" s="907">
        <f t="shared" si="2890"/>
        <v>0</v>
      </c>
      <c r="BV852" s="907">
        <f t="shared" si="2890"/>
        <v>0</v>
      </c>
      <c r="BW852" s="907">
        <f t="shared" si="2890"/>
        <v>0</v>
      </c>
      <c r="BX852" s="907">
        <f t="shared" si="2890"/>
        <v>0</v>
      </c>
      <c r="BY852" s="906"/>
      <c r="BZ852" s="907">
        <f>SUM(BZ447)</f>
        <v>0</v>
      </c>
      <c r="CA852" s="907">
        <f>SUM(CA447)</f>
        <v>0</v>
      </c>
      <c r="CB852" s="907">
        <f>SUM(CB447)</f>
        <v>0</v>
      </c>
      <c r="CC852" s="907">
        <f>SUM(CC447)</f>
        <v>0</v>
      </c>
      <c r="CD852" s="723">
        <f>IF(DR852&lt;3,"",(SUM(B852:S852)-MIN(B852:S852)-MAX(B852:S852))/(DR852-2))</f>
        <v>0</v>
      </c>
      <c r="CE852" s="723">
        <f>IF(DS852&lt;3,"",(SUM(U852:AL852)-MIN(U852:AL852)-MAX(U852:AL852))/(DS852-2))</f>
        <v>0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375">
        <f t="shared" si="2883"/>
        <v>0</v>
      </c>
      <c r="CI852" s="1376">
        <f t="shared" si="2883"/>
        <v>0</v>
      </c>
      <c r="CJ852" s="1377">
        <f t="shared" si="2883"/>
        <v>0</v>
      </c>
      <c r="CK852" s="1377">
        <f t="shared" si="2883"/>
        <v>0</v>
      </c>
      <c r="CL852" s="1377">
        <f t="shared" si="2883"/>
        <v>0</v>
      </c>
      <c r="CM852" s="1377">
        <f t="shared" si="2883"/>
        <v>0</v>
      </c>
      <c r="CN852" s="1377">
        <f t="shared" si="2883"/>
        <v>0</v>
      </c>
      <c r="CO852" s="1378">
        <f t="shared" si="2883"/>
        <v>0</v>
      </c>
      <c r="CP852" s="1378">
        <f t="shared" si="2883"/>
        <v>0</v>
      </c>
      <c r="CQ852" s="1378">
        <f t="shared" si="2883"/>
        <v>0</v>
      </c>
      <c r="CR852" s="1378">
        <f t="shared" si="2884"/>
        <v>0</v>
      </c>
      <c r="CS852" s="1377">
        <f t="shared" si="2884"/>
        <v>0</v>
      </c>
      <c r="CT852" s="1377">
        <f t="shared" si="2884"/>
        <v>0</v>
      </c>
      <c r="CU852" s="1377">
        <f t="shared" si="2884"/>
        <v>0</v>
      </c>
      <c r="CV852" s="1377">
        <f t="shared" si="2884"/>
        <v>0</v>
      </c>
      <c r="CW852" s="1377">
        <f t="shared" si="2884"/>
        <v>0</v>
      </c>
      <c r="CX852" s="1376">
        <f t="shared" si="2884"/>
        <v>0</v>
      </c>
      <c r="CY852" s="1379">
        <f t="shared" si="2884"/>
        <v>7.5987368795587976E-4</v>
      </c>
      <c r="CZ852" s="638">
        <f t="shared" si="2885"/>
        <v>0</v>
      </c>
      <c r="DA852" s="639">
        <f t="shared" si="2885"/>
        <v>0</v>
      </c>
      <c r="DB852" s="640">
        <f t="shared" si="2885"/>
        <v>0</v>
      </c>
      <c r="DC852" s="640">
        <f t="shared" si="2885"/>
        <v>0</v>
      </c>
      <c r="DD852" s="640">
        <f t="shared" si="2885"/>
        <v>0</v>
      </c>
      <c r="DE852" s="640">
        <f t="shared" si="2885"/>
        <v>0</v>
      </c>
      <c r="DF852" s="640">
        <f t="shared" si="2885"/>
        <v>0</v>
      </c>
      <c r="DG852" s="641">
        <f t="shared" si="2885"/>
        <v>0</v>
      </c>
      <c r="DH852" s="641">
        <f t="shared" si="2885"/>
        <v>0</v>
      </c>
      <c r="DI852" s="641">
        <f t="shared" si="2885"/>
        <v>0</v>
      </c>
      <c r="DJ852" s="641">
        <f t="shared" si="2886"/>
        <v>0</v>
      </c>
      <c r="DK852" s="640">
        <f t="shared" si="2886"/>
        <v>0</v>
      </c>
      <c r="DL852" s="640">
        <f t="shared" si="2886"/>
        <v>0</v>
      </c>
      <c r="DM852" s="640">
        <f t="shared" si="2886"/>
        <v>0</v>
      </c>
      <c r="DN852" s="640">
        <f t="shared" si="2886"/>
        <v>0</v>
      </c>
      <c r="DO852" s="640">
        <f t="shared" si="2886"/>
        <v>0</v>
      </c>
      <c r="DP852" s="639">
        <f t="shared" si="2886"/>
        <v>0</v>
      </c>
      <c r="DQ852" s="638">
        <f t="shared" si="2886"/>
        <v>0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9"/>
      <c r="EE852" s="603"/>
    </row>
    <row r="853" spans="1:135" s="604" customFormat="1" ht="15.75" customHeight="1">
      <c r="A853" s="904" t="s">
        <v>21</v>
      </c>
      <c r="B853" s="906"/>
      <c r="C853" s="906"/>
      <c r="D853" s="906"/>
      <c r="E853" s="906"/>
      <c r="F853" s="906"/>
      <c r="G853" s="906"/>
      <c r="H853" s="906"/>
      <c r="I853" s="906"/>
      <c r="J853" s="906"/>
      <c r="K853" s="906"/>
      <c r="L853" s="906"/>
      <c r="M853" s="906"/>
      <c r="N853" s="906"/>
      <c r="O853" s="906"/>
      <c r="P853" s="906"/>
      <c r="Q853" s="906"/>
      <c r="R853" s="906"/>
      <c r="S853" s="906"/>
      <c r="T853" s="880"/>
      <c r="U853" s="906"/>
      <c r="V853" s="906"/>
      <c r="W853" s="906"/>
      <c r="X853" s="906"/>
      <c r="Y853" s="906"/>
      <c r="Z853" s="906"/>
      <c r="AA853" s="906"/>
      <c r="AB853" s="906"/>
      <c r="AC853" s="906"/>
      <c r="AD853" s="906"/>
      <c r="AE853" s="906"/>
      <c r="AF853" s="906"/>
      <c r="AG853" s="906"/>
      <c r="AH853" s="906"/>
      <c r="AI853" s="906"/>
      <c r="AJ853" s="906"/>
      <c r="AK853" s="906"/>
      <c r="AL853" s="906"/>
      <c r="AM853" s="880"/>
      <c r="AN853" s="906"/>
      <c r="AO853" s="906"/>
      <c r="AP853" s="906"/>
      <c r="AQ853" s="906"/>
      <c r="AR853" s="906"/>
      <c r="AS853" s="906"/>
      <c r="AT853" s="906"/>
      <c r="AU853" s="906"/>
      <c r="AV853" s="906"/>
      <c r="AW853" s="906"/>
      <c r="AX853" s="906"/>
      <c r="AY853" s="906"/>
      <c r="AZ853" s="906"/>
      <c r="BA853" s="906"/>
      <c r="BB853" s="906"/>
      <c r="BC853" s="906"/>
      <c r="BD853" s="906"/>
      <c r="BE853" s="906"/>
      <c r="BF853" s="880"/>
      <c r="BG853" s="906"/>
      <c r="BH853" s="906"/>
      <c r="BI853" s="906"/>
      <c r="BJ853" s="906"/>
      <c r="BK853" s="906"/>
      <c r="BL853" s="906"/>
      <c r="BM853" s="906"/>
      <c r="BN853" s="906"/>
      <c r="BO853" s="906"/>
      <c r="BP853" s="906"/>
      <c r="BQ853" s="906"/>
      <c r="BR853" s="906"/>
      <c r="BS853" s="906"/>
      <c r="BT853" s="906"/>
      <c r="BU853" s="906"/>
      <c r="BV853" s="906"/>
      <c r="BW853" s="906"/>
      <c r="BX853" s="906"/>
      <c r="BY853" s="880"/>
      <c r="BZ853" s="906"/>
      <c r="CA853" s="906"/>
      <c r="CB853" s="906"/>
      <c r="CC853" s="906"/>
      <c r="CD853" s="910"/>
      <c r="CE853" s="910"/>
      <c r="CF853" s="910"/>
      <c r="CG853" s="910"/>
      <c r="CH853" s="665"/>
      <c r="CI853" s="1411"/>
      <c r="CJ853" s="1411"/>
      <c r="CK853" s="1411"/>
      <c r="CL853" s="1411"/>
      <c r="CM853" s="1411"/>
      <c r="CN853" s="1411"/>
      <c r="CO853" s="1411"/>
      <c r="CP853" s="1411"/>
      <c r="CQ853" s="1411"/>
      <c r="CR853" s="1411"/>
      <c r="CS853" s="1411"/>
      <c r="CT853" s="1411"/>
      <c r="CU853" s="1411"/>
      <c r="CV853" s="1411"/>
      <c r="CW853" s="1411"/>
      <c r="CX853" s="1411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11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7">
        <f t="shared" ref="B854:S854" si="2891">SUM(B649)</f>
        <v>0</v>
      </c>
      <c r="C854" s="907">
        <f t="shared" si="2891"/>
        <v>0</v>
      </c>
      <c r="D854" s="907">
        <f t="shared" si="2891"/>
        <v>0</v>
      </c>
      <c r="E854" s="907">
        <f t="shared" si="2891"/>
        <v>0</v>
      </c>
      <c r="F854" s="907">
        <f t="shared" si="2891"/>
        <v>0</v>
      </c>
      <c r="G854" s="907">
        <f t="shared" si="2891"/>
        <v>0</v>
      </c>
      <c r="H854" s="907">
        <f t="shared" si="2891"/>
        <v>0</v>
      </c>
      <c r="I854" s="907">
        <f t="shared" si="2891"/>
        <v>0</v>
      </c>
      <c r="J854" s="907">
        <f t="shared" si="2891"/>
        <v>0</v>
      </c>
      <c r="K854" s="907">
        <f t="shared" si="2891"/>
        <v>0</v>
      </c>
      <c r="L854" s="907">
        <f t="shared" si="2891"/>
        <v>0</v>
      </c>
      <c r="M854" s="907">
        <f t="shared" si="2891"/>
        <v>0</v>
      </c>
      <c r="N854" s="907">
        <f t="shared" si="2891"/>
        <v>0</v>
      </c>
      <c r="O854" s="907">
        <f t="shared" si="2891"/>
        <v>0</v>
      </c>
      <c r="P854" s="907">
        <f t="shared" si="2891"/>
        <v>0</v>
      </c>
      <c r="Q854" s="907">
        <f t="shared" si="2891"/>
        <v>0</v>
      </c>
      <c r="R854" s="907">
        <f t="shared" si="2891"/>
        <v>0</v>
      </c>
      <c r="S854" s="907">
        <f t="shared" si="2891"/>
        <v>0</v>
      </c>
      <c r="T854" s="906"/>
      <c r="U854" s="907">
        <f t="shared" ref="U854:AL854" si="2892">SUM(U649)</f>
        <v>0</v>
      </c>
      <c r="V854" s="907">
        <f t="shared" si="2892"/>
        <v>0</v>
      </c>
      <c r="W854" s="907">
        <f t="shared" si="2892"/>
        <v>0</v>
      </c>
      <c r="X854" s="907">
        <f t="shared" si="2892"/>
        <v>0</v>
      </c>
      <c r="Y854" s="907">
        <f t="shared" si="2892"/>
        <v>0</v>
      </c>
      <c r="Z854" s="907">
        <f t="shared" si="2892"/>
        <v>0</v>
      </c>
      <c r="AA854" s="907">
        <f t="shared" si="2892"/>
        <v>0</v>
      </c>
      <c r="AB854" s="907">
        <f t="shared" si="2892"/>
        <v>0</v>
      </c>
      <c r="AC854" s="907">
        <f t="shared" si="2892"/>
        <v>0</v>
      </c>
      <c r="AD854" s="907">
        <f t="shared" si="2892"/>
        <v>0</v>
      </c>
      <c r="AE854" s="907">
        <f t="shared" si="2892"/>
        <v>0</v>
      </c>
      <c r="AF854" s="907">
        <f t="shared" si="2892"/>
        <v>0</v>
      </c>
      <c r="AG854" s="907">
        <f t="shared" si="2892"/>
        <v>0</v>
      </c>
      <c r="AH854" s="907">
        <f t="shared" si="2892"/>
        <v>0</v>
      </c>
      <c r="AI854" s="907">
        <f t="shared" si="2892"/>
        <v>0</v>
      </c>
      <c r="AJ854" s="907">
        <f t="shared" si="2892"/>
        <v>0</v>
      </c>
      <c r="AK854" s="907">
        <f t="shared" si="2892"/>
        <v>0</v>
      </c>
      <c r="AL854" s="907">
        <f t="shared" si="2892"/>
        <v>0</v>
      </c>
      <c r="AM854" s="906"/>
      <c r="AN854" s="907">
        <f t="shared" ref="AN854:BE854" si="2893">SUM(AN649)</f>
        <v>0</v>
      </c>
      <c r="AO854" s="907">
        <f t="shared" si="2893"/>
        <v>0</v>
      </c>
      <c r="AP854" s="907">
        <f t="shared" si="2893"/>
        <v>0</v>
      </c>
      <c r="AQ854" s="907">
        <f t="shared" si="2893"/>
        <v>0</v>
      </c>
      <c r="AR854" s="907">
        <f t="shared" si="2893"/>
        <v>0</v>
      </c>
      <c r="AS854" s="907">
        <f t="shared" si="2893"/>
        <v>0</v>
      </c>
      <c r="AT854" s="907">
        <f t="shared" si="2893"/>
        <v>0</v>
      </c>
      <c r="AU854" s="907">
        <f t="shared" si="2893"/>
        <v>0</v>
      </c>
      <c r="AV854" s="907">
        <f t="shared" si="2893"/>
        <v>0</v>
      </c>
      <c r="AW854" s="907">
        <f t="shared" si="2893"/>
        <v>0</v>
      </c>
      <c r="AX854" s="907">
        <f t="shared" si="2893"/>
        <v>0</v>
      </c>
      <c r="AY854" s="907">
        <f t="shared" si="2893"/>
        <v>0</v>
      </c>
      <c r="AZ854" s="907">
        <f t="shared" si="2893"/>
        <v>0</v>
      </c>
      <c r="BA854" s="907">
        <f t="shared" si="2893"/>
        <v>0</v>
      </c>
      <c r="BB854" s="907">
        <f t="shared" si="2893"/>
        <v>0</v>
      </c>
      <c r="BC854" s="907">
        <f t="shared" si="2893"/>
        <v>0</v>
      </c>
      <c r="BD854" s="907">
        <f t="shared" si="2893"/>
        <v>0</v>
      </c>
      <c r="BE854" s="907">
        <f t="shared" si="2893"/>
        <v>0</v>
      </c>
      <c r="BF854" s="906"/>
      <c r="BG854" s="907">
        <f t="shared" ref="BG854:BX854" si="2894">SUM(BG649)</f>
        <v>0</v>
      </c>
      <c r="BH854" s="907">
        <f t="shared" si="2894"/>
        <v>0</v>
      </c>
      <c r="BI854" s="907">
        <f t="shared" si="2894"/>
        <v>0</v>
      </c>
      <c r="BJ854" s="907">
        <f t="shared" si="2894"/>
        <v>0</v>
      </c>
      <c r="BK854" s="907">
        <f t="shared" si="2894"/>
        <v>0</v>
      </c>
      <c r="BL854" s="907">
        <f t="shared" si="2894"/>
        <v>0</v>
      </c>
      <c r="BM854" s="907">
        <f t="shared" si="2894"/>
        <v>0</v>
      </c>
      <c r="BN854" s="907">
        <f t="shared" si="2894"/>
        <v>0</v>
      </c>
      <c r="BO854" s="907">
        <f t="shared" si="2894"/>
        <v>0</v>
      </c>
      <c r="BP854" s="907">
        <f t="shared" si="2894"/>
        <v>0</v>
      </c>
      <c r="BQ854" s="907">
        <f t="shared" si="2894"/>
        <v>0</v>
      </c>
      <c r="BR854" s="907">
        <f t="shared" si="2894"/>
        <v>0</v>
      </c>
      <c r="BS854" s="907">
        <f t="shared" si="2894"/>
        <v>0</v>
      </c>
      <c r="BT854" s="907">
        <f t="shared" si="2894"/>
        <v>0</v>
      </c>
      <c r="BU854" s="907">
        <f t="shared" si="2894"/>
        <v>0</v>
      </c>
      <c r="BV854" s="907">
        <f t="shared" si="2894"/>
        <v>0</v>
      </c>
      <c r="BW854" s="907">
        <f t="shared" si="2894"/>
        <v>0</v>
      </c>
      <c r="BX854" s="907">
        <f t="shared" si="2894"/>
        <v>0</v>
      </c>
      <c r="BY854" s="906"/>
      <c r="BZ854" s="907">
        <f>SUM(BZ649)</f>
        <v>0</v>
      </c>
      <c r="CA854" s="907">
        <f>SUM(CA649)</f>
        <v>0</v>
      </c>
      <c r="CB854" s="907">
        <f>SUM(CB649)</f>
        <v>0</v>
      </c>
      <c r="CC854" s="907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375">
        <f t="shared" ref="CH854:CQ857" si="2895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376">
        <f t="shared" si="2895"/>
        <v>0</v>
      </c>
      <c r="CJ854" s="1377">
        <f t="shared" si="2895"/>
        <v>0</v>
      </c>
      <c r="CK854" s="1377">
        <f t="shared" si="2895"/>
        <v>0</v>
      </c>
      <c r="CL854" s="1377">
        <f t="shared" si="2895"/>
        <v>0</v>
      </c>
      <c r="CM854" s="1377">
        <f t="shared" si="2895"/>
        <v>0</v>
      </c>
      <c r="CN854" s="1377">
        <f t="shared" si="2895"/>
        <v>0</v>
      </c>
      <c r="CO854" s="1378">
        <f t="shared" si="2895"/>
        <v>0</v>
      </c>
      <c r="CP854" s="1378">
        <f t="shared" si="2895"/>
        <v>0</v>
      </c>
      <c r="CQ854" s="1378">
        <f t="shared" si="2895"/>
        <v>0</v>
      </c>
      <c r="CR854" s="1378">
        <f t="shared" ref="CR854:CY857" si="2896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377">
        <f t="shared" si="2896"/>
        <v>0</v>
      </c>
      <c r="CT854" s="1377">
        <f t="shared" si="2896"/>
        <v>0</v>
      </c>
      <c r="CU854" s="1377">
        <f t="shared" si="2896"/>
        <v>0</v>
      </c>
      <c r="CV854" s="1377">
        <f t="shared" si="2896"/>
        <v>0</v>
      </c>
      <c r="CW854" s="1377">
        <f t="shared" si="2896"/>
        <v>0</v>
      </c>
      <c r="CX854" s="1376">
        <f t="shared" si="2896"/>
        <v>0</v>
      </c>
      <c r="CY854" s="1379">
        <f t="shared" si="2896"/>
        <v>0</v>
      </c>
      <c r="CZ854" s="638">
        <f t="shared" ref="CZ854:DI857" si="2897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2897"/>
        <v>0</v>
      </c>
      <c r="DB854" s="640">
        <f t="shared" si="2897"/>
        <v>0</v>
      </c>
      <c r="DC854" s="640">
        <f t="shared" si="2897"/>
        <v>0</v>
      </c>
      <c r="DD854" s="640">
        <f t="shared" si="2897"/>
        <v>0</v>
      </c>
      <c r="DE854" s="640">
        <f t="shared" si="2897"/>
        <v>0</v>
      </c>
      <c r="DF854" s="640">
        <f t="shared" si="2897"/>
        <v>0</v>
      </c>
      <c r="DG854" s="641">
        <f t="shared" si="2897"/>
        <v>0</v>
      </c>
      <c r="DH854" s="641">
        <f t="shared" si="2897"/>
        <v>0</v>
      </c>
      <c r="DI854" s="641">
        <f t="shared" si="2897"/>
        <v>0</v>
      </c>
      <c r="DJ854" s="641">
        <f t="shared" ref="DJ854:DQ857" si="2898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2898"/>
        <v>0</v>
      </c>
      <c r="DL854" s="640">
        <f t="shared" si="2898"/>
        <v>0</v>
      </c>
      <c r="DM854" s="640">
        <f t="shared" si="2898"/>
        <v>0</v>
      </c>
      <c r="DN854" s="640">
        <f t="shared" si="2898"/>
        <v>0</v>
      </c>
      <c r="DO854" s="640">
        <f t="shared" si="2898"/>
        <v>0</v>
      </c>
      <c r="DP854" s="639">
        <f t="shared" si="2898"/>
        <v>0</v>
      </c>
      <c r="DQ854" s="638">
        <f t="shared" si="2898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9"/>
      <c r="EE854" s="603"/>
    </row>
    <row r="855" spans="1:135" s="604" customFormat="1" ht="15.75" customHeight="1">
      <c r="A855" s="718" t="str">
        <f>A650</f>
        <v>Labour: Weeding</v>
      </c>
      <c r="B855" s="907">
        <f t="shared" ref="B855:S855" si="2899">SUM(B655)</f>
        <v>0</v>
      </c>
      <c r="C855" s="907">
        <f t="shared" si="2899"/>
        <v>0</v>
      </c>
      <c r="D855" s="907">
        <f t="shared" si="2899"/>
        <v>0</v>
      </c>
      <c r="E855" s="907">
        <f t="shared" si="2899"/>
        <v>0</v>
      </c>
      <c r="F855" s="907">
        <f t="shared" si="2899"/>
        <v>0</v>
      </c>
      <c r="G855" s="907">
        <f t="shared" si="2899"/>
        <v>0</v>
      </c>
      <c r="H855" s="907">
        <f t="shared" si="2899"/>
        <v>0</v>
      </c>
      <c r="I855" s="907">
        <f t="shared" si="2899"/>
        <v>0</v>
      </c>
      <c r="J855" s="907">
        <f t="shared" si="2899"/>
        <v>0</v>
      </c>
      <c r="K855" s="907">
        <f t="shared" si="2899"/>
        <v>0</v>
      </c>
      <c r="L855" s="907">
        <f t="shared" si="2899"/>
        <v>0</v>
      </c>
      <c r="M855" s="907">
        <f t="shared" si="2899"/>
        <v>0</v>
      </c>
      <c r="N855" s="907">
        <f t="shared" si="2899"/>
        <v>0</v>
      </c>
      <c r="O855" s="907">
        <f t="shared" si="2899"/>
        <v>0</v>
      </c>
      <c r="P855" s="907">
        <f t="shared" si="2899"/>
        <v>0</v>
      </c>
      <c r="Q855" s="907">
        <f t="shared" si="2899"/>
        <v>0</v>
      </c>
      <c r="R855" s="907">
        <f t="shared" si="2899"/>
        <v>0</v>
      </c>
      <c r="S855" s="907">
        <f t="shared" si="2899"/>
        <v>0</v>
      </c>
      <c r="T855" s="906"/>
      <c r="U855" s="907">
        <f t="shared" ref="U855:AL855" si="2900">SUM(U655)</f>
        <v>0</v>
      </c>
      <c r="V855" s="907">
        <f t="shared" si="2900"/>
        <v>0</v>
      </c>
      <c r="W855" s="907">
        <f t="shared" si="2900"/>
        <v>0</v>
      </c>
      <c r="X855" s="907">
        <f t="shared" si="2900"/>
        <v>0</v>
      </c>
      <c r="Y855" s="907">
        <f t="shared" si="2900"/>
        <v>0</v>
      </c>
      <c r="Z855" s="907">
        <f t="shared" si="2900"/>
        <v>0</v>
      </c>
      <c r="AA855" s="907">
        <f t="shared" si="2900"/>
        <v>0</v>
      </c>
      <c r="AB855" s="907">
        <f t="shared" si="2900"/>
        <v>0</v>
      </c>
      <c r="AC855" s="907">
        <f t="shared" si="2900"/>
        <v>0</v>
      </c>
      <c r="AD855" s="907">
        <f t="shared" si="2900"/>
        <v>0</v>
      </c>
      <c r="AE855" s="907">
        <f t="shared" si="2900"/>
        <v>0</v>
      </c>
      <c r="AF855" s="907">
        <f t="shared" si="2900"/>
        <v>0</v>
      </c>
      <c r="AG855" s="907">
        <f t="shared" si="2900"/>
        <v>0</v>
      </c>
      <c r="AH855" s="907">
        <f t="shared" si="2900"/>
        <v>0</v>
      </c>
      <c r="AI855" s="907">
        <f t="shared" si="2900"/>
        <v>0</v>
      </c>
      <c r="AJ855" s="907">
        <f t="shared" si="2900"/>
        <v>0</v>
      </c>
      <c r="AK855" s="907">
        <f t="shared" si="2900"/>
        <v>0</v>
      </c>
      <c r="AL855" s="907">
        <f t="shared" si="2900"/>
        <v>0</v>
      </c>
      <c r="AM855" s="906"/>
      <c r="AN855" s="907">
        <f t="shared" ref="AN855:BE855" si="2901">SUM(AN655)</f>
        <v>0</v>
      </c>
      <c r="AO855" s="907">
        <f t="shared" si="2901"/>
        <v>0</v>
      </c>
      <c r="AP855" s="907">
        <f t="shared" si="2901"/>
        <v>0</v>
      </c>
      <c r="AQ855" s="907">
        <f t="shared" si="2901"/>
        <v>0</v>
      </c>
      <c r="AR855" s="907">
        <f t="shared" si="2901"/>
        <v>0</v>
      </c>
      <c r="AS855" s="907">
        <f t="shared" si="2901"/>
        <v>0</v>
      </c>
      <c r="AT855" s="907">
        <f t="shared" si="2901"/>
        <v>0</v>
      </c>
      <c r="AU855" s="907">
        <f t="shared" si="2901"/>
        <v>0</v>
      </c>
      <c r="AV855" s="907">
        <f t="shared" si="2901"/>
        <v>0</v>
      </c>
      <c r="AW855" s="907">
        <f t="shared" si="2901"/>
        <v>0</v>
      </c>
      <c r="AX855" s="907">
        <f t="shared" si="2901"/>
        <v>0</v>
      </c>
      <c r="AY855" s="907">
        <f t="shared" si="2901"/>
        <v>0</v>
      </c>
      <c r="AZ855" s="907">
        <f t="shared" si="2901"/>
        <v>0</v>
      </c>
      <c r="BA855" s="907">
        <f t="shared" si="2901"/>
        <v>0</v>
      </c>
      <c r="BB855" s="907">
        <f t="shared" si="2901"/>
        <v>0</v>
      </c>
      <c r="BC855" s="907">
        <f t="shared" si="2901"/>
        <v>0</v>
      </c>
      <c r="BD855" s="907">
        <f t="shared" si="2901"/>
        <v>0</v>
      </c>
      <c r="BE855" s="907">
        <f t="shared" si="2901"/>
        <v>0</v>
      </c>
      <c r="BF855" s="906"/>
      <c r="BG855" s="907">
        <f t="shared" ref="BG855:BX855" si="2902">SUM(BG655)</f>
        <v>0</v>
      </c>
      <c r="BH855" s="907">
        <f t="shared" si="2902"/>
        <v>0</v>
      </c>
      <c r="BI855" s="907">
        <f t="shared" si="2902"/>
        <v>0</v>
      </c>
      <c r="BJ855" s="907">
        <f t="shared" si="2902"/>
        <v>0</v>
      </c>
      <c r="BK855" s="907">
        <f t="shared" si="2902"/>
        <v>0</v>
      </c>
      <c r="BL855" s="907">
        <f t="shared" si="2902"/>
        <v>0</v>
      </c>
      <c r="BM855" s="907">
        <f t="shared" si="2902"/>
        <v>0</v>
      </c>
      <c r="BN855" s="907">
        <f t="shared" si="2902"/>
        <v>0</v>
      </c>
      <c r="BO855" s="907">
        <f t="shared" si="2902"/>
        <v>0</v>
      </c>
      <c r="BP855" s="907">
        <f t="shared" si="2902"/>
        <v>0</v>
      </c>
      <c r="BQ855" s="907">
        <f t="shared" si="2902"/>
        <v>0</v>
      </c>
      <c r="BR855" s="907">
        <f t="shared" si="2902"/>
        <v>0</v>
      </c>
      <c r="BS855" s="907">
        <f t="shared" si="2902"/>
        <v>0</v>
      </c>
      <c r="BT855" s="907">
        <f t="shared" si="2902"/>
        <v>0</v>
      </c>
      <c r="BU855" s="907">
        <f t="shared" si="2902"/>
        <v>0</v>
      </c>
      <c r="BV855" s="907">
        <f t="shared" si="2902"/>
        <v>0</v>
      </c>
      <c r="BW855" s="907">
        <f t="shared" si="2902"/>
        <v>0</v>
      </c>
      <c r="BX855" s="907">
        <f t="shared" si="2902"/>
        <v>0</v>
      </c>
      <c r="BY855" s="906"/>
      <c r="BZ855" s="907">
        <f>SUM(BZ655)</f>
        <v>0</v>
      </c>
      <c r="CA855" s="907">
        <f>SUM(CA655)</f>
        <v>0</v>
      </c>
      <c r="CB855" s="907">
        <f>SUM(CB655)</f>
        <v>0</v>
      </c>
      <c r="CC855" s="907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375">
        <f t="shared" si="2895"/>
        <v>0</v>
      </c>
      <c r="CI855" s="1376">
        <f t="shared" si="2895"/>
        <v>0</v>
      </c>
      <c r="CJ855" s="1377">
        <f t="shared" si="2895"/>
        <v>0</v>
      </c>
      <c r="CK855" s="1377">
        <f t="shared" si="2895"/>
        <v>0</v>
      </c>
      <c r="CL855" s="1377">
        <f t="shared" si="2895"/>
        <v>0</v>
      </c>
      <c r="CM855" s="1377">
        <f t="shared" si="2895"/>
        <v>0</v>
      </c>
      <c r="CN855" s="1377">
        <f t="shared" si="2895"/>
        <v>0</v>
      </c>
      <c r="CO855" s="1378">
        <f t="shared" si="2895"/>
        <v>0</v>
      </c>
      <c r="CP855" s="1378">
        <f t="shared" si="2895"/>
        <v>0</v>
      </c>
      <c r="CQ855" s="1378">
        <f t="shared" si="2895"/>
        <v>0</v>
      </c>
      <c r="CR855" s="1378">
        <f t="shared" si="2896"/>
        <v>0</v>
      </c>
      <c r="CS855" s="1377">
        <f t="shared" si="2896"/>
        <v>0</v>
      </c>
      <c r="CT855" s="1377">
        <f t="shared" si="2896"/>
        <v>0</v>
      </c>
      <c r="CU855" s="1377">
        <f t="shared" si="2896"/>
        <v>0</v>
      </c>
      <c r="CV855" s="1377">
        <f t="shared" si="2896"/>
        <v>0</v>
      </c>
      <c r="CW855" s="1377">
        <f t="shared" si="2896"/>
        <v>0</v>
      </c>
      <c r="CX855" s="1376">
        <f t="shared" si="2896"/>
        <v>0</v>
      </c>
      <c r="CY855" s="1379">
        <f t="shared" si="2896"/>
        <v>0</v>
      </c>
      <c r="CZ855" s="638">
        <f t="shared" si="2897"/>
        <v>0</v>
      </c>
      <c r="DA855" s="639">
        <f t="shared" si="2897"/>
        <v>0</v>
      </c>
      <c r="DB855" s="640">
        <f t="shared" si="2897"/>
        <v>0</v>
      </c>
      <c r="DC855" s="640">
        <f t="shared" si="2897"/>
        <v>0</v>
      </c>
      <c r="DD855" s="640">
        <f t="shared" si="2897"/>
        <v>0</v>
      </c>
      <c r="DE855" s="640">
        <f t="shared" si="2897"/>
        <v>0</v>
      </c>
      <c r="DF855" s="640">
        <f t="shared" si="2897"/>
        <v>0</v>
      </c>
      <c r="DG855" s="641">
        <f t="shared" si="2897"/>
        <v>0</v>
      </c>
      <c r="DH855" s="641">
        <f t="shared" si="2897"/>
        <v>0</v>
      </c>
      <c r="DI855" s="641">
        <f t="shared" si="2897"/>
        <v>0</v>
      </c>
      <c r="DJ855" s="641">
        <f t="shared" si="2898"/>
        <v>0</v>
      </c>
      <c r="DK855" s="640">
        <f t="shared" si="2898"/>
        <v>0</v>
      </c>
      <c r="DL855" s="640">
        <f t="shared" si="2898"/>
        <v>0</v>
      </c>
      <c r="DM855" s="640">
        <f t="shared" si="2898"/>
        <v>0</v>
      </c>
      <c r="DN855" s="640">
        <f t="shared" si="2898"/>
        <v>0</v>
      </c>
      <c r="DO855" s="640">
        <f t="shared" si="2898"/>
        <v>0</v>
      </c>
      <c r="DP855" s="639">
        <f t="shared" si="2898"/>
        <v>0</v>
      </c>
      <c r="DQ855" s="638">
        <f t="shared" si="2898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9"/>
      <c r="EE855" s="603"/>
    </row>
    <row r="856" spans="1:135" s="604" customFormat="1" ht="15.75" customHeight="1">
      <c r="A856" s="718" t="str">
        <f>A656</f>
        <v>Labour: Harvesting</v>
      </c>
      <c r="B856" s="907">
        <f t="shared" ref="B856:S856" si="2903">SUM(B661)</f>
        <v>0</v>
      </c>
      <c r="C856" s="907">
        <f t="shared" si="2903"/>
        <v>0</v>
      </c>
      <c r="D856" s="907">
        <f t="shared" si="2903"/>
        <v>0</v>
      </c>
      <c r="E856" s="907">
        <f t="shared" si="2903"/>
        <v>0</v>
      </c>
      <c r="F856" s="907">
        <f t="shared" si="2903"/>
        <v>0</v>
      </c>
      <c r="G856" s="907">
        <f t="shared" si="2903"/>
        <v>0</v>
      </c>
      <c r="H856" s="907">
        <f t="shared" si="2903"/>
        <v>0</v>
      </c>
      <c r="I856" s="907">
        <f t="shared" si="2903"/>
        <v>0</v>
      </c>
      <c r="J856" s="907">
        <f t="shared" si="2903"/>
        <v>0</v>
      </c>
      <c r="K856" s="907">
        <f t="shared" si="2903"/>
        <v>0</v>
      </c>
      <c r="L856" s="907">
        <f t="shared" si="2903"/>
        <v>0</v>
      </c>
      <c r="M856" s="907">
        <f t="shared" si="2903"/>
        <v>0</v>
      </c>
      <c r="N856" s="907">
        <f t="shared" si="2903"/>
        <v>0</v>
      </c>
      <c r="O856" s="907">
        <f t="shared" si="2903"/>
        <v>0</v>
      </c>
      <c r="P856" s="907">
        <f t="shared" si="2903"/>
        <v>0</v>
      </c>
      <c r="Q856" s="907">
        <f t="shared" si="2903"/>
        <v>0</v>
      </c>
      <c r="R856" s="907">
        <f t="shared" si="2903"/>
        <v>0</v>
      </c>
      <c r="S856" s="907">
        <f t="shared" si="2903"/>
        <v>0</v>
      </c>
      <c r="T856" s="906"/>
      <c r="U856" s="907">
        <f t="shared" ref="U856:AL856" si="2904">SUM(U661)</f>
        <v>0</v>
      </c>
      <c r="V856" s="907">
        <f t="shared" si="2904"/>
        <v>0</v>
      </c>
      <c r="W856" s="907">
        <f t="shared" si="2904"/>
        <v>0</v>
      </c>
      <c r="X856" s="907">
        <f t="shared" si="2904"/>
        <v>0</v>
      </c>
      <c r="Y856" s="907">
        <f t="shared" si="2904"/>
        <v>0</v>
      </c>
      <c r="Z856" s="907">
        <f t="shared" si="2904"/>
        <v>0</v>
      </c>
      <c r="AA856" s="907">
        <f t="shared" si="2904"/>
        <v>0</v>
      </c>
      <c r="AB856" s="907">
        <f t="shared" si="2904"/>
        <v>0</v>
      </c>
      <c r="AC856" s="907">
        <f t="shared" si="2904"/>
        <v>0</v>
      </c>
      <c r="AD856" s="907">
        <f t="shared" si="2904"/>
        <v>0</v>
      </c>
      <c r="AE856" s="907">
        <f t="shared" si="2904"/>
        <v>0</v>
      </c>
      <c r="AF856" s="907">
        <f t="shared" si="2904"/>
        <v>0</v>
      </c>
      <c r="AG856" s="907">
        <f t="shared" si="2904"/>
        <v>0</v>
      </c>
      <c r="AH856" s="907">
        <f t="shared" si="2904"/>
        <v>0</v>
      </c>
      <c r="AI856" s="907">
        <f t="shared" si="2904"/>
        <v>0</v>
      </c>
      <c r="AJ856" s="907">
        <f t="shared" si="2904"/>
        <v>0</v>
      </c>
      <c r="AK856" s="907">
        <f t="shared" si="2904"/>
        <v>0</v>
      </c>
      <c r="AL856" s="907">
        <f t="shared" si="2904"/>
        <v>0</v>
      </c>
      <c r="AM856" s="906"/>
      <c r="AN856" s="907">
        <f t="shared" ref="AN856:BE856" si="2905">SUM(AN661)</f>
        <v>0</v>
      </c>
      <c r="AO856" s="907">
        <f t="shared" si="2905"/>
        <v>0</v>
      </c>
      <c r="AP856" s="907">
        <f t="shared" si="2905"/>
        <v>0</v>
      </c>
      <c r="AQ856" s="907">
        <f t="shared" si="2905"/>
        <v>0</v>
      </c>
      <c r="AR856" s="907">
        <f t="shared" si="2905"/>
        <v>0</v>
      </c>
      <c r="AS856" s="907">
        <f t="shared" si="2905"/>
        <v>0</v>
      </c>
      <c r="AT856" s="907">
        <f t="shared" si="2905"/>
        <v>0</v>
      </c>
      <c r="AU856" s="907">
        <f t="shared" si="2905"/>
        <v>0</v>
      </c>
      <c r="AV856" s="907">
        <f t="shared" si="2905"/>
        <v>0</v>
      </c>
      <c r="AW856" s="907">
        <f t="shared" si="2905"/>
        <v>0</v>
      </c>
      <c r="AX856" s="907">
        <f t="shared" si="2905"/>
        <v>0</v>
      </c>
      <c r="AY856" s="907">
        <f t="shared" si="2905"/>
        <v>0</v>
      </c>
      <c r="AZ856" s="907">
        <f t="shared" si="2905"/>
        <v>0</v>
      </c>
      <c r="BA856" s="907">
        <f t="shared" si="2905"/>
        <v>0</v>
      </c>
      <c r="BB856" s="907">
        <f t="shared" si="2905"/>
        <v>0</v>
      </c>
      <c r="BC856" s="907">
        <f t="shared" si="2905"/>
        <v>0</v>
      </c>
      <c r="BD856" s="907">
        <f t="shared" si="2905"/>
        <v>0</v>
      </c>
      <c r="BE856" s="907">
        <f t="shared" si="2905"/>
        <v>0.10139266144814089</v>
      </c>
      <c r="BF856" s="906"/>
      <c r="BG856" s="907">
        <f t="shared" ref="BG856:BX856" si="2906">SUM(BG661)</f>
        <v>0</v>
      </c>
      <c r="BH856" s="907">
        <f t="shared" si="2906"/>
        <v>0</v>
      </c>
      <c r="BI856" s="907">
        <f t="shared" si="2906"/>
        <v>0</v>
      </c>
      <c r="BJ856" s="907">
        <f t="shared" si="2906"/>
        <v>0</v>
      </c>
      <c r="BK856" s="907">
        <f t="shared" si="2906"/>
        <v>0</v>
      </c>
      <c r="BL856" s="907">
        <f t="shared" si="2906"/>
        <v>0</v>
      </c>
      <c r="BM856" s="907">
        <f t="shared" si="2906"/>
        <v>0</v>
      </c>
      <c r="BN856" s="907">
        <f t="shared" si="2906"/>
        <v>0</v>
      </c>
      <c r="BO856" s="907">
        <f t="shared" si="2906"/>
        <v>0</v>
      </c>
      <c r="BP856" s="907">
        <f t="shared" si="2906"/>
        <v>0</v>
      </c>
      <c r="BQ856" s="907">
        <f t="shared" si="2906"/>
        <v>0</v>
      </c>
      <c r="BR856" s="907">
        <f t="shared" si="2906"/>
        <v>0</v>
      </c>
      <c r="BS856" s="907">
        <f t="shared" si="2906"/>
        <v>0</v>
      </c>
      <c r="BT856" s="907">
        <f t="shared" si="2906"/>
        <v>0</v>
      </c>
      <c r="BU856" s="907">
        <f t="shared" si="2906"/>
        <v>0</v>
      </c>
      <c r="BV856" s="907">
        <f t="shared" si="2906"/>
        <v>0</v>
      </c>
      <c r="BW856" s="907">
        <f t="shared" si="2906"/>
        <v>0</v>
      </c>
      <c r="BX856" s="907">
        <f t="shared" si="2906"/>
        <v>0</v>
      </c>
      <c r="BY856" s="906"/>
      <c r="BZ856" s="907">
        <f>SUM(BZ661)</f>
        <v>0</v>
      </c>
      <c r="CA856" s="907">
        <f>SUM(CA661)</f>
        <v>0</v>
      </c>
      <c r="CB856" s="907">
        <f>SUM(CB661)</f>
        <v>0.1182914383561644</v>
      </c>
      <c r="CC856" s="907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375">
        <f t="shared" si="2895"/>
        <v>0</v>
      </c>
      <c r="CI856" s="1376">
        <f t="shared" si="2895"/>
        <v>0</v>
      </c>
      <c r="CJ856" s="1377">
        <f t="shared" si="2895"/>
        <v>0</v>
      </c>
      <c r="CK856" s="1377">
        <f t="shared" si="2895"/>
        <v>0</v>
      </c>
      <c r="CL856" s="1377">
        <f t="shared" si="2895"/>
        <v>0</v>
      </c>
      <c r="CM856" s="1377">
        <f t="shared" si="2895"/>
        <v>0</v>
      </c>
      <c r="CN856" s="1377">
        <f t="shared" si="2895"/>
        <v>0</v>
      </c>
      <c r="CO856" s="1378">
        <f t="shared" si="2895"/>
        <v>0</v>
      </c>
      <c r="CP856" s="1378">
        <f t="shared" si="2895"/>
        <v>0</v>
      </c>
      <c r="CQ856" s="1378">
        <f t="shared" si="2895"/>
        <v>0</v>
      </c>
      <c r="CR856" s="1378">
        <f t="shared" si="2896"/>
        <v>0</v>
      </c>
      <c r="CS856" s="1377">
        <f t="shared" si="2896"/>
        <v>0</v>
      </c>
      <c r="CT856" s="1377">
        <f t="shared" si="2896"/>
        <v>0</v>
      </c>
      <c r="CU856" s="1377">
        <f t="shared" si="2896"/>
        <v>0</v>
      </c>
      <c r="CV856" s="1377">
        <f t="shared" si="2896"/>
        <v>0</v>
      </c>
      <c r="CW856" s="1377">
        <f t="shared" si="2896"/>
        <v>0</v>
      </c>
      <c r="CX856" s="1376">
        <f t="shared" si="2896"/>
        <v>0</v>
      </c>
      <c r="CY856" s="1379">
        <f t="shared" si="2896"/>
        <v>0</v>
      </c>
      <c r="CZ856" s="638">
        <f t="shared" si="2897"/>
        <v>0</v>
      </c>
      <c r="DA856" s="639">
        <f t="shared" si="2897"/>
        <v>0</v>
      </c>
      <c r="DB856" s="640">
        <f t="shared" si="2897"/>
        <v>0</v>
      </c>
      <c r="DC856" s="640">
        <f t="shared" si="2897"/>
        <v>0</v>
      </c>
      <c r="DD856" s="640">
        <f t="shared" si="2897"/>
        <v>0</v>
      </c>
      <c r="DE856" s="640">
        <f t="shared" si="2897"/>
        <v>0</v>
      </c>
      <c r="DF856" s="640">
        <f t="shared" si="2897"/>
        <v>0</v>
      </c>
      <c r="DG856" s="641">
        <f t="shared" si="2897"/>
        <v>0</v>
      </c>
      <c r="DH856" s="641">
        <f t="shared" si="2897"/>
        <v>0</v>
      </c>
      <c r="DI856" s="641">
        <f t="shared" si="2897"/>
        <v>0</v>
      </c>
      <c r="DJ856" s="641">
        <f t="shared" si="2898"/>
        <v>0</v>
      </c>
      <c r="DK856" s="640">
        <f t="shared" si="2898"/>
        <v>0</v>
      </c>
      <c r="DL856" s="640">
        <f t="shared" si="2898"/>
        <v>0</v>
      </c>
      <c r="DM856" s="640">
        <f t="shared" si="2898"/>
        <v>0</v>
      </c>
      <c r="DN856" s="640">
        <f t="shared" si="2898"/>
        <v>0</v>
      </c>
      <c r="DO856" s="640">
        <f t="shared" si="2898"/>
        <v>0</v>
      </c>
      <c r="DP856" s="639">
        <f t="shared" si="2898"/>
        <v>0</v>
      </c>
      <c r="DQ856" s="638">
        <f t="shared" si="2898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9"/>
      <c r="EE856" s="603"/>
    </row>
    <row r="857" spans="1:135" s="604" customFormat="1" ht="15.75" customHeight="1">
      <c r="A857" s="718" t="str">
        <f>A662</f>
        <v>Labour migration: no. people per HH</v>
      </c>
      <c r="B857" s="907">
        <f t="shared" ref="B857:S857" si="2907">SUM(B664)</f>
        <v>0</v>
      </c>
      <c r="C857" s="907">
        <f t="shared" si="2907"/>
        <v>0</v>
      </c>
      <c r="D857" s="907">
        <f t="shared" si="2907"/>
        <v>0</v>
      </c>
      <c r="E857" s="907">
        <f t="shared" si="2907"/>
        <v>0</v>
      </c>
      <c r="F857" s="907">
        <f t="shared" si="2907"/>
        <v>0</v>
      </c>
      <c r="G857" s="907">
        <f t="shared" si="2907"/>
        <v>0</v>
      </c>
      <c r="H857" s="907">
        <f t="shared" si="2907"/>
        <v>0</v>
      </c>
      <c r="I857" s="907">
        <f t="shared" si="2907"/>
        <v>0</v>
      </c>
      <c r="J857" s="907">
        <f t="shared" si="2907"/>
        <v>0</v>
      </c>
      <c r="K857" s="907">
        <f t="shared" si="2907"/>
        <v>0</v>
      </c>
      <c r="L857" s="907">
        <f t="shared" si="2907"/>
        <v>0</v>
      </c>
      <c r="M857" s="907">
        <f t="shared" si="2907"/>
        <v>0</v>
      </c>
      <c r="N857" s="907">
        <f t="shared" si="2907"/>
        <v>0</v>
      </c>
      <c r="O857" s="907">
        <f t="shared" si="2907"/>
        <v>0</v>
      </c>
      <c r="P857" s="907">
        <f t="shared" si="2907"/>
        <v>0</v>
      </c>
      <c r="Q857" s="907">
        <f t="shared" si="2907"/>
        <v>0</v>
      </c>
      <c r="R857" s="907">
        <f t="shared" si="2907"/>
        <v>0</v>
      </c>
      <c r="S857" s="907">
        <f t="shared" si="2907"/>
        <v>0</v>
      </c>
      <c r="T857" s="906"/>
      <c r="U857" s="907">
        <f t="shared" ref="U857:AL857" si="2908">SUM(U664)</f>
        <v>0</v>
      </c>
      <c r="V857" s="907">
        <f t="shared" si="2908"/>
        <v>0</v>
      </c>
      <c r="W857" s="907">
        <f t="shared" si="2908"/>
        <v>0</v>
      </c>
      <c r="X857" s="907">
        <f t="shared" si="2908"/>
        <v>0</v>
      </c>
      <c r="Y857" s="907">
        <f t="shared" si="2908"/>
        <v>0</v>
      </c>
      <c r="Z857" s="907">
        <f t="shared" si="2908"/>
        <v>0</v>
      </c>
      <c r="AA857" s="907">
        <f t="shared" si="2908"/>
        <v>0</v>
      </c>
      <c r="AB857" s="907">
        <f t="shared" si="2908"/>
        <v>0</v>
      </c>
      <c r="AC857" s="907">
        <f t="shared" si="2908"/>
        <v>0</v>
      </c>
      <c r="AD857" s="907">
        <f t="shared" si="2908"/>
        <v>0</v>
      </c>
      <c r="AE857" s="907">
        <f t="shared" si="2908"/>
        <v>0</v>
      </c>
      <c r="AF857" s="907">
        <f t="shared" si="2908"/>
        <v>0</v>
      </c>
      <c r="AG857" s="907">
        <f t="shared" si="2908"/>
        <v>0</v>
      </c>
      <c r="AH857" s="907">
        <f t="shared" si="2908"/>
        <v>0</v>
      </c>
      <c r="AI857" s="907">
        <f t="shared" si="2908"/>
        <v>0</v>
      </c>
      <c r="AJ857" s="907">
        <f t="shared" si="2908"/>
        <v>0</v>
      </c>
      <c r="AK857" s="907">
        <f t="shared" si="2908"/>
        <v>0</v>
      </c>
      <c r="AL857" s="907">
        <f t="shared" si="2908"/>
        <v>0</v>
      </c>
      <c r="AM857" s="906"/>
      <c r="AN857" s="907">
        <f t="shared" ref="AN857:BE857" si="2909">SUM(AN664)</f>
        <v>0</v>
      </c>
      <c r="AO857" s="907">
        <f t="shared" si="2909"/>
        <v>0</v>
      </c>
      <c r="AP857" s="907">
        <f t="shared" si="2909"/>
        <v>0</v>
      </c>
      <c r="AQ857" s="907">
        <f t="shared" si="2909"/>
        <v>0</v>
      </c>
      <c r="AR857" s="907">
        <f t="shared" si="2909"/>
        <v>0</v>
      </c>
      <c r="AS857" s="907">
        <f t="shared" si="2909"/>
        <v>0</v>
      </c>
      <c r="AT857" s="907">
        <f t="shared" si="2909"/>
        <v>0</v>
      </c>
      <c r="AU857" s="907">
        <f t="shared" si="2909"/>
        <v>0</v>
      </c>
      <c r="AV857" s="907">
        <f t="shared" si="2909"/>
        <v>0</v>
      </c>
      <c r="AW857" s="907">
        <f t="shared" si="2909"/>
        <v>0</v>
      </c>
      <c r="AX857" s="907">
        <f t="shared" si="2909"/>
        <v>0</v>
      </c>
      <c r="AY857" s="907">
        <f t="shared" si="2909"/>
        <v>0</v>
      </c>
      <c r="AZ857" s="907">
        <f t="shared" si="2909"/>
        <v>0</v>
      </c>
      <c r="BA857" s="907">
        <f t="shared" si="2909"/>
        <v>0</v>
      </c>
      <c r="BB857" s="907">
        <f t="shared" si="2909"/>
        <v>0</v>
      </c>
      <c r="BC857" s="907">
        <f t="shared" si="2909"/>
        <v>0</v>
      </c>
      <c r="BD857" s="907">
        <f t="shared" si="2909"/>
        <v>0</v>
      </c>
      <c r="BE857" s="907">
        <f t="shared" si="2909"/>
        <v>0</v>
      </c>
      <c r="BF857" s="906"/>
      <c r="BG857" s="907">
        <f t="shared" ref="BG857:BX857" si="2910">SUM(BG664)</f>
        <v>0</v>
      </c>
      <c r="BH857" s="907">
        <f t="shared" si="2910"/>
        <v>0</v>
      </c>
      <c r="BI857" s="907">
        <f t="shared" si="2910"/>
        <v>0</v>
      </c>
      <c r="BJ857" s="907">
        <f t="shared" si="2910"/>
        <v>0</v>
      </c>
      <c r="BK857" s="907">
        <f t="shared" si="2910"/>
        <v>0</v>
      </c>
      <c r="BL857" s="907">
        <f t="shared" si="2910"/>
        <v>0</v>
      </c>
      <c r="BM857" s="907">
        <f t="shared" si="2910"/>
        <v>0</v>
      </c>
      <c r="BN857" s="907">
        <f t="shared" si="2910"/>
        <v>0</v>
      </c>
      <c r="BO857" s="907">
        <f t="shared" si="2910"/>
        <v>0</v>
      </c>
      <c r="BP857" s="907">
        <f t="shared" si="2910"/>
        <v>0</v>
      </c>
      <c r="BQ857" s="907">
        <f t="shared" si="2910"/>
        <v>0</v>
      </c>
      <c r="BR857" s="907">
        <f t="shared" si="2910"/>
        <v>0</v>
      </c>
      <c r="BS857" s="907">
        <f t="shared" si="2910"/>
        <v>0</v>
      </c>
      <c r="BT857" s="907">
        <f t="shared" si="2910"/>
        <v>0</v>
      </c>
      <c r="BU857" s="907">
        <f t="shared" si="2910"/>
        <v>0</v>
      </c>
      <c r="BV857" s="907">
        <f t="shared" si="2910"/>
        <v>0</v>
      </c>
      <c r="BW857" s="907">
        <f t="shared" si="2910"/>
        <v>0</v>
      </c>
      <c r="BX857" s="907">
        <f t="shared" si="2910"/>
        <v>0</v>
      </c>
      <c r="BY857" s="906"/>
      <c r="BZ857" s="907">
        <f>SUM(BZ664)</f>
        <v>0</v>
      </c>
      <c r="CA857" s="907">
        <f>SUM(CA664)</f>
        <v>0</v>
      </c>
      <c r="CB857" s="907">
        <f>SUM(CB664)</f>
        <v>0</v>
      </c>
      <c r="CC857" s="907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375">
        <f t="shared" si="2895"/>
        <v>0</v>
      </c>
      <c r="CI857" s="1376">
        <f t="shared" si="2895"/>
        <v>0</v>
      </c>
      <c r="CJ857" s="1377">
        <f t="shared" si="2895"/>
        <v>0</v>
      </c>
      <c r="CK857" s="1377">
        <f t="shared" si="2895"/>
        <v>0</v>
      </c>
      <c r="CL857" s="1377">
        <f t="shared" si="2895"/>
        <v>0</v>
      </c>
      <c r="CM857" s="1377">
        <f t="shared" si="2895"/>
        <v>0</v>
      </c>
      <c r="CN857" s="1377">
        <f t="shared" si="2895"/>
        <v>0</v>
      </c>
      <c r="CO857" s="1378">
        <f t="shared" si="2895"/>
        <v>0</v>
      </c>
      <c r="CP857" s="1378">
        <f t="shared" si="2895"/>
        <v>0</v>
      </c>
      <c r="CQ857" s="1378">
        <f t="shared" si="2895"/>
        <v>0</v>
      </c>
      <c r="CR857" s="1378">
        <f t="shared" si="2896"/>
        <v>0</v>
      </c>
      <c r="CS857" s="1377">
        <f t="shared" si="2896"/>
        <v>0</v>
      </c>
      <c r="CT857" s="1377">
        <f t="shared" si="2896"/>
        <v>0</v>
      </c>
      <c r="CU857" s="1377">
        <f t="shared" si="2896"/>
        <v>0</v>
      </c>
      <c r="CV857" s="1377">
        <f t="shared" si="2896"/>
        <v>0</v>
      </c>
      <c r="CW857" s="1377">
        <f t="shared" si="2896"/>
        <v>0</v>
      </c>
      <c r="CX857" s="1376">
        <f t="shared" si="2896"/>
        <v>0</v>
      </c>
      <c r="CY857" s="1379">
        <f t="shared" si="2896"/>
        <v>0</v>
      </c>
      <c r="CZ857" s="638">
        <f t="shared" si="2897"/>
        <v>0</v>
      </c>
      <c r="DA857" s="639">
        <f t="shared" si="2897"/>
        <v>0</v>
      </c>
      <c r="DB857" s="640">
        <f t="shared" si="2897"/>
        <v>0</v>
      </c>
      <c r="DC857" s="640">
        <f t="shared" si="2897"/>
        <v>0</v>
      </c>
      <c r="DD857" s="640">
        <f t="shared" si="2897"/>
        <v>0</v>
      </c>
      <c r="DE857" s="640">
        <f t="shared" si="2897"/>
        <v>0</v>
      </c>
      <c r="DF857" s="640">
        <f t="shared" si="2897"/>
        <v>0</v>
      </c>
      <c r="DG857" s="641">
        <f t="shared" si="2897"/>
        <v>0</v>
      </c>
      <c r="DH857" s="641">
        <f t="shared" si="2897"/>
        <v>0</v>
      </c>
      <c r="DI857" s="641">
        <f t="shared" si="2897"/>
        <v>0</v>
      </c>
      <c r="DJ857" s="641">
        <f t="shared" si="2898"/>
        <v>0</v>
      </c>
      <c r="DK857" s="640">
        <f t="shared" si="2898"/>
        <v>0</v>
      </c>
      <c r="DL857" s="640">
        <f t="shared" si="2898"/>
        <v>0</v>
      </c>
      <c r="DM857" s="640">
        <f t="shared" si="2898"/>
        <v>0</v>
      </c>
      <c r="DN857" s="640">
        <f t="shared" si="2898"/>
        <v>0</v>
      </c>
      <c r="DO857" s="640">
        <f t="shared" si="2898"/>
        <v>0</v>
      </c>
      <c r="DP857" s="639">
        <f t="shared" si="2898"/>
        <v>0</v>
      </c>
      <c r="DQ857" s="638">
        <f t="shared" si="2898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9"/>
      <c r="EE857" s="603"/>
    </row>
    <row r="858" spans="1:135" s="604" customFormat="1" ht="15.75" customHeight="1">
      <c r="A858" s="904" t="s">
        <v>22</v>
      </c>
      <c r="B858" s="906"/>
      <c r="C858" s="906"/>
      <c r="D858" s="906"/>
      <c r="E858" s="906"/>
      <c r="F858" s="906"/>
      <c r="G858" s="906"/>
      <c r="H858" s="906"/>
      <c r="I858" s="906"/>
      <c r="J858" s="906"/>
      <c r="K858" s="906"/>
      <c r="L858" s="906"/>
      <c r="M858" s="906"/>
      <c r="N858" s="906"/>
      <c r="O858" s="906"/>
      <c r="P858" s="906"/>
      <c r="Q858" s="906"/>
      <c r="R858" s="906"/>
      <c r="S858" s="906"/>
      <c r="T858" s="880"/>
      <c r="U858" s="906"/>
      <c r="V858" s="906"/>
      <c r="W858" s="906"/>
      <c r="X858" s="906"/>
      <c r="Y858" s="906"/>
      <c r="Z858" s="906"/>
      <c r="AA858" s="906"/>
      <c r="AB858" s="906"/>
      <c r="AC858" s="906"/>
      <c r="AD858" s="906"/>
      <c r="AE858" s="906"/>
      <c r="AF858" s="906"/>
      <c r="AG858" s="906"/>
      <c r="AH858" s="906"/>
      <c r="AI858" s="906"/>
      <c r="AJ858" s="906"/>
      <c r="AK858" s="906"/>
      <c r="AL858" s="906"/>
      <c r="AM858" s="880"/>
      <c r="AN858" s="906"/>
      <c r="AO858" s="906"/>
      <c r="AP858" s="906"/>
      <c r="AQ858" s="906"/>
      <c r="AR858" s="906"/>
      <c r="AS858" s="906"/>
      <c r="AT858" s="906"/>
      <c r="AU858" s="906"/>
      <c r="AV858" s="906"/>
      <c r="AW858" s="906"/>
      <c r="AX858" s="906"/>
      <c r="AY858" s="906"/>
      <c r="AZ858" s="906"/>
      <c r="BA858" s="906"/>
      <c r="BB858" s="906"/>
      <c r="BC858" s="906"/>
      <c r="BD858" s="906"/>
      <c r="BE858" s="906"/>
      <c r="BF858" s="880"/>
      <c r="BG858" s="906"/>
      <c r="BH858" s="906"/>
      <c r="BI858" s="906"/>
      <c r="BJ858" s="906"/>
      <c r="BK858" s="906"/>
      <c r="BL858" s="906"/>
      <c r="BM858" s="906"/>
      <c r="BN858" s="906"/>
      <c r="BO858" s="906"/>
      <c r="BP858" s="906"/>
      <c r="BQ858" s="906"/>
      <c r="BR858" s="906"/>
      <c r="BS858" s="906"/>
      <c r="BT858" s="906"/>
      <c r="BU858" s="906"/>
      <c r="BV858" s="906"/>
      <c r="BW858" s="906"/>
      <c r="BX858" s="906"/>
      <c r="BY858" s="880"/>
      <c r="BZ858" s="906"/>
      <c r="CA858" s="906"/>
      <c r="CB858" s="906"/>
      <c r="CC858" s="906"/>
      <c r="CD858" s="910"/>
      <c r="CE858" s="910"/>
      <c r="CF858" s="910"/>
      <c r="CG858" s="910"/>
      <c r="CH858" s="665"/>
      <c r="CI858" s="1411"/>
      <c r="CJ858" s="1411"/>
      <c r="CK858" s="1411"/>
      <c r="CL858" s="1411"/>
      <c r="CM858" s="1411"/>
      <c r="CN858" s="1411"/>
      <c r="CO858" s="1411"/>
      <c r="CP858" s="1411"/>
      <c r="CQ858" s="1411"/>
      <c r="CR858" s="1411"/>
      <c r="CS858" s="1411"/>
      <c r="CT858" s="1411"/>
      <c r="CU858" s="1411"/>
      <c r="CV858" s="1411"/>
      <c r="CW858" s="1411"/>
      <c r="CX858" s="1411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11"/>
      <c r="EE858" s="603"/>
    </row>
    <row r="859" spans="1:135" s="604" customFormat="1" ht="15.75" customHeight="1">
      <c r="A859" s="718" t="str">
        <f>A449</f>
        <v>Maize (mielie) meal purchase</v>
      </c>
      <c r="B859" s="907">
        <f t="shared" ref="B859:S859" si="2911">SUM(B455)</f>
        <v>0.34845213526199831</v>
      </c>
      <c r="C859" s="907">
        <f t="shared" si="2911"/>
        <v>0.56623471980074724</v>
      </c>
      <c r="D859" s="907">
        <f t="shared" si="2911"/>
        <v>0</v>
      </c>
      <c r="E859" s="907">
        <f t="shared" si="2911"/>
        <v>0.5033197509339975</v>
      </c>
      <c r="F859" s="907">
        <f t="shared" si="2911"/>
        <v>0.41180706894599794</v>
      </c>
      <c r="G859" s="907">
        <f t="shared" si="2911"/>
        <v>0</v>
      </c>
      <c r="H859" s="907">
        <f t="shared" si="2911"/>
        <v>0.56623471980074724</v>
      </c>
      <c r="I859" s="907">
        <f t="shared" si="2911"/>
        <v>1.1324694396014945</v>
      </c>
      <c r="J859" s="907">
        <f t="shared" si="2911"/>
        <v>0.64712539405799685</v>
      </c>
      <c r="K859" s="907">
        <f t="shared" si="2911"/>
        <v>0.56623471980074724</v>
      </c>
      <c r="L859" s="907">
        <f t="shared" si="2911"/>
        <v>0.28311735990037362</v>
      </c>
      <c r="M859" s="907">
        <f t="shared" si="2911"/>
        <v>0</v>
      </c>
      <c r="N859" s="907">
        <f t="shared" si="2911"/>
        <v>0.53927116171499734</v>
      </c>
      <c r="O859" s="907">
        <f t="shared" si="2911"/>
        <v>0.64712539405799685</v>
      </c>
      <c r="P859" s="907">
        <f t="shared" si="2911"/>
        <v>0.40445337128624798</v>
      </c>
      <c r="Q859" s="907">
        <f t="shared" si="2911"/>
        <v>0.35389669987546701</v>
      </c>
      <c r="R859" s="907">
        <f t="shared" si="2911"/>
        <v>0.40445337128624798</v>
      </c>
      <c r="S859" s="907">
        <f t="shared" si="2911"/>
        <v>0</v>
      </c>
      <c r="T859" s="906"/>
      <c r="U859" s="907">
        <f t="shared" ref="U859:AL859" si="2912">SUM(U455)</f>
        <v>0.64712539405799685</v>
      </c>
      <c r="V859" s="907">
        <f t="shared" si="2912"/>
        <v>0.56623471980074724</v>
      </c>
      <c r="W859" s="907">
        <f t="shared" si="2912"/>
        <v>0.56623471980074724</v>
      </c>
      <c r="X859" s="907">
        <f t="shared" si="2912"/>
        <v>0.75497962640099636</v>
      </c>
      <c r="Y859" s="907">
        <f t="shared" si="2912"/>
        <v>0</v>
      </c>
      <c r="Z859" s="907">
        <f t="shared" si="2912"/>
        <v>0</v>
      </c>
      <c r="AA859" s="907">
        <f t="shared" si="2912"/>
        <v>0</v>
      </c>
      <c r="AB859" s="907">
        <f t="shared" si="2912"/>
        <v>0</v>
      </c>
      <c r="AC859" s="907">
        <f t="shared" si="2912"/>
        <v>0.64712539405799685</v>
      </c>
      <c r="AD859" s="907">
        <f t="shared" si="2912"/>
        <v>0.56623471980074724</v>
      </c>
      <c r="AE859" s="907">
        <f t="shared" si="2912"/>
        <v>0</v>
      </c>
      <c r="AF859" s="907">
        <f t="shared" si="2912"/>
        <v>0.32356269702899842</v>
      </c>
      <c r="AG859" s="907">
        <f t="shared" si="2912"/>
        <v>0.30199185056039851</v>
      </c>
      <c r="AH859" s="907">
        <f t="shared" si="2912"/>
        <v>0.56623471980074724</v>
      </c>
      <c r="AI859" s="907">
        <f t="shared" si="2912"/>
        <v>0.37748981320049818</v>
      </c>
      <c r="AJ859" s="907">
        <f t="shared" si="2912"/>
        <v>0</v>
      </c>
      <c r="AK859" s="907">
        <f t="shared" si="2912"/>
        <v>0.45298777584059774</v>
      </c>
      <c r="AL859" s="907">
        <f t="shared" si="2912"/>
        <v>0.33554650062266506</v>
      </c>
      <c r="AM859" s="906"/>
      <c r="AN859" s="907">
        <f t="shared" ref="AN859:BE859" si="2913">SUM(AN455)</f>
        <v>0.45298777584059774</v>
      </c>
      <c r="AO859" s="907">
        <f t="shared" si="2913"/>
        <v>0.75497962640099636</v>
      </c>
      <c r="AP859" s="907">
        <f t="shared" si="2913"/>
        <v>0.75497962640099636</v>
      </c>
      <c r="AQ859" s="907">
        <f t="shared" si="2913"/>
        <v>0.23593113325031131</v>
      </c>
      <c r="AR859" s="907">
        <f t="shared" si="2913"/>
        <v>0.40445337128624798</v>
      </c>
      <c r="AS859" s="907">
        <f t="shared" si="2913"/>
        <v>0.28311735990037362</v>
      </c>
      <c r="AT859" s="907">
        <f t="shared" si="2913"/>
        <v>0.64712539405799685</v>
      </c>
      <c r="AU859" s="907">
        <f t="shared" si="2913"/>
        <v>0.47186226650062263</v>
      </c>
      <c r="AV859" s="907">
        <f t="shared" si="2913"/>
        <v>0.64712539405799685</v>
      </c>
      <c r="AW859" s="907">
        <f t="shared" si="2913"/>
        <v>0.20222668564312399</v>
      </c>
      <c r="AX859" s="907">
        <f t="shared" si="2913"/>
        <v>0.17694834993773351</v>
      </c>
      <c r="AY859" s="907">
        <f t="shared" si="2913"/>
        <v>0.75497962640099636</v>
      </c>
      <c r="AZ859" s="907">
        <f t="shared" si="2913"/>
        <v>0.90597555168119548</v>
      </c>
      <c r="BA859" s="907">
        <f t="shared" si="2913"/>
        <v>0</v>
      </c>
      <c r="BB859" s="907">
        <f t="shared" si="2913"/>
        <v>0</v>
      </c>
      <c r="BC859" s="907">
        <f t="shared" si="2913"/>
        <v>0.64712539405799685</v>
      </c>
      <c r="BD859" s="907">
        <f t="shared" si="2913"/>
        <v>0</v>
      </c>
      <c r="BE859" s="907">
        <f t="shared" si="2913"/>
        <v>0.26963558085749867</v>
      </c>
      <c r="BF859" s="906"/>
      <c r="BG859" s="907">
        <f t="shared" ref="BG859:BX859" si="2914">SUM(BG455)</f>
        <v>0.64712539405799685</v>
      </c>
      <c r="BH859" s="907">
        <f t="shared" si="2914"/>
        <v>0.75497962640099636</v>
      </c>
      <c r="BI859" s="907">
        <f t="shared" si="2914"/>
        <v>1.1324694396014945</v>
      </c>
      <c r="BJ859" s="907">
        <f t="shared" si="2914"/>
        <v>0.56623471980074724</v>
      </c>
      <c r="BK859" s="907">
        <f t="shared" si="2914"/>
        <v>0.28311735990037362</v>
      </c>
      <c r="BL859" s="907">
        <f t="shared" si="2914"/>
        <v>0.75497962640099636</v>
      </c>
      <c r="BM859" s="907">
        <f t="shared" si="2914"/>
        <v>0</v>
      </c>
      <c r="BN859" s="907">
        <f t="shared" si="2914"/>
        <v>0.56623471980074724</v>
      </c>
      <c r="BO859" s="907">
        <f t="shared" si="2914"/>
        <v>0.64712539405799685</v>
      </c>
      <c r="BP859" s="907">
        <f t="shared" si="2914"/>
        <v>0.20222668564312399</v>
      </c>
      <c r="BQ859" s="907">
        <f t="shared" si="2914"/>
        <v>0.20222668564312399</v>
      </c>
      <c r="BR859" s="907">
        <f t="shared" si="2914"/>
        <v>0.56623471980074724</v>
      </c>
      <c r="BS859" s="907">
        <f t="shared" si="2914"/>
        <v>0</v>
      </c>
      <c r="BT859" s="907">
        <f t="shared" si="2914"/>
        <v>0.75497962640099636</v>
      </c>
      <c r="BU859" s="907">
        <f t="shared" si="2914"/>
        <v>0</v>
      </c>
      <c r="BV859" s="907">
        <f t="shared" si="2914"/>
        <v>0</v>
      </c>
      <c r="BW859" s="907">
        <f t="shared" si="2914"/>
        <v>0</v>
      </c>
      <c r="BX859" s="907">
        <f t="shared" si="2914"/>
        <v>0</v>
      </c>
      <c r="BY859" s="906"/>
      <c r="BZ859" s="907">
        <f>SUM(BZ455)</f>
        <v>0.69206465753424673</v>
      </c>
      <c r="CA859" s="907">
        <f>SUM(CA455)</f>
        <v>0.62914968866749699</v>
      </c>
      <c r="CB859" s="907">
        <f>SUM(CB455)</f>
        <v>0.5033197509339975</v>
      </c>
      <c r="CC859" s="907">
        <f>SUM(CC455)</f>
        <v>0.45298777584059774</v>
      </c>
      <c r="CD859" s="723">
        <f t="shared" ref="CD859:CD868" si="2915">IF(DR859&lt;3,"",(SUM(B859:S859)-MIN(B859:S859)-MAX(B859:S859))/(DR859-2))</f>
        <v>0.39010786667022268</v>
      </c>
      <c r="CE859" s="723">
        <f t="shared" ref="CE859:CE868" si="2916">IF(DS859&lt;3,"",(SUM(U859:AL859)-MIN(U859:AL859)-MAX(U859:AL859))/(DS859-2))</f>
        <v>0.33442301903575872</v>
      </c>
      <c r="CF859" s="723">
        <f t="shared" ref="CF859:CF868" si="2917">IF(DT859&lt;3,"",(SUM(AN859:BE859)-MIN(AN859:BE859)-MAX(AN859:BE859))/(DT859-2))</f>
        <v>0.4189673490370931</v>
      </c>
      <c r="CG859" s="790">
        <f t="shared" ref="CG859:CG868" si="2918">IF(DU859&lt;3,"",(SUM(BG859:BX859)-MIN(BG859:BX859)-MAX(BG859:BX859))/(DU859-2))</f>
        <v>0.37159153486924046</v>
      </c>
      <c r="CH859" s="1375">
        <f t="shared" ref="CH859:CQ868" si="2919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376">
        <f t="shared" si="2919"/>
        <v>0</v>
      </c>
      <c r="CJ859" s="1377">
        <f t="shared" si="2919"/>
        <v>0</v>
      </c>
      <c r="CK859" s="1377">
        <f t="shared" si="2919"/>
        <v>0</v>
      </c>
      <c r="CL859" s="1377">
        <f t="shared" si="2919"/>
        <v>0.28311735990037362</v>
      </c>
      <c r="CM859" s="1377">
        <f t="shared" si="2919"/>
        <v>0.34845213526199831</v>
      </c>
      <c r="CN859" s="1377">
        <f t="shared" si="2919"/>
        <v>0.35389669987546701</v>
      </c>
      <c r="CO859" s="1378">
        <f t="shared" si="2919"/>
        <v>0.40445337128624798</v>
      </c>
      <c r="CP859" s="1378">
        <f t="shared" si="2919"/>
        <v>0.40445337128624798</v>
      </c>
      <c r="CQ859" s="1378">
        <f t="shared" si="2919"/>
        <v>0.41180706894599794</v>
      </c>
      <c r="CR859" s="1378">
        <f t="shared" ref="CR859:CY868" si="2920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377">
        <f t="shared" si="2920"/>
        <v>0.53927116171499734</v>
      </c>
      <c r="CT859" s="1377">
        <f t="shared" si="2920"/>
        <v>0.56623471980074724</v>
      </c>
      <c r="CU859" s="1377">
        <f t="shared" si="2920"/>
        <v>0.56623471980074724</v>
      </c>
      <c r="CV859" s="1377">
        <f t="shared" si="2920"/>
        <v>0.56623471980074724</v>
      </c>
      <c r="CW859" s="1377">
        <f t="shared" si="2920"/>
        <v>0.64712539405799685</v>
      </c>
      <c r="CX859" s="1376">
        <f t="shared" si="2920"/>
        <v>0.64712539405799685</v>
      </c>
      <c r="CY859" s="1379">
        <f t="shared" si="2920"/>
        <v>1.1324694396014945</v>
      </c>
      <c r="CZ859" s="638">
        <f t="shared" ref="CZ859:DI868" si="2921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2921"/>
        <v>0</v>
      </c>
      <c r="DB859" s="640">
        <f t="shared" si="2921"/>
        <v>0</v>
      </c>
      <c r="DC859" s="640">
        <f t="shared" si="2921"/>
        <v>0</v>
      </c>
      <c r="DD859" s="640">
        <f t="shared" si="2921"/>
        <v>0</v>
      </c>
      <c r="DE859" s="640">
        <f t="shared" si="2921"/>
        <v>0</v>
      </c>
      <c r="DF859" s="640">
        <f t="shared" si="2921"/>
        <v>0.30199185056039851</v>
      </c>
      <c r="DG859" s="641">
        <f t="shared" si="2921"/>
        <v>0.32356269702899842</v>
      </c>
      <c r="DH859" s="641">
        <f t="shared" si="2921"/>
        <v>0.33554650062266506</v>
      </c>
      <c r="DI859" s="641">
        <f t="shared" si="2921"/>
        <v>0.37748981320049818</v>
      </c>
      <c r="DJ859" s="641">
        <f t="shared" ref="DJ859:DQ868" si="2922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2922"/>
        <v>0.56623471980074724</v>
      </c>
      <c r="DL859" s="640">
        <f t="shared" si="2922"/>
        <v>0.56623471980074724</v>
      </c>
      <c r="DM859" s="640">
        <f t="shared" si="2922"/>
        <v>0.56623471980074724</v>
      </c>
      <c r="DN859" s="640">
        <f t="shared" si="2922"/>
        <v>0.56623471980074724</v>
      </c>
      <c r="DO859" s="640">
        <f t="shared" si="2922"/>
        <v>0.64712539405799685</v>
      </c>
      <c r="DP859" s="639">
        <f t="shared" si="2922"/>
        <v>0.64712539405799685</v>
      </c>
      <c r="DQ859" s="638">
        <f t="shared" si="2922"/>
        <v>0.75497962640099636</v>
      </c>
      <c r="DR859" s="753">
        <f t="shared" ref="DR859:DR868" si="2923">COUNT(B859:S859)</f>
        <v>18</v>
      </c>
      <c r="DS859" s="111">
        <f t="shared" ref="DS859:DS868" si="2924">COUNT(U859:AL859)</f>
        <v>18</v>
      </c>
      <c r="DT859" s="111">
        <f t="shared" ref="DT859:DT868" si="2925">COUNT(AN859:BE859)</f>
        <v>18</v>
      </c>
      <c r="DU859" s="111">
        <f t="shared" ref="DU859:DU868" si="2926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9"/>
      <c r="EE859" s="603"/>
    </row>
    <row r="860" spans="1:135" s="604" customFormat="1" ht="15.75" customHeight="1">
      <c r="A860" s="718" t="str">
        <f>A458</f>
        <v>Maize samp purchase</v>
      </c>
      <c r="B860" s="907">
        <f t="shared" ref="B860:S860" si="2927">SUM(B464)</f>
        <v>0</v>
      </c>
      <c r="C860" s="907">
        <f t="shared" si="2927"/>
        <v>0</v>
      </c>
      <c r="D860" s="907">
        <f t="shared" si="2927"/>
        <v>0</v>
      </c>
      <c r="E860" s="907">
        <f t="shared" si="2927"/>
        <v>0</v>
      </c>
      <c r="F860" s="907">
        <f t="shared" si="2927"/>
        <v>0</v>
      </c>
      <c r="G860" s="907">
        <f t="shared" si="2927"/>
        <v>0</v>
      </c>
      <c r="H860" s="907">
        <f t="shared" si="2927"/>
        <v>0</v>
      </c>
      <c r="I860" s="907">
        <f t="shared" si="2927"/>
        <v>0</v>
      </c>
      <c r="J860" s="907">
        <f t="shared" si="2927"/>
        <v>0</v>
      </c>
      <c r="K860" s="907">
        <f t="shared" si="2927"/>
        <v>0</v>
      </c>
      <c r="L860" s="907">
        <f t="shared" si="2927"/>
        <v>0</v>
      </c>
      <c r="M860" s="907">
        <f t="shared" si="2927"/>
        <v>0</v>
      </c>
      <c r="N860" s="907">
        <f t="shared" si="2927"/>
        <v>0</v>
      </c>
      <c r="O860" s="907">
        <f t="shared" si="2927"/>
        <v>0</v>
      </c>
      <c r="P860" s="907">
        <f t="shared" si="2927"/>
        <v>0</v>
      </c>
      <c r="Q860" s="907">
        <f t="shared" si="2927"/>
        <v>0</v>
      </c>
      <c r="R860" s="907">
        <f t="shared" si="2927"/>
        <v>0</v>
      </c>
      <c r="S860" s="907">
        <f t="shared" si="2927"/>
        <v>6.3088767123287662E-2</v>
      </c>
      <c r="T860" s="906"/>
      <c r="U860" s="907">
        <f t="shared" ref="U860:AL860" si="2928">SUM(U464)</f>
        <v>0</v>
      </c>
      <c r="V860" s="907">
        <f t="shared" si="2928"/>
        <v>0</v>
      </c>
      <c r="W860" s="907">
        <f t="shared" si="2928"/>
        <v>0</v>
      </c>
      <c r="X860" s="907">
        <f t="shared" si="2928"/>
        <v>0</v>
      </c>
      <c r="Y860" s="907">
        <f t="shared" si="2928"/>
        <v>0</v>
      </c>
      <c r="Z860" s="907">
        <f t="shared" si="2928"/>
        <v>0</v>
      </c>
      <c r="AA860" s="907">
        <f t="shared" si="2928"/>
        <v>0</v>
      </c>
      <c r="AB860" s="907">
        <f t="shared" si="2928"/>
        <v>0</v>
      </c>
      <c r="AC860" s="907">
        <f t="shared" si="2928"/>
        <v>0</v>
      </c>
      <c r="AD860" s="907">
        <f t="shared" si="2928"/>
        <v>0</v>
      </c>
      <c r="AE860" s="907">
        <f t="shared" si="2928"/>
        <v>0</v>
      </c>
      <c r="AF860" s="907">
        <f t="shared" si="2928"/>
        <v>0</v>
      </c>
      <c r="AG860" s="907">
        <f t="shared" si="2928"/>
        <v>0</v>
      </c>
      <c r="AH860" s="907">
        <f t="shared" si="2928"/>
        <v>0</v>
      </c>
      <c r="AI860" s="907">
        <f t="shared" si="2928"/>
        <v>0</v>
      </c>
      <c r="AJ860" s="907">
        <f t="shared" si="2928"/>
        <v>0</v>
      </c>
      <c r="AK860" s="907">
        <f t="shared" si="2928"/>
        <v>0</v>
      </c>
      <c r="AL860" s="907">
        <f t="shared" si="2928"/>
        <v>0</v>
      </c>
      <c r="AM860" s="906"/>
      <c r="AN860" s="907">
        <f t="shared" ref="AN860:BE860" si="2929">SUM(AN464)</f>
        <v>5.6779890410958891E-2</v>
      </c>
      <c r="AO860" s="907">
        <f t="shared" si="2929"/>
        <v>4.731657534246575E-2</v>
      </c>
      <c r="AP860" s="907">
        <f t="shared" si="2929"/>
        <v>9.46331506849315E-2</v>
      </c>
      <c r="AQ860" s="907">
        <f t="shared" si="2929"/>
        <v>0</v>
      </c>
      <c r="AR860" s="907">
        <f t="shared" si="2929"/>
        <v>0</v>
      </c>
      <c r="AS860" s="907">
        <f t="shared" si="2929"/>
        <v>5.6779890410958891E-2</v>
      </c>
      <c r="AT860" s="907">
        <f t="shared" si="2929"/>
        <v>0</v>
      </c>
      <c r="AU860" s="907">
        <f t="shared" si="2929"/>
        <v>0</v>
      </c>
      <c r="AV860" s="907">
        <f t="shared" si="2929"/>
        <v>0</v>
      </c>
      <c r="AW860" s="907">
        <f t="shared" si="2929"/>
        <v>0</v>
      </c>
      <c r="AX860" s="907">
        <f t="shared" si="2929"/>
        <v>0</v>
      </c>
      <c r="AY860" s="907">
        <f t="shared" si="2929"/>
        <v>0</v>
      </c>
      <c r="AZ860" s="907">
        <f t="shared" si="2929"/>
        <v>0</v>
      </c>
      <c r="BA860" s="907">
        <f t="shared" si="2929"/>
        <v>0</v>
      </c>
      <c r="BB860" s="907">
        <f t="shared" si="2929"/>
        <v>0</v>
      </c>
      <c r="BC860" s="907">
        <f t="shared" si="2929"/>
        <v>0</v>
      </c>
      <c r="BD860" s="907">
        <f t="shared" si="2929"/>
        <v>0</v>
      </c>
      <c r="BE860" s="907">
        <f t="shared" si="2929"/>
        <v>0</v>
      </c>
      <c r="BF860" s="906"/>
      <c r="BG860" s="907">
        <f t="shared" ref="BG860:BX860" si="2930">SUM(BG464)</f>
        <v>8.111412915851271E-2</v>
      </c>
      <c r="BH860" s="907">
        <f t="shared" si="2930"/>
        <v>0</v>
      </c>
      <c r="BI860" s="907">
        <f t="shared" si="2930"/>
        <v>0</v>
      </c>
      <c r="BJ860" s="907">
        <f t="shared" si="2930"/>
        <v>0</v>
      </c>
      <c r="BK860" s="907">
        <f t="shared" si="2930"/>
        <v>0</v>
      </c>
      <c r="BL860" s="907">
        <f t="shared" si="2930"/>
        <v>0</v>
      </c>
      <c r="BM860" s="907">
        <f t="shared" si="2930"/>
        <v>0</v>
      </c>
      <c r="BN860" s="907">
        <f t="shared" si="2930"/>
        <v>0</v>
      </c>
      <c r="BO860" s="907">
        <f t="shared" si="2930"/>
        <v>8.111412915851271E-2</v>
      </c>
      <c r="BP860" s="907">
        <f t="shared" si="2930"/>
        <v>0</v>
      </c>
      <c r="BQ860" s="907">
        <f t="shared" si="2930"/>
        <v>0</v>
      </c>
      <c r="BR860" s="907">
        <f t="shared" si="2930"/>
        <v>0</v>
      </c>
      <c r="BS860" s="907">
        <f t="shared" si="2930"/>
        <v>0</v>
      </c>
      <c r="BT860" s="907">
        <f t="shared" si="2930"/>
        <v>0</v>
      </c>
      <c r="BU860" s="907">
        <f t="shared" si="2930"/>
        <v>0</v>
      </c>
      <c r="BV860" s="907">
        <f t="shared" si="2930"/>
        <v>0</v>
      </c>
      <c r="BW860" s="907">
        <f t="shared" si="2930"/>
        <v>0</v>
      </c>
      <c r="BX860" s="907">
        <f t="shared" si="2930"/>
        <v>0</v>
      </c>
      <c r="BY860" s="906"/>
      <c r="BZ860" s="907">
        <f>SUM(BZ464)</f>
        <v>0</v>
      </c>
      <c r="CA860" s="907">
        <f>SUM(CA464)</f>
        <v>0</v>
      </c>
      <c r="CB860" s="907">
        <f>SUM(CB464)</f>
        <v>4.731657534246575E-2</v>
      </c>
      <c r="CC860" s="907">
        <f>SUM(CC464)</f>
        <v>5.6779890410958891E-2</v>
      </c>
      <c r="CD860" s="723">
        <f t="shared" si="2915"/>
        <v>0</v>
      </c>
      <c r="CE860" s="723">
        <f t="shared" si="2916"/>
        <v>0</v>
      </c>
      <c r="CF860" s="723">
        <f t="shared" si="2917"/>
        <v>1.0054772260273969E-2</v>
      </c>
      <c r="CG860" s="790">
        <f t="shared" si="2918"/>
        <v>5.0696330724070444E-3</v>
      </c>
      <c r="CH860" s="1375">
        <f t="shared" si="2919"/>
        <v>0</v>
      </c>
      <c r="CI860" s="1376">
        <f t="shared" si="2919"/>
        <v>0</v>
      </c>
      <c r="CJ860" s="1377">
        <f t="shared" si="2919"/>
        <v>0</v>
      </c>
      <c r="CK860" s="1377">
        <f t="shared" si="2919"/>
        <v>0</v>
      </c>
      <c r="CL860" s="1377">
        <f t="shared" si="2919"/>
        <v>0</v>
      </c>
      <c r="CM860" s="1377">
        <f t="shared" si="2919"/>
        <v>0</v>
      </c>
      <c r="CN860" s="1377">
        <f t="shared" si="2919"/>
        <v>0</v>
      </c>
      <c r="CO860" s="1378">
        <f t="shared" si="2919"/>
        <v>0</v>
      </c>
      <c r="CP860" s="1378">
        <f t="shared" si="2919"/>
        <v>0</v>
      </c>
      <c r="CQ860" s="1378">
        <f t="shared" si="2919"/>
        <v>0</v>
      </c>
      <c r="CR860" s="1378">
        <f t="shared" si="2920"/>
        <v>0</v>
      </c>
      <c r="CS860" s="1377">
        <f t="shared" si="2920"/>
        <v>0</v>
      </c>
      <c r="CT860" s="1377">
        <f t="shared" si="2920"/>
        <v>0</v>
      </c>
      <c r="CU860" s="1377">
        <f t="shared" si="2920"/>
        <v>0</v>
      </c>
      <c r="CV860" s="1377">
        <f t="shared" si="2920"/>
        <v>0</v>
      </c>
      <c r="CW860" s="1377">
        <f t="shared" si="2920"/>
        <v>0</v>
      </c>
      <c r="CX860" s="1376">
        <f t="shared" si="2920"/>
        <v>0</v>
      </c>
      <c r="CY860" s="1379">
        <f t="shared" si="2920"/>
        <v>6.3088767123287662E-2</v>
      </c>
      <c r="CZ860" s="638">
        <f t="shared" si="2921"/>
        <v>0</v>
      </c>
      <c r="DA860" s="639">
        <f t="shared" si="2921"/>
        <v>0</v>
      </c>
      <c r="DB860" s="640">
        <f t="shared" si="2921"/>
        <v>0</v>
      </c>
      <c r="DC860" s="640">
        <f t="shared" si="2921"/>
        <v>0</v>
      </c>
      <c r="DD860" s="640">
        <f t="shared" si="2921"/>
        <v>0</v>
      </c>
      <c r="DE860" s="640">
        <f t="shared" si="2921"/>
        <v>0</v>
      </c>
      <c r="DF860" s="640">
        <f t="shared" si="2921"/>
        <v>0</v>
      </c>
      <c r="DG860" s="641">
        <f t="shared" si="2921"/>
        <v>0</v>
      </c>
      <c r="DH860" s="641">
        <f t="shared" si="2921"/>
        <v>0</v>
      </c>
      <c r="DI860" s="641">
        <f t="shared" si="2921"/>
        <v>0</v>
      </c>
      <c r="DJ860" s="641">
        <f t="shared" si="2922"/>
        <v>0</v>
      </c>
      <c r="DK860" s="640">
        <f t="shared" si="2922"/>
        <v>0</v>
      </c>
      <c r="DL860" s="640">
        <f t="shared" si="2922"/>
        <v>0</v>
      </c>
      <c r="DM860" s="640">
        <f t="shared" si="2922"/>
        <v>0</v>
      </c>
      <c r="DN860" s="640">
        <f t="shared" si="2922"/>
        <v>0</v>
      </c>
      <c r="DO860" s="640">
        <f t="shared" si="2922"/>
        <v>0</v>
      </c>
      <c r="DP860" s="639">
        <f t="shared" si="2922"/>
        <v>0</v>
      </c>
      <c r="DQ860" s="638">
        <f t="shared" si="2922"/>
        <v>0</v>
      </c>
      <c r="DR860" s="753">
        <f t="shared" si="2923"/>
        <v>18</v>
      </c>
      <c r="DS860" s="111">
        <f t="shared" si="2924"/>
        <v>18</v>
      </c>
      <c r="DT860" s="111">
        <f t="shared" si="2925"/>
        <v>18</v>
      </c>
      <c r="DU860" s="111">
        <f t="shared" si="2926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9"/>
      <c r="EE860" s="603"/>
    </row>
    <row r="861" spans="1:135" s="604" customFormat="1" ht="15.75" customHeight="1">
      <c r="A861" s="718" t="str">
        <f>A467</f>
        <v>Rice purchase</v>
      </c>
      <c r="B861" s="907">
        <f t="shared" ref="B861:S861" si="2931">SUM(B473)</f>
        <v>0</v>
      </c>
      <c r="C861" s="907">
        <f t="shared" si="2931"/>
        <v>0</v>
      </c>
      <c r="D861" s="907">
        <f t="shared" si="2931"/>
        <v>0</v>
      </c>
      <c r="E861" s="907">
        <f t="shared" si="2931"/>
        <v>0</v>
      </c>
      <c r="F861" s="907">
        <f t="shared" si="2931"/>
        <v>0</v>
      </c>
      <c r="G861" s="907">
        <f t="shared" si="2931"/>
        <v>0</v>
      </c>
      <c r="H861" s="907">
        <f t="shared" si="2931"/>
        <v>0</v>
      </c>
      <c r="I861" s="907">
        <f t="shared" si="2931"/>
        <v>0</v>
      </c>
      <c r="J861" s="907">
        <f t="shared" si="2931"/>
        <v>0</v>
      </c>
      <c r="K861" s="907">
        <f t="shared" si="2931"/>
        <v>0</v>
      </c>
      <c r="L861" s="907">
        <f t="shared" si="2931"/>
        <v>0</v>
      </c>
      <c r="M861" s="907">
        <f t="shared" si="2931"/>
        <v>0</v>
      </c>
      <c r="N861" s="907">
        <f t="shared" si="2931"/>
        <v>0</v>
      </c>
      <c r="O861" s="907">
        <f t="shared" si="2931"/>
        <v>0</v>
      </c>
      <c r="P861" s="907">
        <f t="shared" si="2931"/>
        <v>0</v>
      </c>
      <c r="Q861" s="907">
        <f t="shared" si="2931"/>
        <v>0</v>
      </c>
      <c r="R861" s="907">
        <f t="shared" si="2931"/>
        <v>0</v>
      </c>
      <c r="S861" s="907">
        <f t="shared" si="2931"/>
        <v>0</v>
      </c>
      <c r="T861" s="906"/>
      <c r="U861" s="907">
        <f t="shared" ref="U861:AL861" si="2932">SUM(U473)</f>
        <v>0</v>
      </c>
      <c r="V861" s="907">
        <f t="shared" si="2932"/>
        <v>0</v>
      </c>
      <c r="W861" s="907">
        <f t="shared" si="2932"/>
        <v>0</v>
      </c>
      <c r="X861" s="907">
        <f t="shared" si="2932"/>
        <v>0</v>
      </c>
      <c r="Y861" s="907">
        <f t="shared" si="2932"/>
        <v>0</v>
      </c>
      <c r="Z861" s="907">
        <f t="shared" si="2932"/>
        <v>0</v>
      </c>
      <c r="AA861" s="907">
        <f t="shared" si="2932"/>
        <v>0</v>
      </c>
      <c r="AB861" s="907">
        <f t="shared" si="2932"/>
        <v>0</v>
      </c>
      <c r="AC861" s="907">
        <f t="shared" si="2932"/>
        <v>0</v>
      </c>
      <c r="AD861" s="907">
        <f t="shared" si="2932"/>
        <v>0</v>
      </c>
      <c r="AE861" s="907">
        <f t="shared" si="2932"/>
        <v>0</v>
      </c>
      <c r="AF861" s="907">
        <f t="shared" si="2932"/>
        <v>0</v>
      </c>
      <c r="AG861" s="907">
        <f t="shared" si="2932"/>
        <v>5.5372124533001242E-2</v>
      </c>
      <c r="AH861" s="907">
        <f t="shared" si="2932"/>
        <v>0</v>
      </c>
      <c r="AI861" s="907">
        <f t="shared" si="2932"/>
        <v>0</v>
      </c>
      <c r="AJ861" s="907">
        <f t="shared" si="2932"/>
        <v>0</v>
      </c>
      <c r="AK861" s="907">
        <f t="shared" si="2932"/>
        <v>0</v>
      </c>
      <c r="AL861" s="907">
        <f t="shared" si="2932"/>
        <v>0</v>
      </c>
      <c r="AM861" s="906"/>
      <c r="AN861" s="907">
        <f t="shared" ref="AN861:BE861" si="2933">SUM(AN473)</f>
        <v>0</v>
      </c>
      <c r="AO861" s="907">
        <f t="shared" si="2933"/>
        <v>4.6143437110834372E-2</v>
      </c>
      <c r="AP861" s="907">
        <f t="shared" si="2933"/>
        <v>0</v>
      </c>
      <c r="AQ861" s="907">
        <f t="shared" si="2933"/>
        <v>4.6143437110834372E-2</v>
      </c>
      <c r="AR861" s="907">
        <f t="shared" si="2933"/>
        <v>7.9103035047144624E-2</v>
      </c>
      <c r="AS861" s="907">
        <f t="shared" si="2933"/>
        <v>0</v>
      </c>
      <c r="AT861" s="907">
        <f t="shared" si="2933"/>
        <v>0</v>
      </c>
      <c r="AU861" s="907">
        <f t="shared" si="2933"/>
        <v>9.2286874221668744E-2</v>
      </c>
      <c r="AV861" s="907">
        <f t="shared" si="2933"/>
        <v>7.9103035047144624E-2</v>
      </c>
      <c r="AW861" s="907">
        <f t="shared" si="2933"/>
        <v>0</v>
      </c>
      <c r="AX861" s="907">
        <f t="shared" si="2933"/>
        <v>6.9215155666251554E-2</v>
      </c>
      <c r="AY861" s="907">
        <f t="shared" si="2933"/>
        <v>9.2286874221668744E-2</v>
      </c>
      <c r="AZ861" s="907">
        <f t="shared" si="2933"/>
        <v>0</v>
      </c>
      <c r="BA861" s="907">
        <f t="shared" si="2933"/>
        <v>0</v>
      </c>
      <c r="BB861" s="907">
        <f t="shared" si="2933"/>
        <v>0</v>
      </c>
      <c r="BC861" s="907">
        <f t="shared" si="2933"/>
        <v>0</v>
      </c>
      <c r="BD861" s="907">
        <f t="shared" si="2933"/>
        <v>0</v>
      </c>
      <c r="BE861" s="907">
        <f t="shared" si="2933"/>
        <v>0</v>
      </c>
      <c r="BF861" s="906"/>
      <c r="BG861" s="907">
        <f t="shared" ref="BG861:BX861" si="2934">SUM(BG473)</f>
        <v>0</v>
      </c>
      <c r="BH861" s="907">
        <f t="shared" si="2934"/>
        <v>0</v>
      </c>
      <c r="BI861" s="907">
        <f t="shared" si="2934"/>
        <v>0</v>
      </c>
      <c r="BJ861" s="907">
        <f t="shared" si="2934"/>
        <v>0.11074424906600248</v>
      </c>
      <c r="BK861" s="907">
        <f t="shared" si="2934"/>
        <v>0</v>
      </c>
      <c r="BL861" s="907">
        <f t="shared" si="2934"/>
        <v>0</v>
      </c>
      <c r="BM861" s="907">
        <f t="shared" si="2934"/>
        <v>7.9103035047144624E-2</v>
      </c>
      <c r="BN861" s="907">
        <f t="shared" si="2934"/>
        <v>5.5372124533001242E-2</v>
      </c>
      <c r="BO861" s="907">
        <f t="shared" si="2934"/>
        <v>5.2735356698096425E-2</v>
      </c>
      <c r="BP861" s="907">
        <f t="shared" si="2934"/>
        <v>0</v>
      </c>
      <c r="BQ861" s="907">
        <f t="shared" si="2934"/>
        <v>7.9103035047144624E-2</v>
      </c>
      <c r="BR861" s="907">
        <f t="shared" si="2934"/>
        <v>0</v>
      </c>
      <c r="BS861" s="907">
        <f t="shared" si="2934"/>
        <v>0</v>
      </c>
      <c r="BT861" s="907">
        <f t="shared" si="2934"/>
        <v>9.2286874221668744E-2</v>
      </c>
      <c r="BU861" s="907">
        <f t="shared" si="2934"/>
        <v>0</v>
      </c>
      <c r="BV861" s="907">
        <f t="shared" si="2934"/>
        <v>0</v>
      </c>
      <c r="BW861" s="907">
        <f t="shared" si="2934"/>
        <v>0</v>
      </c>
      <c r="BX861" s="907">
        <f t="shared" si="2934"/>
        <v>0</v>
      </c>
      <c r="BY861" s="906"/>
      <c r="BZ861" s="907">
        <f>SUM(BZ473)</f>
        <v>0</v>
      </c>
      <c r="CA861" s="907">
        <f>SUM(CA473)</f>
        <v>0</v>
      </c>
      <c r="CB861" s="907">
        <f>SUM(CB473)</f>
        <v>4.6143437110834372E-2</v>
      </c>
      <c r="CC861" s="907">
        <f>SUM(CC473)</f>
        <v>5.5372124533001242E-2</v>
      </c>
      <c r="CD861" s="723">
        <f t="shared" si="2915"/>
        <v>0</v>
      </c>
      <c r="CE861" s="723">
        <f t="shared" si="2916"/>
        <v>0</v>
      </c>
      <c r="CF861" s="723">
        <f t="shared" si="2917"/>
        <v>2.5749685887742391E-2</v>
      </c>
      <c r="CG861" s="790">
        <f t="shared" si="2918"/>
        <v>2.241252659669098E-2</v>
      </c>
      <c r="CH861" s="1375">
        <f t="shared" si="2919"/>
        <v>0</v>
      </c>
      <c r="CI861" s="1376">
        <f t="shared" si="2919"/>
        <v>0</v>
      </c>
      <c r="CJ861" s="1377">
        <f t="shared" si="2919"/>
        <v>0</v>
      </c>
      <c r="CK861" s="1377">
        <f t="shared" si="2919"/>
        <v>0</v>
      </c>
      <c r="CL861" s="1377">
        <f t="shared" si="2919"/>
        <v>0</v>
      </c>
      <c r="CM861" s="1377">
        <f t="shared" si="2919"/>
        <v>0</v>
      </c>
      <c r="CN861" s="1377">
        <f t="shared" si="2919"/>
        <v>0</v>
      </c>
      <c r="CO861" s="1378">
        <f t="shared" si="2919"/>
        <v>0</v>
      </c>
      <c r="CP861" s="1378">
        <f t="shared" si="2919"/>
        <v>0</v>
      </c>
      <c r="CQ861" s="1378">
        <f t="shared" si="2919"/>
        <v>0</v>
      </c>
      <c r="CR861" s="1378">
        <f t="shared" si="2920"/>
        <v>0</v>
      </c>
      <c r="CS861" s="1377">
        <f t="shared" si="2920"/>
        <v>0</v>
      </c>
      <c r="CT861" s="1377">
        <f t="shared" si="2920"/>
        <v>0</v>
      </c>
      <c r="CU861" s="1377">
        <f t="shared" si="2920"/>
        <v>0</v>
      </c>
      <c r="CV861" s="1377">
        <f t="shared" si="2920"/>
        <v>0</v>
      </c>
      <c r="CW861" s="1377">
        <f t="shared" si="2920"/>
        <v>0</v>
      </c>
      <c r="CX861" s="1376">
        <f t="shared" si="2920"/>
        <v>0</v>
      </c>
      <c r="CY861" s="1379">
        <f t="shared" si="2920"/>
        <v>0</v>
      </c>
      <c r="CZ861" s="638">
        <f t="shared" si="2921"/>
        <v>0</v>
      </c>
      <c r="DA861" s="639">
        <f t="shared" si="2921"/>
        <v>0</v>
      </c>
      <c r="DB861" s="640">
        <f t="shared" si="2921"/>
        <v>0</v>
      </c>
      <c r="DC861" s="640">
        <f t="shared" si="2921"/>
        <v>0</v>
      </c>
      <c r="DD861" s="640">
        <f t="shared" si="2921"/>
        <v>0</v>
      </c>
      <c r="DE861" s="640">
        <f t="shared" si="2921"/>
        <v>0</v>
      </c>
      <c r="DF861" s="640">
        <f t="shared" si="2921"/>
        <v>0</v>
      </c>
      <c r="DG861" s="641">
        <f t="shared" si="2921"/>
        <v>0</v>
      </c>
      <c r="DH861" s="641">
        <f t="shared" si="2921"/>
        <v>0</v>
      </c>
      <c r="DI861" s="641">
        <f t="shared" si="2921"/>
        <v>0</v>
      </c>
      <c r="DJ861" s="641">
        <f t="shared" si="2922"/>
        <v>0</v>
      </c>
      <c r="DK861" s="640">
        <f t="shared" si="2922"/>
        <v>0</v>
      </c>
      <c r="DL861" s="640">
        <f t="shared" si="2922"/>
        <v>0</v>
      </c>
      <c r="DM861" s="640">
        <f t="shared" si="2922"/>
        <v>0</v>
      </c>
      <c r="DN861" s="640">
        <f t="shared" si="2922"/>
        <v>0</v>
      </c>
      <c r="DO861" s="640">
        <f t="shared" si="2922"/>
        <v>0</v>
      </c>
      <c r="DP861" s="639">
        <f t="shared" si="2922"/>
        <v>0</v>
      </c>
      <c r="DQ861" s="638">
        <f t="shared" si="2922"/>
        <v>5.5372124533001242E-2</v>
      </c>
      <c r="DR861" s="753">
        <f t="shared" si="2923"/>
        <v>18</v>
      </c>
      <c r="DS861" s="111">
        <f t="shared" si="2924"/>
        <v>18</v>
      </c>
      <c r="DT861" s="111">
        <f t="shared" si="2925"/>
        <v>18</v>
      </c>
      <c r="DU861" s="111">
        <f t="shared" si="2926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9"/>
      <c r="EE861" s="603"/>
    </row>
    <row r="862" spans="1:135" s="604" customFormat="1" ht="15.75" customHeight="1">
      <c r="A862" s="718" t="str">
        <f>A476</f>
        <v>Potatoes purchase</v>
      </c>
      <c r="B862" s="907">
        <f t="shared" ref="B862:S862" si="2935">SUM(B482)</f>
        <v>0</v>
      </c>
      <c r="C862" s="907">
        <f t="shared" si="2935"/>
        <v>1.4663760896637609E-2</v>
      </c>
      <c r="D862" s="907">
        <f t="shared" si="2935"/>
        <v>0</v>
      </c>
      <c r="E862" s="907">
        <f t="shared" si="2935"/>
        <v>0</v>
      </c>
      <c r="F862" s="907">
        <f t="shared" si="2935"/>
        <v>0</v>
      </c>
      <c r="G862" s="907">
        <f t="shared" si="2935"/>
        <v>1.4663760896637609E-2</v>
      </c>
      <c r="H862" s="907">
        <f t="shared" si="2935"/>
        <v>1.4663760896637609E-2</v>
      </c>
      <c r="I862" s="907">
        <f t="shared" si="2935"/>
        <v>2.9327521793275219E-2</v>
      </c>
      <c r="J862" s="907">
        <f t="shared" si="2935"/>
        <v>1.6758583881871552E-2</v>
      </c>
      <c r="K862" s="907">
        <f t="shared" si="2935"/>
        <v>0</v>
      </c>
      <c r="L862" s="907">
        <f t="shared" si="2935"/>
        <v>1.4663760896637609E-2</v>
      </c>
      <c r="M862" s="907">
        <f t="shared" si="2935"/>
        <v>0</v>
      </c>
      <c r="N862" s="907">
        <f t="shared" si="2935"/>
        <v>1.6758583881871552E-2</v>
      </c>
      <c r="O862" s="907">
        <f t="shared" si="2935"/>
        <v>1.6758583881871552E-2</v>
      </c>
      <c r="P862" s="907">
        <f t="shared" si="2935"/>
        <v>1.1731008717310086E-2</v>
      </c>
      <c r="Q862" s="907">
        <f t="shared" si="2935"/>
        <v>0</v>
      </c>
      <c r="R862" s="907">
        <f t="shared" si="2935"/>
        <v>5.0275751645614663E-3</v>
      </c>
      <c r="S862" s="907">
        <f t="shared" si="2935"/>
        <v>1.3034454130344542E-2</v>
      </c>
      <c r="T862" s="906"/>
      <c r="U862" s="907">
        <f t="shared" ref="U862:AL862" si="2936">SUM(U482)</f>
        <v>0</v>
      </c>
      <c r="V862" s="907">
        <f t="shared" si="2936"/>
        <v>1.4663760896637609E-2</v>
      </c>
      <c r="W862" s="907">
        <f t="shared" si="2936"/>
        <v>0</v>
      </c>
      <c r="X862" s="907">
        <f t="shared" si="2936"/>
        <v>0</v>
      </c>
      <c r="Y862" s="907">
        <f t="shared" si="2936"/>
        <v>0</v>
      </c>
      <c r="Z862" s="907">
        <f t="shared" si="2936"/>
        <v>1.1731008717310086E-2</v>
      </c>
      <c r="AA862" s="907">
        <f t="shared" si="2936"/>
        <v>1.4663760896637609E-2</v>
      </c>
      <c r="AB862" s="907">
        <f t="shared" si="2936"/>
        <v>0</v>
      </c>
      <c r="AC862" s="907">
        <f t="shared" si="2936"/>
        <v>0</v>
      </c>
      <c r="AD862" s="907">
        <f t="shared" si="2936"/>
        <v>0</v>
      </c>
      <c r="AE862" s="907">
        <f t="shared" si="2936"/>
        <v>2.9327521793275219E-2</v>
      </c>
      <c r="AF862" s="907">
        <f t="shared" si="2936"/>
        <v>0</v>
      </c>
      <c r="AG862" s="907">
        <f t="shared" si="2936"/>
        <v>0</v>
      </c>
      <c r="AH862" s="907">
        <f t="shared" si="2936"/>
        <v>1.4663760896637609E-2</v>
      </c>
      <c r="AI862" s="907">
        <f t="shared" si="2936"/>
        <v>0</v>
      </c>
      <c r="AJ862" s="907">
        <f t="shared" si="2936"/>
        <v>0</v>
      </c>
      <c r="AK862" s="907">
        <f t="shared" si="2936"/>
        <v>1.1731008717310086E-2</v>
      </c>
      <c r="AL862" s="907">
        <f t="shared" si="2936"/>
        <v>1.3034454130344542E-2</v>
      </c>
      <c r="AM862" s="906"/>
      <c r="AN862" s="907">
        <f t="shared" ref="AN862:BE862" si="2937">SUM(AN482)</f>
        <v>0</v>
      </c>
      <c r="AO862" s="907">
        <f t="shared" si="2937"/>
        <v>0</v>
      </c>
      <c r="AP862" s="907">
        <f t="shared" si="2937"/>
        <v>0</v>
      </c>
      <c r="AQ862" s="907">
        <f t="shared" si="2937"/>
        <v>0</v>
      </c>
      <c r="AR862" s="907">
        <f t="shared" si="2937"/>
        <v>0</v>
      </c>
      <c r="AS862" s="907">
        <f t="shared" si="2937"/>
        <v>0</v>
      </c>
      <c r="AT862" s="907">
        <f t="shared" si="2937"/>
        <v>1.1731008717310086E-2</v>
      </c>
      <c r="AU862" s="907">
        <f t="shared" si="2937"/>
        <v>0</v>
      </c>
      <c r="AV862" s="907">
        <f t="shared" si="2937"/>
        <v>0</v>
      </c>
      <c r="AW862" s="907">
        <f t="shared" si="2937"/>
        <v>0</v>
      </c>
      <c r="AX862" s="907">
        <f t="shared" si="2937"/>
        <v>1.4663760896637609E-2</v>
      </c>
      <c r="AY862" s="907">
        <f t="shared" si="2937"/>
        <v>1.9551681195516812E-2</v>
      </c>
      <c r="AZ862" s="907">
        <f t="shared" si="2937"/>
        <v>2.3462017434620171E-2</v>
      </c>
      <c r="BA862" s="907">
        <f t="shared" si="2937"/>
        <v>1.6758583881871552E-2</v>
      </c>
      <c r="BB862" s="907">
        <f t="shared" si="2937"/>
        <v>0</v>
      </c>
      <c r="BC862" s="907">
        <f t="shared" si="2937"/>
        <v>0</v>
      </c>
      <c r="BD862" s="907">
        <f t="shared" si="2937"/>
        <v>0</v>
      </c>
      <c r="BE862" s="907">
        <f t="shared" si="2937"/>
        <v>1.6758583881871552E-2</v>
      </c>
      <c r="BF862" s="906"/>
      <c r="BG862" s="907">
        <f t="shared" ref="BG862:BX862" si="2938">SUM(BG482)</f>
        <v>0</v>
      </c>
      <c r="BH862" s="907">
        <f t="shared" si="2938"/>
        <v>0</v>
      </c>
      <c r="BI862" s="907">
        <f t="shared" si="2938"/>
        <v>0</v>
      </c>
      <c r="BJ862" s="907">
        <f t="shared" si="2938"/>
        <v>0</v>
      </c>
      <c r="BK862" s="907">
        <f t="shared" si="2938"/>
        <v>0</v>
      </c>
      <c r="BL862" s="907">
        <f t="shared" si="2938"/>
        <v>1.3686176836861769E-2</v>
      </c>
      <c r="BM862" s="907">
        <f t="shared" si="2938"/>
        <v>0</v>
      </c>
      <c r="BN862" s="907">
        <f t="shared" si="2938"/>
        <v>0</v>
      </c>
      <c r="BO862" s="907">
        <f t="shared" si="2938"/>
        <v>1.6758583881871552E-2</v>
      </c>
      <c r="BP862" s="907">
        <f t="shared" si="2938"/>
        <v>0</v>
      </c>
      <c r="BQ862" s="907">
        <f t="shared" si="2938"/>
        <v>0</v>
      </c>
      <c r="BR862" s="907">
        <f t="shared" si="2938"/>
        <v>0</v>
      </c>
      <c r="BS862" s="907">
        <f t="shared" si="2938"/>
        <v>0</v>
      </c>
      <c r="BT862" s="907">
        <f t="shared" si="2938"/>
        <v>0</v>
      </c>
      <c r="BU862" s="907">
        <f t="shared" si="2938"/>
        <v>0</v>
      </c>
      <c r="BV862" s="907">
        <f t="shared" si="2938"/>
        <v>0</v>
      </c>
      <c r="BW862" s="907">
        <f t="shared" si="2938"/>
        <v>0</v>
      </c>
      <c r="BX862" s="907">
        <f t="shared" si="2938"/>
        <v>0</v>
      </c>
      <c r="BY862" s="906"/>
      <c r="BZ862" s="907">
        <f>SUM(BZ482)</f>
        <v>1.9551681195516812E-2</v>
      </c>
      <c r="CA862" s="907">
        <f>SUM(CA482)</f>
        <v>1.9551681195516812E-2</v>
      </c>
      <c r="CB862" s="907">
        <f>SUM(CB482)</f>
        <v>1.3686176836861769E-2</v>
      </c>
      <c r="CC862" s="907">
        <f>SUM(CC482)</f>
        <v>1.6423412204234121E-2</v>
      </c>
      <c r="CD862" s="723">
        <f t="shared" si="2915"/>
        <v>8.6702395777738233E-3</v>
      </c>
      <c r="CE862" s="723">
        <f t="shared" si="2916"/>
        <v>5.0304846409298465E-3</v>
      </c>
      <c r="CF862" s="723">
        <f t="shared" si="2917"/>
        <v>4.9664761608254763E-3</v>
      </c>
      <c r="CG862" s="790">
        <f t="shared" si="2918"/>
        <v>8.5538605230386054E-4</v>
      </c>
      <c r="CH862" s="1375">
        <f t="shared" si="2919"/>
        <v>0</v>
      </c>
      <c r="CI862" s="1376">
        <f t="shared" si="2919"/>
        <v>0</v>
      </c>
      <c r="CJ862" s="1377">
        <f t="shared" si="2919"/>
        <v>0</v>
      </c>
      <c r="CK862" s="1377">
        <f t="shared" si="2919"/>
        <v>0</v>
      </c>
      <c r="CL862" s="1377">
        <f t="shared" si="2919"/>
        <v>0</v>
      </c>
      <c r="CM862" s="1377">
        <f t="shared" si="2919"/>
        <v>0</v>
      </c>
      <c r="CN862" s="1377">
        <f t="shared" si="2919"/>
        <v>0</v>
      </c>
      <c r="CO862" s="1378">
        <f t="shared" si="2919"/>
        <v>5.0275751645614663E-3</v>
      </c>
      <c r="CP862" s="1378">
        <f t="shared" si="2919"/>
        <v>1.1731008717310086E-2</v>
      </c>
      <c r="CQ862" s="1378">
        <f t="shared" si="2919"/>
        <v>1.3034454130344542E-2</v>
      </c>
      <c r="CR862" s="1378">
        <f t="shared" si="2920"/>
        <v>1.4663760896637609E-2</v>
      </c>
      <c r="CS862" s="1377">
        <f t="shared" si="2920"/>
        <v>1.4663760896637609E-2</v>
      </c>
      <c r="CT862" s="1377">
        <f t="shared" si="2920"/>
        <v>1.4663760896637609E-2</v>
      </c>
      <c r="CU862" s="1377">
        <f t="shared" si="2920"/>
        <v>1.4663760896637609E-2</v>
      </c>
      <c r="CV862" s="1377">
        <f t="shared" si="2920"/>
        <v>1.6758583881871552E-2</v>
      </c>
      <c r="CW862" s="1377">
        <f t="shared" si="2920"/>
        <v>1.6758583881871552E-2</v>
      </c>
      <c r="CX862" s="1376">
        <f t="shared" si="2920"/>
        <v>1.6758583881871552E-2</v>
      </c>
      <c r="CY862" s="1379">
        <f t="shared" si="2920"/>
        <v>2.9327521793275219E-2</v>
      </c>
      <c r="CZ862" s="638">
        <f t="shared" si="2921"/>
        <v>0</v>
      </c>
      <c r="DA862" s="639">
        <f t="shared" si="2921"/>
        <v>0</v>
      </c>
      <c r="DB862" s="640">
        <f t="shared" si="2921"/>
        <v>0</v>
      </c>
      <c r="DC862" s="640">
        <f t="shared" si="2921"/>
        <v>0</v>
      </c>
      <c r="DD862" s="640">
        <f t="shared" si="2921"/>
        <v>0</v>
      </c>
      <c r="DE862" s="640">
        <f t="shared" si="2921"/>
        <v>0</v>
      </c>
      <c r="DF862" s="640">
        <f t="shared" si="2921"/>
        <v>0</v>
      </c>
      <c r="DG862" s="641">
        <f t="shared" si="2921"/>
        <v>0</v>
      </c>
      <c r="DH862" s="641">
        <f t="shared" si="2921"/>
        <v>0</v>
      </c>
      <c r="DI862" s="641">
        <f t="shared" si="2921"/>
        <v>0</v>
      </c>
      <c r="DJ862" s="641">
        <f t="shared" si="2922"/>
        <v>0</v>
      </c>
      <c r="DK862" s="640">
        <f t="shared" si="2922"/>
        <v>1.1731008717310086E-2</v>
      </c>
      <c r="DL862" s="640">
        <f t="shared" si="2922"/>
        <v>1.1731008717310086E-2</v>
      </c>
      <c r="DM862" s="640">
        <f t="shared" si="2922"/>
        <v>1.3034454130344542E-2</v>
      </c>
      <c r="DN862" s="640">
        <f t="shared" si="2922"/>
        <v>1.4663760896637609E-2</v>
      </c>
      <c r="DO862" s="640">
        <f t="shared" si="2922"/>
        <v>1.4663760896637609E-2</v>
      </c>
      <c r="DP862" s="639">
        <f t="shared" si="2922"/>
        <v>1.4663760896637609E-2</v>
      </c>
      <c r="DQ862" s="638">
        <f t="shared" si="2922"/>
        <v>2.9327521793275219E-2</v>
      </c>
      <c r="DR862" s="753">
        <f t="shared" si="2923"/>
        <v>18</v>
      </c>
      <c r="DS862" s="111">
        <f t="shared" si="2924"/>
        <v>18</v>
      </c>
      <c r="DT862" s="111">
        <f t="shared" si="2925"/>
        <v>18</v>
      </c>
      <c r="DU862" s="111">
        <f t="shared" si="2926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9"/>
      <c r="EE862" s="603"/>
    </row>
    <row r="863" spans="1:135" s="604" customFormat="1" ht="15.75" customHeight="1">
      <c r="A863" s="718" t="str">
        <f>A485</f>
        <v>Brown bread purchase</v>
      </c>
      <c r="B863" s="907">
        <f t="shared" ref="B863:S863" si="2939">SUM(B491)</f>
        <v>0</v>
      </c>
      <c r="C863" s="907">
        <f t="shared" si="2939"/>
        <v>0</v>
      </c>
      <c r="D863" s="907">
        <f t="shared" si="2939"/>
        <v>0</v>
      </c>
      <c r="E863" s="907">
        <f t="shared" si="2939"/>
        <v>0</v>
      </c>
      <c r="F863" s="907">
        <f t="shared" si="2939"/>
        <v>0</v>
      </c>
      <c r="G863" s="907">
        <f t="shared" si="2939"/>
        <v>0</v>
      </c>
      <c r="H863" s="907">
        <f t="shared" si="2939"/>
        <v>0</v>
      </c>
      <c r="I863" s="907">
        <f t="shared" si="2939"/>
        <v>0</v>
      </c>
      <c r="J863" s="907">
        <f t="shared" si="2939"/>
        <v>0</v>
      </c>
      <c r="K863" s="907">
        <f t="shared" si="2939"/>
        <v>0</v>
      </c>
      <c r="L863" s="907">
        <f t="shared" si="2939"/>
        <v>0</v>
      </c>
      <c r="M863" s="907">
        <f t="shared" si="2939"/>
        <v>0</v>
      </c>
      <c r="N863" s="907">
        <f t="shared" si="2939"/>
        <v>0</v>
      </c>
      <c r="O863" s="907">
        <f t="shared" si="2939"/>
        <v>0</v>
      </c>
      <c r="P863" s="907">
        <f t="shared" si="2939"/>
        <v>0</v>
      </c>
      <c r="Q863" s="907">
        <f t="shared" si="2939"/>
        <v>0</v>
      </c>
      <c r="R863" s="907">
        <f t="shared" si="2939"/>
        <v>0</v>
      </c>
      <c r="S863" s="907">
        <f t="shared" si="2939"/>
        <v>0</v>
      </c>
      <c r="T863" s="906"/>
      <c r="U863" s="907">
        <f t="shared" ref="U863:AL863" si="2940">SUM(U491)</f>
        <v>0</v>
      </c>
      <c r="V863" s="907">
        <f t="shared" si="2940"/>
        <v>0</v>
      </c>
      <c r="W863" s="907">
        <f t="shared" si="2940"/>
        <v>0</v>
      </c>
      <c r="X863" s="907">
        <f t="shared" si="2940"/>
        <v>0</v>
      </c>
      <c r="Y863" s="907">
        <f t="shared" si="2940"/>
        <v>0</v>
      </c>
      <c r="Z863" s="907">
        <f t="shared" si="2940"/>
        <v>0</v>
      </c>
      <c r="AA863" s="907">
        <f t="shared" si="2940"/>
        <v>0</v>
      </c>
      <c r="AB863" s="907">
        <f t="shared" si="2940"/>
        <v>0</v>
      </c>
      <c r="AC863" s="907">
        <f t="shared" si="2940"/>
        <v>0</v>
      </c>
      <c r="AD863" s="907">
        <f t="shared" si="2940"/>
        <v>0</v>
      </c>
      <c r="AE863" s="907">
        <f t="shared" si="2940"/>
        <v>0</v>
      </c>
      <c r="AF863" s="907">
        <f t="shared" si="2940"/>
        <v>0</v>
      </c>
      <c r="AG863" s="907">
        <f t="shared" si="2940"/>
        <v>0</v>
      </c>
      <c r="AH863" s="907">
        <f t="shared" si="2940"/>
        <v>0</v>
      </c>
      <c r="AI863" s="907">
        <f t="shared" si="2940"/>
        <v>0</v>
      </c>
      <c r="AJ863" s="907">
        <f t="shared" si="2940"/>
        <v>0</v>
      </c>
      <c r="AK863" s="907">
        <f t="shared" si="2940"/>
        <v>0</v>
      </c>
      <c r="AL863" s="907">
        <f t="shared" si="2940"/>
        <v>0</v>
      </c>
      <c r="AM863" s="906"/>
      <c r="AN863" s="907">
        <f t="shared" ref="AN863:BE863" si="2941">SUM(AN491)</f>
        <v>0</v>
      </c>
      <c r="AO863" s="907">
        <f t="shared" si="2941"/>
        <v>0</v>
      </c>
      <c r="AP863" s="907">
        <f t="shared" si="2941"/>
        <v>0</v>
      </c>
      <c r="AQ863" s="907">
        <f t="shared" si="2941"/>
        <v>0</v>
      </c>
      <c r="AR863" s="907">
        <f t="shared" si="2941"/>
        <v>0</v>
      </c>
      <c r="AS863" s="907">
        <f t="shared" si="2941"/>
        <v>0</v>
      </c>
      <c r="AT863" s="907">
        <f t="shared" si="2941"/>
        <v>0</v>
      </c>
      <c r="AU863" s="907">
        <f t="shared" si="2941"/>
        <v>0</v>
      </c>
      <c r="AV863" s="907">
        <f t="shared" si="2941"/>
        <v>0</v>
      </c>
      <c r="AW863" s="907">
        <f t="shared" si="2941"/>
        <v>0</v>
      </c>
      <c r="AX863" s="907">
        <f t="shared" si="2941"/>
        <v>0</v>
      </c>
      <c r="AY863" s="907">
        <f t="shared" si="2941"/>
        <v>0</v>
      </c>
      <c r="AZ863" s="907">
        <f t="shared" si="2941"/>
        <v>0</v>
      </c>
      <c r="BA863" s="907">
        <f t="shared" si="2941"/>
        <v>0</v>
      </c>
      <c r="BB863" s="907">
        <f t="shared" si="2941"/>
        <v>0</v>
      </c>
      <c r="BC863" s="907">
        <f t="shared" si="2941"/>
        <v>0</v>
      </c>
      <c r="BD863" s="907">
        <f t="shared" si="2941"/>
        <v>0</v>
      </c>
      <c r="BE863" s="907">
        <f t="shared" si="2941"/>
        <v>0</v>
      </c>
      <c r="BF863" s="906"/>
      <c r="BG863" s="907">
        <f t="shared" ref="BG863:BX863" si="2942">SUM(BG491)</f>
        <v>0</v>
      </c>
      <c r="BH863" s="907">
        <f t="shared" si="2942"/>
        <v>0</v>
      </c>
      <c r="BI863" s="907">
        <f t="shared" si="2942"/>
        <v>0</v>
      </c>
      <c r="BJ863" s="907">
        <f t="shared" si="2942"/>
        <v>0</v>
      </c>
      <c r="BK863" s="907">
        <f t="shared" si="2942"/>
        <v>0</v>
      </c>
      <c r="BL863" s="907">
        <f t="shared" si="2942"/>
        <v>0</v>
      </c>
      <c r="BM863" s="907">
        <f t="shared" si="2942"/>
        <v>0</v>
      </c>
      <c r="BN863" s="907">
        <f t="shared" si="2942"/>
        <v>0</v>
      </c>
      <c r="BO863" s="907">
        <f t="shared" si="2942"/>
        <v>0</v>
      </c>
      <c r="BP863" s="907">
        <f t="shared" si="2942"/>
        <v>0</v>
      </c>
      <c r="BQ863" s="907">
        <f t="shared" si="2942"/>
        <v>0</v>
      </c>
      <c r="BR863" s="907">
        <f t="shared" si="2942"/>
        <v>0</v>
      </c>
      <c r="BS863" s="907">
        <f t="shared" si="2942"/>
        <v>0</v>
      </c>
      <c r="BT863" s="907">
        <f t="shared" si="2942"/>
        <v>0</v>
      </c>
      <c r="BU863" s="907">
        <f t="shared" si="2942"/>
        <v>0</v>
      </c>
      <c r="BV863" s="907">
        <f t="shared" si="2942"/>
        <v>0</v>
      </c>
      <c r="BW863" s="907">
        <f t="shared" si="2942"/>
        <v>0</v>
      </c>
      <c r="BX863" s="907">
        <f t="shared" si="2942"/>
        <v>0</v>
      </c>
      <c r="BY863" s="906"/>
      <c r="BZ863" s="907">
        <f>SUM(BZ491)</f>
        <v>0</v>
      </c>
      <c r="CA863" s="907">
        <f>SUM(CA491)</f>
        <v>0</v>
      </c>
      <c r="CB863" s="907">
        <f>SUM(CB491)</f>
        <v>0</v>
      </c>
      <c r="CC863" s="907">
        <f>SUM(CC491)</f>
        <v>0</v>
      </c>
      <c r="CD863" s="723">
        <f t="shared" si="2915"/>
        <v>0</v>
      </c>
      <c r="CE863" s="723">
        <f t="shared" si="2916"/>
        <v>0</v>
      </c>
      <c r="CF863" s="723">
        <f t="shared" si="2917"/>
        <v>0</v>
      </c>
      <c r="CG863" s="790">
        <f t="shared" si="2918"/>
        <v>0</v>
      </c>
      <c r="CH863" s="1375">
        <f t="shared" si="2919"/>
        <v>0</v>
      </c>
      <c r="CI863" s="1376">
        <f t="shared" si="2919"/>
        <v>0</v>
      </c>
      <c r="CJ863" s="1377">
        <f t="shared" si="2919"/>
        <v>0</v>
      </c>
      <c r="CK863" s="1377">
        <f t="shared" si="2919"/>
        <v>0</v>
      </c>
      <c r="CL863" s="1377">
        <f t="shared" si="2919"/>
        <v>0</v>
      </c>
      <c r="CM863" s="1377">
        <f t="shared" si="2919"/>
        <v>0</v>
      </c>
      <c r="CN863" s="1377">
        <f t="shared" si="2919"/>
        <v>0</v>
      </c>
      <c r="CO863" s="1378">
        <f t="shared" si="2919"/>
        <v>0</v>
      </c>
      <c r="CP863" s="1378">
        <f t="shared" si="2919"/>
        <v>0</v>
      </c>
      <c r="CQ863" s="1378">
        <f t="shared" si="2919"/>
        <v>0</v>
      </c>
      <c r="CR863" s="1378">
        <f t="shared" si="2920"/>
        <v>0</v>
      </c>
      <c r="CS863" s="1377">
        <f t="shared" si="2920"/>
        <v>0</v>
      </c>
      <c r="CT863" s="1377">
        <f t="shared" si="2920"/>
        <v>0</v>
      </c>
      <c r="CU863" s="1377">
        <f t="shared" si="2920"/>
        <v>0</v>
      </c>
      <c r="CV863" s="1377">
        <f t="shared" si="2920"/>
        <v>0</v>
      </c>
      <c r="CW863" s="1377">
        <f t="shared" si="2920"/>
        <v>0</v>
      </c>
      <c r="CX863" s="1376">
        <f t="shared" si="2920"/>
        <v>0</v>
      </c>
      <c r="CY863" s="1379">
        <f t="shared" si="2920"/>
        <v>0</v>
      </c>
      <c r="CZ863" s="638">
        <f t="shared" si="2921"/>
        <v>0</v>
      </c>
      <c r="DA863" s="639">
        <f t="shared" si="2921"/>
        <v>0</v>
      </c>
      <c r="DB863" s="640">
        <f t="shared" si="2921"/>
        <v>0</v>
      </c>
      <c r="DC863" s="640">
        <f t="shared" si="2921"/>
        <v>0</v>
      </c>
      <c r="DD863" s="640">
        <f t="shared" si="2921"/>
        <v>0</v>
      </c>
      <c r="DE863" s="640">
        <f t="shared" si="2921"/>
        <v>0</v>
      </c>
      <c r="DF863" s="640">
        <f t="shared" si="2921"/>
        <v>0</v>
      </c>
      <c r="DG863" s="641">
        <f t="shared" si="2921"/>
        <v>0</v>
      </c>
      <c r="DH863" s="641">
        <f t="shared" si="2921"/>
        <v>0</v>
      </c>
      <c r="DI863" s="641">
        <f t="shared" si="2921"/>
        <v>0</v>
      </c>
      <c r="DJ863" s="641">
        <f t="shared" si="2922"/>
        <v>0</v>
      </c>
      <c r="DK863" s="640">
        <f t="shared" si="2922"/>
        <v>0</v>
      </c>
      <c r="DL863" s="640">
        <f t="shared" si="2922"/>
        <v>0</v>
      </c>
      <c r="DM863" s="640">
        <f t="shared" si="2922"/>
        <v>0</v>
      </c>
      <c r="DN863" s="640">
        <f t="shared" si="2922"/>
        <v>0</v>
      </c>
      <c r="DO863" s="640">
        <f t="shared" si="2922"/>
        <v>0</v>
      </c>
      <c r="DP863" s="639">
        <f t="shared" si="2922"/>
        <v>0</v>
      </c>
      <c r="DQ863" s="638">
        <f t="shared" si="2922"/>
        <v>0</v>
      </c>
      <c r="DR863" s="753">
        <f t="shared" si="2923"/>
        <v>18</v>
      </c>
      <c r="DS863" s="111">
        <f t="shared" si="2924"/>
        <v>18</v>
      </c>
      <c r="DT863" s="111">
        <f t="shared" si="2925"/>
        <v>18</v>
      </c>
      <c r="DU863" s="111">
        <f t="shared" si="2926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9"/>
      <c r="EE863" s="603"/>
    </row>
    <row r="864" spans="1:135" s="604" customFormat="1" ht="15.75" customHeight="1">
      <c r="A864" s="718" t="str">
        <f>A494</f>
        <v>White bread purchase</v>
      </c>
      <c r="B864" s="907">
        <f t="shared" ref="B864:S864" si="2943">SUM(B500)</f>
        <v>0</v>
      </c>
      <c r="C864" s="907">
        <f t="shared" si="2943"/>
        <v>0</v>
      </c>
      <c r="D864" s="907">
        <f t="shared" si="2943"/>
        <v>0</v>
      </c>
      <c r="E864" s="907">
        <f t="shared" si="2943"/>
        <v>0</v>
      </c>
      <c r="F864" s="907">
        <f t="shared" si="2943"/>
        <v>0</v>
      </c>
      <c r="G864" s="907">
        <f t="shared" si="2943"/>
        <v>0</v>
      </c>
      <c r="H864" s="907">
        <f t="shared" si="2943"/>
        <v>0</v>
      </c>
      <c r="I864" s="907">
        <f t="shared" si="2943"/>
        <v>0</v>
      </c>
      <c r="J864" s="907">
        <f t="shared" si="2943"/>
        <v>0</v>
      </c>
      <c r="K864" s="907">
        <f t="shared" si="2943"/>
        <v>0</v>
      </c>
      <c r="L864" s="907">
        <f t="shared" si="2943"/>
        <v>0</v>
      </c>
      <c r="M864" s="907">
        <f t="shared" si="2943"/>
        <v>0</v>
      </c>
      <c r="N864" s="907">
        <f t="shared" si="2943"/>
        <v>0</v>
      </c>
      <c r="O864" s="907">
        <f t="shared" si="2943"/>
        <v>0</v>
      </c>
      <c r="P864" s="907">
        <f t="shared" si="2943"/>
        <v>0</v>
      </c>
      <c r="Q864" s="907">
        <f t="shared" si="2943"/>
        <v>0</v>
      </c>
      <c r="R864" s="907">
        <f t="shared" si="2943"/>
        <v>0</v>
      </c>
      <c r="S864" s="907">
        <f t="shared" si="2943"/>
        <v>0</v>
      </c>
      <c r="T864" s="906"/>
      <c r="U864" s="907">
        <f t="shared" ref="U864:AL864" si="2944">SUM(U500)</f>
        <v>0</v>
      </c>
      <c r="V864" s="907">
        <f t="shared" si="2944"/>
        <v>0</v>
      </c>
      <c r="W864" s="907">
        <f t="shared" si="2944"/>
        <v>0</v>
      </c>
      <c r="X864" s="907">
        <f t="shared" si="2944"/>
        <v>0</v>
      </c>
      <c r="Y864" s="907">
        <f t="shared" si="2944"/>
        <v>0</v>
      </c>
      <c r="Z864" s="907">
        <f t="shared" si="2944"/>
        <v>0</v>
      </c>
      <c r="AA864" s="907">
        <f t="shared" si="2944"/>
        <v>0</v>
      </c>
      <c r="AB864" s="907">
        <f t="shared" si="2944"/>
        <v>0</v>
      </c>
      <c r="AC864" s="907">
        <f t="shared" si="2944"/>
        <v>0</v>
      </c>
      <c r="AD864" s="907">
        <f t="shared" si="2944"/>
        <v>0</v>
      </c>
      <c r="AE864" s="907">
        <f t="shared" si="2944"/>
        <v>0</v>
      </c>
      <c r="AF864" s="907">
        <f t="shared" si="2944"/>
        <v>0</v>
      </c>
      <c r="AG864" s="907">
        <f t="shared" si="2944"/>
        <v>0</v>
      </c>
      <c r="AH864" s="907">
        <f t="shared" si="2944"/>
        <v>0</v>
      </c>
      <c r="AI864" s="907">
        <f t="shared" si="2944"/>
        <v>0</v>
      </c>
      <c r="AJ864" s="907">
        <f t="shared" si="2944"/>
        <v>0</v>
      </c>
      <c r="AK864" s="907">
        <f t="shared" si="2944"/>
        <v>0</v>
      </c>
      <c r="AL864" s="907">
        <f t="shared" si="2944"/>
        <v>0</v>
      </c>
      <c r="AM864" s="906"/>
      <c r="AN864" s="907">
        <f t="shared" ref="AN864:BE864" si="2945">SUM(AN500)</f>
        <v>0</v>
      </c>
      <c r="AO864" s="907">
        <f t="shared" si="2945"/>
        <v>0</v>
      </c>
      <c r="AP864" s="907">
        <f t="shared" si="2945"/>
        <v>0</v>
      </c>
      <c r="AQ864" s="907">
        <f t="shared" si="2945"/>
        <v>0</v>
      </c>
      <c r="AR864" s="907">
        <f t="shared" si="2945"/>
        <v>0</v>
      </c>
      <c r="AS864" s="907">
        <f t="shared" si="2945"/>
        <v>0</v>
      </c>
      <c r="AT864" s="907">
        <f t="shared" si="2945"/>
        <v>0</v>
      </c>
      <c r="AU864" s="907">
        <f t="shared" si="2945"/>
        <v>0</v>
      </c>
      <c r="AV864" s="907">
        <f t="shared" si="2945"/>
        <v>0</v>
      </c>
      <c r="AW864" s="907">
        <f t="shared" si="2945"/>
        <v>0</v>
      </c>
      <c r="AX864" s="907">
        <f t="shared" si="2945"/>
        <v>0</v>
      </c>
      <c r="AY864" s="907">
        <f t="shared" si="2945"/>
        <v>0</v>
      </c>
      <c r="AZ864" s="907">
        <f t="shared" si="2945"/>
        <v>0</v>
      </c>
      <c r="BA864" s="907">
        <f t="shared" si="2945"/>
        <v>0</v>
      </c>
      <c r="BB864" s="907">
        <f t="shared" si="2945"/>
        <v>0</v>
      </c>
      <c r="BC864" s="907">
        <f t="shared" si="2945"/>
        <v>0</v>
      </c>
      <c r="BD864" s="907">
        <f t="shared" si="2945"/>
        <v>0</v>
      </c>
      <c r="BE864" s="907">
        <f t="shared" si="2945"/>
        <v>0</v>
      </c>
      <c r="BF864" s="906"/>
      <c r="BG864" s="907">
        <f t="shared" ref="BG864:BX864" si="2946">SUM(BG500)</f>
        <v>0</v>
      </c>
      <c r="BH864" s="907">
        <f t="shared" si="2946"/>
        <v>0</v>
      </c>
      <c r="BI864" s="907">
        <f t="shared" si="2946"/>
        <v>0</v>
      </c>
      <c r="BJ864" s="907">
        <f t="shared" si="2946"/>
        <v>0</v>
      </c>
      <c r="BK864" s="907">
        <f t="shared" si="2946"/>
        <v>0</v>
      </c>
      <c r="BL864" s="907">
        <f t="shared" si="2946"/>
        <v>0</v>
      </c>
      <c r="BM864" s="907">
        <f t="shared" si="2946"/>
        <v>0</v>
      </c>
      <c r="BN864" s="907">
        <f t="shared" si="2946"/>
        <v>0</v>
      </c>
      <c r="BO864" s="907">
        <f t="shared" si="2946"/>
        <v>0</v>
      </c>
      <c r="BP864" s="907">
        <f t="shared" si="2946"/>
        <v>0</v>
      </c>
      <c r="BQ864" s="907">
        <f t="shared" si="2946"/>
        <v>0</v>
      </c>
      <c r="BR864" s="907">
        <f t="shared" si="2946"/>
        <v>0</v>
      </c>
      <c r="BS864" s="907">
        <f t="shared" si="2946"/>
        <v>0</v>
      </c>
      <c r="BT864" s="907">
        <f t="shared" si="2946"/>
        <v>0</v>
      </c>
      <c r="BU864" s="907">
        <f t="shared" si="2946"/>
        <v>0</v>
      </c>
      <c r="BV864" s="907">
        <f t="shared" si="2946"/>
        <v>0</v>
      </c>
      <c r="BW864" s="907">
        <f t="shared" si="2946"/>
        <v>0</v>
      </c>
      <c r="BX864" s="907">
        <f t="shared" si="2946"/>
        <v>0</v>
      </c>
      <c r="BY864" s="906"/>
      <c r="BZ864" s="907">
        <f>SUM(BZ500)</f>
        <v>0</v>
      </c>
      <c r="CA864" s="907">
        <f>SUM(CA500)</f>
        <v>0</v>
      </c>
      <c r="CB864" s="907">
        <f>SUM(CB500)</f>
        <v>0</v>
      </c>
      <c r="CC864" s="907">
        <f>SUM(CC500)</f>
        <v>0</v>
      </c>
      <c r="CD864" s="723">
        <f t="shared" si="2915"/>
        <v>0</v>
      </c>
      <c r="CE864" s="723">
        <f t="shared" si="2916"/>
        <v>0</v>
      </c>
      <c r="CF864" s="723">
        <f t="shared" si="2917"/>
        <v>0</v>
      </c>
      <c r="CG864" s="790">
        <f t="shared" si="2918"/>
        <v>0</v>
      </c>
      <c r="CH864" s="1375">
        <f t="shared" si="2919"/>
        <v>0</v>
      </c>
      <c r="CI864" s="1376">
        <f t="shared" si="2919"/>
        <v>0</v>
      </c>
      <c r="CJ864" s="1377">
        <f t="shared" si="2919"/>
        <v>0</v>
      </c>
      <c r="CK864" s="1377">
        <f t="shared" si="2919"/>
        <v>0</v>
      </c>
      <c r="CL864" s="1377">
        <f t="shared" si="2919"/>
        <v>0</v>
      </c>
      <c r="CM864" s="1377">
        <f t="shared" si="2919"/>
        <v>0</v>
      </c>
      <c r="CN864" s="1377">
        <f t="shared" si="2919"/>
        <v>0</v>
      </c>
      <c r="CO864" s="1378">
        <f t="shared" si="2919"/>
        <v>0</v>
      </c>
      <c r="CP864" s="1378">
        <f t="shared" si="2919"/>
        <v>0</v>
      </c>
      <c r="CQ864" s="1378">
        <f t="shared" si="2919"/>
        <v>0</v>
      </c>
      <c r="CR864" s="1378">
        <f t="shared" si="2920"/>
        <v>0</v>
      </c>
      <c r="CS864" s="1377">
        <f t="shared" si="2920"/>
        <v>0</v>
      </c>
      <c r="CT864" s="1377">
        <f t="shared" si="2920"/>
        <v>0</v>
      </c>
      <c r="CU864" s="1377">
        <f t="shared" si="2920"/>
        <v>0</v>
      </c>
      <c r="CV864" s="1377">
        <f t="shared" si="2920"/>
        <v>0</v>
      </c>
      <c r="CW864" s="1377">
        <f t="shared" si="2920"/>
        <v>0</v>
      </c>
      <c r="CX864" s="1376">
        <f t="shared" si="2920"/>
        <v>0</v>
      </c>
      <c r="CY864" s="1379">
        <f t="shared" si="2920"/>
        <v>0</v>
      </c>
      <c r="CZ864" s="638">
        <f t="shared" si="2921"/>
        <v>0</v>
      </c>
      <c r="DA864" s="639">
        <f t="shared" si="2921"/>
        <v>0</v>
      </c>
      <c r="DB864" s="640">
        <f t="shared" si="2921"/>
        <v>0</v>
      </c>
      <c r="DC864" s="640">
        <f t="shared" si="2921"/>
        <v>0</v>
      </c>
      <c r="DD864" s="640">
        <f t="shared" si="2921"/>
        <v>0</v>
      </c>
      <c r="DE864" s="640">
        <f t="shared" si="2921"/>
        <v>0</v>
      </c>
      <c r="DF864" s="640">
        <f t="shared" si="2921"/>
        <v>0</v>
      </c>
      <c r="DG864" s="641">
        <f t="shared" si="2921"/>
        <v>0</v>
      </c>
      <c r="DH864" s="641">
        <f t="shared" si="2921"/>
        <v>0</v>
      </c>
      <c r="DI864" s="641">
        <f t="shared" si="2921"/>
        <v>0</v>
      </c>
      <c r="DJ864" s="641">
        <f t="shared" si="2922"/>
        <v>0</v>
      </c>
      <c r="DK864" s="640">
        <f t="shared" si="2922"/>
        <v>0</v>
      </c>
      <c r="DL864" s="640">
        <f t="shared" si="2922"/>
        <v>0</v>
      </c>
      <c r="DM864" s="640">
        <f t="shared" si="2922"/>
        <v>0</v>
      </c>
      <c r="DN864" s="640">
        <f t="shared" si="2922"/>
        <v>0</v>
      </c>
      <c r="DO864" s="640">
        <f t="shared" si="2922"/>
        <v>0</v>
      </c>
      <c r="DP864" s="639">
        <f t="shared" si="2922"/>
        <v>0</v>
      </c>
      <c r="DQ864" s="638">
        <f t="shared" si="2922"/>
        <v>0</v>
      </c>
      <c r="DR864" s="753">
        <f t="shared" si="2923"/>
        <v>18</v>
      </c>
      <c r="DS864" s="111">
        <f t="shared" si="2924"/>
        <v>18</v>
      </c>
      <c r="DT864" s="111">
        <f t="shared" si="2925"/>
        <v>18</v>
      </c>
      <c r="DU864" s="111">
        <f t="shared" si="2926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9"/>
      <c r="EE864" s="603"/>
    </row>
    <row r="865" spans="1:135" s="604" customFormat="1" ht="15.75" customHeight="1">
      <c r="A865" s="718" t="str">
        <f>A503</f>
        <v>Brown sugar purchase</v>
      </c>
      <c r="B865" s="907">
        <f t="shared" ref="B865:S865" si="2947">SUM(B506)</f>
        <v>5.8877766069546894E-2</v>
      </c>
      <c r="C865" s="907">
        <f t="shared" si="2947"/>
        <v>0</v>
      </c>
      <c r="D865" s="907">
        <f t="shared" si="2947"/>
        <v>0</v>
      </c>
      <c r="E865" s="907">
        <f t="shared" si="2947"/>
        <v>0</v>
      </c>
      <c r="F865" s="907">
        <f t="shared" si="2947"/>
        <v>0</v>
      </c>
      <c r="G865" s="907">
        <f t="shared" si="2947"/>
        <v>0</v>
      </c>
      <c r="H865" s="907">
        <f t="shared" si="2947"/>
        <v>4.783818493150685E-2</v>
      </c>
      <c r="I865" s="907">
        <f t="shared" si="2947"/>
        <v>0.1913527397260274</v>
      </c>
      <c r="J865" s="907">
        <f t="shared" si="2947"/>
        <v>0.10934442270058709</v>
      </c>
      <c r="K865" s="907">
        <f t="shared" si="2947"/>
        <v>9.5676369863013699E-2</v>
      </c>
      <c r="L865" s="907">
        <f t="shared" si="2947"/>
        <v>4.783818493150685E-2</v>
      </c>
      <c r="M865" s="907">
        <f t="shared" si="2947"/>
        <v>0</v>
      </c>
      <c r="N865" s="907">
        <f t="shared" si="2947"/>
        <v>0</v>
      </c>
      <c r="O865" s="907">
        <f t="shared" si="2947"/>
        <v>0</v>
      </c>
      <c r="P865" s="907">
        <f t="shared" si="2947"/>
        <v>8.747553816046966E-3</v>
      </c>
      <c r="Q865" s="907">
        <f t="shared" si="2947"/>
        <v>1.5308219178082193E-2</v>
      </c>
      <c r="R865" s="907">
        <f t="shared" si="2947"/>
        <v>0</v>
      </c>
      <c r="S865" s="907">
        <f t="shared" si="2947"/>
        <v>6.8036529680365304E-2</v>
      </c>
      <c r="T865" s="906"/>
      <c r="U865" s="907">
        <f t="shared" ref="U865:AL865" si="2948">SUM(U506)</f>
        <v>4.3737769080234835E-2</v>
      </c>
      <c r="V865" s="907">
        <f t="shared" si="2948"/>
        <v>9.5676369863013699E-2</v>
      </c>
      <c r="W865" s="907">
        <f t="shared" si="2948"/>
        <v>9.5676369863013699E-2</v>
      </c>
      <c r="X865" s="907">
        <f t="shared" si="2948"/>
        <v>0</v>
      </c>
      <c r="Y865" s="907">
        <f t="shared" si="2948"/>
        <v>0</v>
      </c>
      <c r="Z865" s="907">
        <f t="shared" si="2948"/>
        <v>0</v>
      </c>
      <c r="AA865" s="907">
        <f t="shared" si="2948"/>
        <v>0</v>
      </c>
      <c r="AB865" s="907">
        <f t="shared" si="2948"/>
        <v>0</v>
      </c>
      <c r="AC865" s="907">
        <f t="shared" si="2948"/>
        <v>0</v>
      </c>
      <c r="AD865" s="907">
        <f t="shared" si="2948"/>
        <v>9.5676369863013699E-2</v>
      </c>
      <c r="AE865" s="907">
        <f t="shared" si="2948"/>
        <v>0</v>
      </c>
      <c r="AF865" s="907">
        <f t="shared" si="2948"/>
        <v>2.1868884540117418E-2</v>
      </c>
      <c r="AG865" s="907">
        <f t="shared" si="2948"/>
        <v>7.6541095890410957E-2</v>
      </c>
      <c r="AH865" s="907">
        <f t="shared" si="2948"/>
        <v>0</v>
      </c>
      <c r="AI865" s="907">
        <f t="shared" si="2948"/>
        <v>0</v>
      </c>
      <c r="AJ865" s="907">
        <f t="shared" si="2948"/>
        <v>1.3607305936073059E-2</v>
      </c>
      <c r="AK865" s="907">
        <f t="shared" si="2948"/>
        <v>3.0616438356164385E-2</v>
      </c>
      <c r="AL865" s="907">
        <f t="shared" si="2948"/>
        <v>0</v>
      </c>
      <c r="AM865" s="906"/>
      <c r="AN865" s="907">
        <f t="shared" ref="AN865:BE865" si="2949">SUM(AN506)</f>
        <v>7.6541095890410957E-2</v>
      </c>
      <c r="AO865" s="907">
        <f t="shared" si="2949"/>
        <v>0.12756849315068494</v>
      </c>
      <c r="AP865" s="907">
        <f t="shared" si="2949"/>
        <v>0.12756849315068494</v>
      </c>
      <c r="AQ865" s="907">
        <f t="shared" si="2949"/>
        <v>0</v>
      </c>
      <c r="AR865" s="907">
        <f t="shared" si="2949"/>
        <v>0.10934442270058709</v>
      </c>
      <c r="AS865" s="907">
        <f t="shared" si="2949"/>
        <v>0</v>
      </c>
      <c r="AT865" s="907">
        <f t="shared" si="2949"/>
        <v>4.3737769080234835E-2</v>
      </c>
      <c r="AU865" s="907">
        <f t="shared" si="2949"/>
        <v>0.10205479452054796</v>
      </c>
      <c r="AV865" s="907">
        <f t="shared" si="2949"/>
        <v>0.10934442270058709</v>
      </c>
      <c r="AW865" s="907">
        <f t="shared" si="2949"/>
        <v>0.10934442270058709</v>
      </c>
      <c r="AX865" s="907">
        <f t="shared" si="2949"/>
        <v>3.8270547945205478E-2</v>
      </c>
      <c r="AY865" s="907">
        <f t="shared" si="2949"/>
        <v>5.1027397260273978E-2</v>
      </c>
      <c r="AZ865" s="907">
        <f t="shared" si="2949"/>
        <v>0.15308219178082191</v>
      </c>
      <c r="BA865" s="907">
        <f t="shared" si="2949"/>
        <v>8.7475538160469671E-2</v>
      </c>
      <c r="BB865" s="907">
        <f t="shared" si="2949"/>
        <v>0</v>
      </c>
      <c r="BC865" s="907">
        <f t="shared" si="2949"/>
        <v>0</v>
      </c>
      <c r="BD865" s="907">
        <f t="shared" si="2949"/>
        <v>7.6541095890410957E-2</v>
      </c>
      <c r="BE865" s="907">
        <f t="shared" si="2949"/>
        <v>4.3737769080234835E-2</v>
      </c>
      <c r="BF865" s="906"/>
      <c r="BG865" s="907">
        <f t="shared" ref="BG865:BX865" si="2950">SUM(BG506)</f>
        <v>0.10934442270058709</v>
      </c>
      <c r="BH865" s="907">
        <f t="shared" si="2950"/>
        <v>0.12756849315068494</v>
      </c>
      <c r="BI865" s="907">
        <f t="shared" si="2950"/>
        <v>0.1913527397260274</v>
      </c>
      <c r="BJ865" s="907">
        <f t="shared" si="2950"/>
        <v>0.15308219178082191</v>
      </c>
      <c r="BK865" s="907">
        <f t="shared" si="2950"/>
        <v>0.15308219178082191</v>
      </c>
      <c r="BL865" s="907">
        <f t="shared" si="2950"/>
        <v>0</v>
      </c>
      <c r="BM865" s="907">
        <f t="shared" si="2950"/>
        <v>0.10934442270058709</v>
      </c>
      <c r="BN865" s="907">
        <f t="shared" si="2950"/>
        <v>0.15308219178082191</v>
      </c>
      <c r="BO865" s="907">
        <f t="shared" si="2950"/>
        <v>0.10934442270058709</v>
      </c>
      <c r="BP865" s="907">
        <f t="shared" si="2950"/>
        <v>4.3737769080234835E-2</v>
      </c>
      <c r="BQ865" s="907">
        <f t="shared" si="2950"/>
        <v>0.10934442270058709</v>
      </c>
      <c r="BR865" s="907">
        <f t="shared" si="2950"/>
        <v>9.5676369863013699E-2</v>
      </c>
      <c r="BS865" s="907">
        <f t="shared" si="2950"/>
        <v>0</v>
      </c>
      <c r="BT865" s="907">
        <f t="shared" si="2950"/>
        <v>5.1027397260273978E-2</v>
      </c>
      <c r="BU865" s="907">
        <f t="shared" si="2950"/>
        <v>0</v>
      </c>
      <c r="BV865" s="907">
        <f t="shared" si="2950"/>
        <v>0</v>
      </c>
      <c r="BW865" s="907">
        <f t="shared" si="2950"/>
        <v>4.3737769080234835E-2</v>
      </c>
      <c r="BX865" s="907">
        <f t="shared" si="2950"/>
        <v>0</v>
      </c>
      <c r="BY865" s="906"/>
      <c r="BZ865" s="907">
        <f>SUM(BZ506)</f>
        <v>5.1027397260273978E-2</v>
      </c>
      <c r="CA865" s="907">
        <f>SUM(CA506)</f>
        <v>5.1027397260273978E-2</v>
      </c>
      <c r="CB865" s="907">
        <f>SUM(CB506)</f>
        <v>5.1027397260273978E-2</v>
      </c>
      <c r="CC865" s="907">
        <f>SUM(CC506)</f>
        <v>6.1232876712328771E-2</v>
      </c>
      <c r="CD865" s="723">
        <f t="shared" si="2915"/>
        <v>2.8229201948165993E-2</v>
      </c>
      <c r="CE865" s="723">
        <f t="shared" si="2916"/>
        <v>2.3607764595564254E-2</v>
      </c>
      <c r="CF865" s="723">
        <f t="shared" si="2917"/>
        <v>6.8909766389432484E-2</v>
      </c>
      <c r="CG865" s="790">
        <f t="shared" si="2918"/>
        <v>7.8648254036203513E-2</v>
      </c>
      <c r="CH865" s="1375">
        <f t="shared" si="2919"/>
        <v>0</v>
      </c>
      <c r="CI865" s="1376">
        <f t="shared" si="2919"/>
        <v>0</v>
      </c>
      <c r="CJ865" s="1377">
        <f t="shared" si="2919"/>
        <v>0</v>
      </c>
      <c r="CK865" s="1377">
        <f t="shared" si="2919"/>
        <v>0</v>
      </c>
      <c r="CL865" s="1377">
        <f t="shared" si="2919"/>
        <v>0</v>
      </c>
      <c r="CM865" s="1377">
        <f t="shared" si="2919"/>
        <v>0</v>
      </c>
      <c r="CN865" s="1377">
        <f t="shared" si="2919"/>
        <v>0</v>
      </c>
      <c r="CO865" s="1378">
        <f t="shared" si="2919"/>
        <v>0</v>
      </c>
      <c r="CP865" s="1378">
        <f t="shared" si="2919"/>
        <v>0</v>
      </c>
      <c r="CQ865" s="1378">
        <f t="shared" si="2919"/>
        <v>8.747553816046966E-3</v>
      </c>
      <c r="CR865" s="1378">
        <f t="shared" si="2920"/>
        <v>1.5308219178082193E-2</v>
      </c>
      <c r="CS865" s="1377">
        <f t="shared" si="2920"/>
        <v>4.783818493150685E-2</v>
      </c>
      <c r="CT865" s="1377">
        <f t="shared" si="2920"/>
        <v>4.783818493150685E-2</v>
      </c>
      <c r="CU865" s="1377">
        <f t="shared" si="2920"/>
        <v>5.8877766069546894E-2</v>
      </c>
      <c r="CV865" s="1377">
        <f t="shared" si="2920"/>
        <v>6.8036529680365304E-2</v>
      </c>
      <c r="CW865" s="1377">
        <f t="shared" si="2920"/>
        <v>9.5676369863013699E-2</v>
      </c>
      <c r="CX865" s="1376">
        <f t="shared" si="2920"/>
        <v>0.10934442270058709</v>
      </c>
      <c r="CY865" s="1379">
        <f t="shared" si="2920"/>
        <v>0.1913527397260274</v>
      </c>
      <c r="CZ865" s="638">
        <f t="shared" si="2921"/>
        <v>0</v>
      </c>
      <c r="DA865" s="639">
        <f t="shared" si="2921"/>
        <v>0</v>
      </c>
      <c r="DB865" s="640">
        <f t="shared" si="2921"/>
        <v>0</v>
      </c>
      <c r="DC865" s="640">
        <f t="shared" si="2921"/>
        <v>0</v>
      </c>
      <c r="DD865" s="640">
        <f t="shared" si="2921"/>
        <v>0</v>
      </c>
      <c r="DE865" s="640">
        <f t="shared" si="2921"/>
        <v>0</v>
      </c>
      <c r="DF865" s="640">
        <f t="shared" si="2921"/>
        <v>0</v>
      </c>
      <c r="DG865" s="641">
        <f t="shared" si="2921"/>
        <v>0</v>
      </c>
      <c r="DH865" s="641">
        <f t="shared" si="2921"/>
        <v>0</v>
      </c>
      <c r="DI865" s="641">
        <f t="shared" si="2921"/>
        <v>0</v>
      </c>
      <c r="DJ865" s="641">
        <f t="shared" si="2922"/>
        <v>1.3607305936073059E-2</v>
      </c>
      <c r="DK865" s="640">
        <f t="shared" si="2922"/>
        <v>2.1868884540117418E-2</v>
      </c>
      <c r="DL865" s="640">
        <f t="shared" si="2922"/>
        <v>3.0616438356164385E-2</v>
      </c>
      <c r="DM865" s="640">
        <f t="shared" si="2922"/>
        <v>4.3737769080234835E-2</v>
      </c>
      <c r="DN865" s="640">
        <f t="shared" si="2922"/>
        <v>7.6541095890410957E-2</v>
      </c>
      <c r="DO865" s="640">
        <f t="shared" si="2922"/>
        <v>9.5676369863013699E-2</v>
      </c>
      <c r="DP865" s="639">
        <f t="shared" si="2922"/>
        <v>9.5676369863013699E-2</v>
      </c>
      <c r="DQ865" s="638">
        <f t="shared" si="2922"/>
        <v>9.5676369863013699E-2</v>
      </c>
      <c r="DR865" s="753">
        <f t="shared" si="2923"/>
        <v>18</v>
      </c>
      <c r="DS865" s="111">
        <f t="shared" si="2924"/>
        <v>18</v>
      </c>
      <c r="DT865" s="111">
        <f t="shared" si="2925"/>
        <v>18</v>
      </c>
      <c r="DU865" s="111">
        <f t="shared" si="2926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9"/>
      <c r="EE865" s="603"/>
    </row>
    <row r="866" spans="1:135" s="604" customFormat="1" ht="15.75" customHeight="1">
      <c r="A866" s="718" t="str">
        <f>A509</f>
        <v>White sugar purchase</v>
      </c>
      <c r="B866" s="907">
        <f t="shared" ref="B866:S866" si="2951">SUM(B512)</f>
        <v>0</v>
      </c>
      <c r="C866" s="907">
        <f t="shared" si="2951"/>
        <v>0</v>
      </c>
      <c r="D866" s="907">
        <f t="shared" si="2951"/>
        <v>0</v>
      </c>
      <c r="E866" s="907">
        <f t="shared" si="2951"/>
        <v>0</v>
      </c>
      <c r="F866" s="907">
        <f t="shared" si="2951"/>
        <v>0</v>
      </c>
      <c r="G866" s="907">
        <f t="shared" si="2951"/>
        <v>0</v>
      </c>
      <c r="H866" s="907">
        <f t="shared" si="2951"/>
        <v>0</v>
      </c>
      <c r="I866" s="907">
        <f t="shared" si="2951"/>
        <v>0</v>
      </c>
      <c r="J866" s="907">
        <f t="shared" si="2951"/>
        <v>0</v>
      </c>
      <c r="K866" s="907">
        <f t="shared" si="2951"/>
        <v>0</v>
      </c>
      <c r="L866" s="907">
        <f t="shared" si="2951"/>
        <v>0</v>
      </c>
      <c r="M866" s="907">
        <f t="shared" si="2951"/>
        <v>0</v>
      </c>
      <c r="N866" s="907">
        <f t="shared" si="2951"/>
        <v>0</v>
      </c>
      <c r="O866" s="907">
        <f t="shared" si="2951"/>
        <v>0</v>
      </c>
      <c r="P866" s="907">
        <f t="shared" si="2951"/>
        <v>0</v>
      </c>
      <c r="Q866" s="907">
        <f t="shared" si="2951"/>
        <v>0</v>
      </c>
      <c r="R866" s="907">
        <f t="shared" si="2951"/>
        <v>0</v>
      </c>
      <c r="S866" s="907">
        <f t="shared" si="2951"/>
        <v>0</v>
      </c>
      <c r="T866" s="906"/>
      <c r="U866" s="907">
        <f t="shared" ref="U866:AL866" si="2952">SUM(U512)</f>
        <v>0</v>
      </c>
      <c r="V866" s="907">
        <f t="shared" si="2952"/>
        <v>0</v>
      </c>
      <c r="W866" s="907">
        <f t="shared" si="2952"/>
        <v>0</v>
      </c>
      <c r="X866" s="907">
        <f t="shared" si="2952"/>
        <v>0</v>
      </c>
      <c r="Y866" s="907">
        <f t="shared" si="2952"/>
        <v>0</v>
      </c>
      <c r="Z866" s="907">
        <f t="shared" si="2952"/>
        <v>0</v>
      </c>
      <c r="AA866" s="907">
        <f t="shared" si="2952"/>
        <v>0</v>
      </c>
      <c r="AB866" s="907">
        <f t="shared" si="2952"/>
        <v>0</v>
      </c>
      <c r="AC866" s="907">
        <f t="shared" si="2952"/>
        <v>0</v>
      </c>
      <c r="AD866" s="907">
        <f t="shared" si="2952"/>
        <v>0</v>
      </c>
      <c r="AE866" s="907">
        <f t="shared" si="2952"/>
        <v>0</v>
      </c>
      <c r="AF866" s="907">
        <f t="shared" si="2952"/>
        <v>0</v>
      </c>
      <c r="AG866" s="907">
        <f t="shared" si="2952"/>
        <v>0</v>
      </c>
      <c r="AH866" s="907">
        <f t="shared" si="2952"/>
        <v>0</v>
      </c>
      <c r="AI866" s="907">
        <f t="shared" si="2952"/>
        <v>0</v>
      </c>
      <c r="AJ866" s="907">
        <f t="shared" si="2952"/>
        <v>0</v>
      </c>
      <c r="AK866" s="907">
        <f t="shared" si="2952"/>
        <v>0</v>
      </c>
      <c r="AL866" s="907">
        <f t="shared" si="2952"/>
        <v>0</v>
      </c>
      <c r="AM866" s="906"/>
      <c r="AN866" s="907">
        <f t="shared" ref="AN866:BE866" si="2953">SUM(AN512)</f>
        <v>0</v>
      </c>
      <c r="AO866" s="907">
        <f t="shared" si="2953"/>
        <v>0</v>
      </c>
      <c r="AP866" s="907">
        <f t="shared" si="2953"/>
        <v>0</v>
      </c>
      <c r="AQ866" s="907">
        <f t="shared" si="2953"/>
        <v>0</v>
      </c>
      <c r="AR866" s="907">
        <f t="shared" si="2953"/>
        <v>0</v>
      </c>
      <c r="AS866" s="907">
        <f t="shared" si="2953"/>
        <v>0</v>
      </c>
      <c r="AT866" s="907">
        <f t="shared" si="2953"/>
        <v>0</v>
      </c>
      <c r="AU866" s="907">
        <f t="shared" si="2953"/>
        <v>0</v>
      </c>
      <c r="AV866" s="907">
        <f t="shared" si="2953"/>
        <v>0</v>
      </c>
      <c r="AW866" s="907">
        <f t="shared" si="2953"/>
        <v>0</v>
      </c>
      <c r="AX866" s="907">
        <f t="shared" si="2953"/>
        <v>0</v>
      </c>
      <c r="AY866" s="907">
        <f t="shared" si="2953"/>
        <v>0</v>
      </c>
      <c r="AZ866" s="907">
        <f t="shared" si="2953"/>
        <v>0</v>
      </c>
      <c r="BA866" s="907">
        <f t="shared" si="2953"/>
        <v>0</v>
      </c>
      <c r="BB866" s="907">
        <f t="shared" si="2953"/>
        <v>0</v>
      </c>
      <c r="BC866" s="907">
        <f t="shared" si="2953"/>
        <v>0</v>
      </c>
      <c r="BD866" s="907">
        <f t="shared" si="2953"/>
        <v>0</v>
      </c>
      <c r="BE866" s="907">
        <f t="shared" si="2953"/>
        <v>0</v>
      </c>
      <c r="BF866" s="906"/>
      <c r="BG866" s="907">
        <f t="shared" ref="BG866:BX866" si="2954">SUM(BG512)</f>
        <v>0</v>
      </c>
      <c r="BH866" s="907">
        <f t="shared" si="2954"/>
        <v>0</v>
      </c>
      <c r="BI866" s="907">
        <f t="shared" si="2954"/>
        <v>0</v>
      </c>
      <c r="BJ866" s="907">
        <f t="shared" si="2954"/>
        <v>0</v>
      </c>
      <c r="BK866" s="907">
        <f t="shared" si="2954"/>
        <v>0</v>
      </c>
      <c r="BL866" s="907">
        <f t="shared" si="2954"/>
        <v>0</v>
      </c>
      <c r="BM866" s="907">
        <f t="shared" si="2954"/>
        <v>0</v>
      </c>
      <c r="BN866" s="907">
        <f t="shared" si="2954"/>
        <v>0</v>
      </c>
      <c r="BO866" s="907">
        <f t="shared" si="2954"/>
        <v>0</v>
      </c>
      <c r="BP866" s="907">
        <f t="shared" si="2954"/>
        <v>0</v>
      </c>
      <c r="BQ866" s="907">
        <f t="shared" si="2954"/>
        <v>0</v>
      </c>
      <c r="BR866" s="907">
        <f t="shared" si="2954"/>
        <v>0</v>
      </c>
      <c r="BS866" s="907">
        <f t="shared" si="2954"/>
        <v>0</v>
      </c>
      <c r="BT866" s="907">
        <f t="shared" si="2954"/>
        <v>0</v>
      </c>
      <c r="BU866" s="907">
        <f t="shared" si="2954"/>
        <v>0</v>
      </c>
      <c r="BV866" s="907">
        <f t="shared" si="2954"/>
        <v>0</v>
      </c>
      <c r="BW866" s="907">
        <f t="shared" si="2954"/>
        <v>0</v>
      </c>
      <c r="BX866" s="907">
        <f t="shared" si="2954"/>
        <v>0</v>
      </c>
      <c r="BY866" s="906"/>
      <c r="BZ866" s="907">
        <f>SUM(BZ512)</f>
        <v>0</v>
      </c>
      <c r="CA866" s="907">
        <f>SUM(CA512)</f>
        <v>0</v>
      </c>
      <c r="CB866" s="907">
        <f>SUM(CB512)</f>
        <v>0</v>
      </c>
      <c r="CC866" s="907">
        <f>SUM(CC512)</f>
        <v>0</v>
      </c>
      <c r="CD866" s="723">
        <f t="shared" si="2915"/>
        <v>0</v>
      </c>
      <c r="CE866" s="723">
        <f t="shared" si="2916"/>
        <v>0</v>
      </c>
      <c r="CF866" s="723">
        <f t="shared" si="2917"/>
        <v>0</v>
      </c>
      <c r="CG866" s="790">
        <f t="shared" si="2918"/>
        <v>0</v>
      </c>
      <c r="CH866" s="1375">
        <f t="shared" si="2919"/>
        <v>0</v>
      </c>
      <c r="CI866" s="1376">
        <f t="shared" si="2919"/>
        <v>0</v>
      </c>
      <c r="CJ866" s="1377">
        <f t="shared" si="2919"/>
        <v>0</v>
      </c>
      <c r="CK866" s="1377">
        <f t="shared" si="2919"/>
        <v>0</v>
      </c>
      <c r="CL866" s="1377">
        <f t="shared" si="2919"/>
        <v>0</v>
      </c>
      <c r="CM866" s="1377">
        <f t="shared" si="2919"/>
        <v>0</v>
      </c>
      <c r="CN866" s="1377">
        <f t="shared" si="2919"/>
        <v>0</v>
      </c>
      <c r="CO866" s="1378">
        <f t="shared" si="2919"/>
        <v>0</v>
      </c>
      <c r="CP866" s="1378">
        <f t="shared" si="2919"/>
        <v>0</v>
      </c>
      <c r="CQ866" s="1378">
        <f t="shared" si="2919"/>
        <v>0</v>
      </c>
      <c r="CR866" s="1378">
        <f t="shared" si="2920"/>
        <v>0</v>
      </c>
      <c r="CS866" s="1377">
        <f t="shared" si="2920"/>
        <v>0</v>
      </c>
      <c r="CT866" s="1377">
        <f t="shared" si="2920"/>
        <v>0</v>
      </c>
      <c r="CU866" s="1377">
        <f t="shared" si="2920"/>
        <v>0</v>
      </c>
      <c r="CV866" s="1377">
        <f t="shared" si="2920"/>
        <v>0</v>
      </c>
      <c r="CW866" s="1377">
        <f t="shared" si="2920"/>
        <v>0</v>
      </c>
      <c r="CX866" s="1376">
        <f t="shared" si="2920"/>
        <v>0</v>
      </c>
      <c r="CY866" s="1379">
        <f t="shared" si="2920"/>
        <v>0</v>
      </c>
      <c r="CZ866" s="638">
        <f t="shared" si="2921"/>
        <v>0</v>
      </c>
      <c r="DA866" s="639">
        <f t="shared" si="2921"/>
        <v>0</v>
      </c>
      <c r="DB866" s="640">
        <f t="shared" si="2921"/>
        <v>0</v>
      </c>
      <c r="DC866" s="640">
        <f t="shared" si="2921"/>
        <v>0</v>
      </c>
      <c r="DD866" s="640">
        <f t="shared" si="2921"/>
        <v>0</v>
      </c>
      <c r="DE866" s="640">
        <f t="shared" si="2921"/>
        <v>0</v>
      </c>
      <c r="DF866" s="640">
        <f t="shared" si="2921"/>
        <v>0</v>
      </c>
      <c r="DG866" s="641">
        <f t="shared" si="2921"/>
        <v>0</v>
      </c>
      <c r="DH866" s="641">
        <f t="shared" si="2921"/>
        <v>0</v>
      </c>
      <c r="DI866" s="641">
        <f t="shared" si="2921"/>
        <v>0</v>
      </c>
      <c r="DJ866" s="641">
        <f t="shared" si="2922"/>
        <v>0</v>
      </c>
      <c r="DK866" s="640">
        <f t="shared" si="2922"/>
        <v>0</v>
      </c>
      <c r="DL866" s="640">
        <f t="shared" si="2922"/>
        <v>0</v>
      </c>
      <c r="DM866" s="640">
        <f t="shared" si="2922"/>
        <v>0</v>
      </c>
      <c r="DN866" s="640">
        <f t="shared" si="2922"/>
        <v>0</v>
      </c>
      <c r="DO866" s="640">
        <f t="shared" si="2922"/>
        <v>0</v>
      </c>
      <c r="DP866" s="639">
        <f t="shared" si="2922"/>
        <v>0</v>
      </c>
      <c r="DQ866" s="638">
        <f t="shared" si="2922"/>
        <v>0</v>
      </c>
      <c r="DR866" s="753">
        <f t="shared" si="2923"/>
        <v>18</v>
      </c>
      <c r="DS866" s="111">
        <f t="shared" si="2924"/>
        <v>18</v>
      </c>
      <c r="DT866" s="111">
        <f t="shared" si="2925"/>
        <v>18</v>
      </c>
      <c r="DU866" s="111">
        <f t="shared" si="2926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9"/>
      <c r="EE866" s="603"/>
    </row>
    <row r="867" spans="1:135" s="604" customFormat="1" ht="15.75" customHeight="1">
      <c r="A867" s="718" t="str">
        <f>A515</f>
        <v>Oil purchase</v>
      </c>
      <c r="B867" s="907">
        <f t="shared" ref="B867:S867" si="2955">SUM(B518)</f>
        <v>2.1657936583963977E-2</v>
      </c>
      <c r="C867" s="907">
        <f t="shared" si="2955"/>
        <v>1.319780510585305E-2</v>
      </c>
      <c r="D867" s="907">
        <f t="shared" si="2955"/>
        <v>0</v>
      </c>
      <c r="E867" s="907">
        <f t="shared" si="2955"/>
        <v>3.1283686176836863E-2</v>
      </c>
      <c r="F867" s="907">
        <f t="shared" si="2955"/>
        <v>0</v>
      </c>
      <c r="G867" s="907">
        <f t="shared" si="2955"/>
        <v>0</v>
      </c>
      <c r="H867" s="907">
        <f t="shared" si="2955"/>
        <v>2.3462764632627642E-2</v>
      </c>
      <c r="I867" s="907">
        <f t="shared" si="2955"/>
        <v>7.0388293897882925E-2</v>
      </c>
      <c r="J867" s="907">
        <f t="shared" si="2955"/>
        <v>4.0221882227361679E-2</v>
      </c>
      <c r="K867" s="907">
        <f t="shared" si="2955"/>
        <v>3.5194146948941463E-2</v>
      </c>
      <c r="L867" s="907">
        <f t="shared" si="2955"/>
        <v>1.7597073474470731E-2</v>
      </c>
      <c r="M867" s="907">
        <f t="shared" si="2955"/>
        <v>0</v>
      </c>
      <c r="N867" s="907">
        <f t="shared" si="2955"/>
        <v>4.0221882227361679E-2</v>
      </c>
      <c r="O867" s="907">
        <f t="shared" si="2955"/>
        <v>4.0221882227361679E-2</v>
      </c>
      <c r="P867" s="907">
        <f t="shared" si="2955"/>
        <v>4.0221882227361679E-2</v>
      </c>
      <c r="Q867" s="907">
        <f t="shared" si="2955"/>
        <v>3.5194146948941463E-2</v>
      </c>
      <c r="R867" s="907">
        <f t="shared" si="2955"/>
        <v>4.0221882227361679E-2</v>
      </c>
      <c r="S867" s="907">
        <f t="shared" si="2955"/>
        <v>3.1283686176836863E-2</v>
      </c>
      <c r="T867" s="906"/>
      <c r="U867" s="907">
        <f t="shared" ref="U867:AL867" si="2956">SUM(U518)</f>
        <v>4.0221882227361679E-2</v>
      </c>
      <c r="V867" s="907">
        <f t="shared" si="2956"/>
        <v>3.5194146948941463E-2</v>
      </c>
      <c r="W867" s="907">
        <f t="shared" si="2956"/>
        <v>3.5194146948941463E-2</v>
      </c>
      <c r="X867" s="907">
        <f t="shared" si="2956"/>
        <v>4.6925529265255284E-2</v>
      </c>
      <c r="Y867" s="907">
        <f t="shared" si="2956"/>
        <v>0</v>
      </c>
      <c r="Z867" s="907">
        <f t="shared" si="2956"/>
        <v>0</v>
      </c>
      <c r="AA867" s="907">
        <f t="shared" si="2956"/>
        <v>0</v>
      </c>
      <c r="AB867" s="907">
        <f t="shared" si="2956"/>
        <v>0</v>
      </c>
      <c r="AC867" s="907">
        <f t="shared" si="2956"/>
        <v>0</v>
      </c>
      <c r="AD867" s="907">
        <f t="shared" si="2956"/>
        <v>3.5194146948941463E-2</v>
      </c>
      <c r="AE867" s="907">
        <f t="shared" si="2956"/>
        <v>0</v>
      </c>
      <c r="AF867" s="907">
        <f t="shared" si="2956"/>
        <v>0</v>
      </c>
      <c r="AG867" s="907">
        <f t="shared" si="2956"/>
        <v>0</v>
      </c>
      <c r="AH867" s="907">
        <f t="shared" si="2956"/>
        <v>3.5194146948941463E-2</v>
      </c>
      <c r="AI867" s="907">
        <f t="shared" si="2956"/>
        <v>3.5194146948941463E-2</v>
      </c>
      <c r="AJ867" s="907">
        <f t="shared" si="2956"/>
        <v>3.1283686176836863E-2</v>
      </c>
      <c r="AK867" s="907">
        <f t="shared" si="2956"/>
        <v>2.8155317559153171E-2</v>
      </c>
      <c r="AL867" s="907">
        <f t="shared" si="2956"/>
        <v>3.1283686176836863E-2</v>
      </c>
      <c r="AM867" s="906"/>
      <c r="AN867" s="907">
        <f t="shared" ref="AN867:BE867" si="2957">SUM(AN518)</f>
        <v>7.0388293897882939E-2</v>
      </c>
      <c r="AO867" s="907">
        <f t="shared" si="2957"/>
        <v>4.6925529265255284E-2</v>
      </c>
      <c r="AP867" s="907">
        <f t="shared" si="2957"/>
        <v>0.11731382316313822</v>
      </c>
      <c r="AQ867" s="907">
        <f t="shared" si="2957"/>
        <v>4.6925529265255284E-2</v>
      </c>
      <c r="AR867" s="907">
        <f t="shared" si="2957"/>
        <v>0.10055470556840419</v>
      </c>
      <c r="AS867" s="907">
        <f t="shared" si="2957"/>
        <v>5.6310635118306342E-2</v>
      </c>
      <c r="AT867" s="907">
        <f t="shared" si="2957"/>
        <v>4.0221882227361679E-2</v>
      </c>
      <c r="AU867" s="907">
        <f t="shared" si="2957"/>
        <v>4.6925529265255284E-2</v>
      </c>
      <c r="AV867" s="907">
        <f t="shared" si="2957"/>
        <v>0.10055470556840419</v>
      </c>
      <c r="AW867" s="907">
        <f t="shared" si="2957"/>
        <v>0</v>
      </c>
      <c r="AX867" s="907">
        <f t="shared" si="2957"/>
        <v>3.5194146948941463E-2</v>
      </c>
      <c r="AY867" s="907">
        <f t="shared" si="2957"/>
        <v>0</v>
      </c>
      <c r="AZ867" s="907">
        <f t="shared" si="2957"/>
        <v>5.6310635118306342E-2</v>
      </c>
      <c r="BA867" s="907">
        <f t="shared" si="2957"/>
        <v>4.0221882227361679E-2</v>
      </c>
      <c r="BB867" s="907">
        <f t="shared" si="2957"/>
        <v>0</v>
      </c>
      <c r="BC867" s="907">
        <f t="shared" si="2957"/>
        <v>2.0110941113680839E-2</v>
      </c>
      <c r="BD867" s="907">
        <f t="shared" si="2957"/>
        <v>7.0388293897882925E-2</v>
      </c>
      <c r="BE867" s="907">
        <f t="shared" si="2957"/>
        <v>0.10055470556840419</v>
      </c>
      <c r="BF867" s="906"/>
      <c r="BG867" s="907">
        <f t="shared" ref="BG867:BX867" si="2958">SUM(BG518)</f>
        <v>0.10055470556840419</v>
      </c>
      <c r="BH867" s="907">
        <f t="shared" si="2958"/>
        <v>4.6925529265255284E-2</v>
      </c>
      <c r="BI867" s="907">
        <f t="shared" si="2958"/>
        <v>0.17597073474470734</v>
      </c>
      <c r="BJ867" s="907">
        <f t="shared" si="2958"/>
        <v>0.14077658779576588</v>
      </c>
      <c r="BK867" s="907">
        <f t="shared" si="2958"/>
        <v>0.14077658779576588</v>
      </c>
      <c r="BL867" s="907">
        <f t="shared" si="2958"/>
        <v>4.6925529265255284E-2</v>
      </c>
      <c r="BM867" s="907">
        <f t="shared" si="2958"/>
        <v>4.0221882227361679E-2</v>
      </c>
      <c r="BN867" s="907">
        <f t="shared" si="2958"/>
        <v>5.6308841843088417E-3</v>
      </c>
      <c r="BO867" s="907">
        <f t="shared" si="2958"/>
        <v>0.10055470556840419</v>
      </c>
      <c r="BP867" s="907">
        <f t="shared" si="2958"/>
        <v>4.0221882227361679E-2</v>
      </c>
      <c r="BQ867" s="907">
        <f t="shared" si="2958"/>
        <v>4.0221882227361679E-2</v>
      </c>
      <c r="BR867" s="907">
        <f t="shared" si="2958"/>
        <v>0</v>
      </c>
      <c r="BS867" s="907">
        <f t="shared" si="2958"/>
        <v>0</v>
      </c>
      <c r="BT867" s="907">
        <f t="shared" si="2958"/>
        <v>2.3462764632627642E-2</v>
      </c>
      <c r="BU867" s="907">
        <f t="shared" si="2958"/>
        <v>0</v>
      </c>
      <c r="BV867" s="907">
        <f t="shared" si="2958"/>
        <v>0</v>
      </c>
      <c r="BW867" s="907">
        <f t="shared" si="2958"/>
        <v>0.10055470556840419</v>
      </c>
      <c r="BX867" s="907">
        <f t="shared" si="2958"/>
        <v>0</v>
      </c>
      <c r="BY867" s="906"/>
      <c r="BZ867" s="907">
        <f>SUM(BZ518)</f>
        <v>4.6925529265255284E-2</v>
      </c>
      <c r="CA867" s="907">
        <f>SUM(CA518)</f>
        <v>4.6925529265255284E-2</v>
      </c>
      <c r="CB867" s="907">
        <f>SUM(CB518)</f>
        <v>4.6925529265255284E-2</v>
      </c>
      <c r="CC867" s="907">
        <f>SUM(CC518)</f>
        <v>8.446595267745953E-2</v>
      </c>
      <c r="CD867" s="723">
        <f t="shared" si="2915"/>
        <v>2.5623791074080023E-2</v>
      </c>
      <c r="CE867" s="723">
        <f t="shared" si="2916"/>
        <v>1.9182206680305992E-2</v>
      </c>
      <c r="CF867" s="723">
        <f t="shared" si="2917"/>
        <v>5.1974213440668916E-2</v>
      </c>
      <c r="CG867" s="790">
        <f t="shared" si="2918"/>
        <v>5.1676727895392273E-2</v>
      </c>
      <c r="CH867" s="1375">
        <f t="shared" si="2919"/>
        <v>0</v>
      </c>
      <c r="CI867" s="1376">
        <f t="shared" si="2919"/>
        <v>0</v>
      </c>
      <c r="CJ867" s="1377">
        <f t="shared" si="2919"/>
        <v>0</v>
      </c>
      <c r="CK867" s="1377">
        <f t="shared" si="2919"/>
        <v>0</v>
      </c>
      <c r="CL867" s="1377">
        <f t="shared" si="2919"/>
        <v>1.319780510585305E-2</v>
      </c>
      <c r="CM867" s="1377">
        <f t="shared" si="2919"/>
        <v>1.7597073474470731E-2</v>
      </c>
      <c r="CN867" s="1377">
        <f t="shared" si="2919"/>
        <v>2.1657936583963977E-2</v>
      </c>
      <c r="CO867" s="1378">
        <f t="shared" si="2919"/>
        <v>2.3462764632627642E-2</v>
      </c>
      <c r="CP867" s="1378">
        <f t="shared" si="2919"/>
        <v>3.1283686176836863E-2</v>
      </c>
      <c r="CQ867" s="1378">
        <f t="shared" si="2919"/>
        <v>3.1283686176836863E-2</v>
      </c>
      <c r="CR867" s="1378">
        <f t="shared" si="2920"/>
        <v>3.5194146948941463E-2</v>
      </c>
      <c r="CS867" s="1377">
        <f t="shared" si="2920"/>
        <v>3.5194146948941463E-2</v>
      </c>
      <c r="CT867" s="1377">
        <f t="shared" si="2920"/>
        <v>4.0221882227361679E-2</v>
      </c>
      <c r="CU867" s="1377">
        <f t="shared" si="2920"/>
        <v>4.0221882227361679E-2</v>
      </c>
      <c r="CV867" s="1377">
        <f t="shared" si="2920"/>
        <v>4.0221882227361679E-2</v>
      </c>
      <c r="CW867" s="1377">
        <f t="shared" si="2920"/>
        <v>4.0221882227361679E-2</v>
      </c>
      <c r="CX867" s="1376">
        <f t="shared" si="2920"/>
        <v>4.0221882227361679E-2</v>
      </c>
      <c r="CY867" s="1379">
        <f t="shared" si="2920"/>
        <v>7.0388293897882925E-2</v>
      </c>
      <c r="CZ867" s="638">
        <f t="shared" si="2921"/>
        <v>0</v>
      </c>
      <c r="DA867" s="639">
        <f t="shared" si="2921"/>
        <v>0</v>
      </c>
      <c r="DB867" s="640">
        <f t="shared" si="2921"/>
        <v>0</v>
      </c>
      <c r="DC867" s="640">
        <f t="shared" si="2921"/>
        <v>0</v>
      </c>
      <c r="DD867" s="640">
        <f t="shared" si="2921"/>
        <v>0</v>
      </c>
      <c r="DE867" s="640">
        <f t="shared" si="2921"/>
        <v>0</v>
      </c>
      <c r="DF867" s="640">
        <f t="shared" si="2921"/>
        <v>0</v>
      </c>
      <c r="DG867" s="641">
        <f t="shared" si="2921"/>
        <v>0</v>
      </c>
      <c r="DH867" s="641">
        <f t="shared" si="2921"/>
        <v>2.8155317559153171E-2</v>
      </c>
      <c r="DI867" s="641">
        <f t="shared" si="2921"/>
        <v>3.1283686176836863E-2</v>
      </c>
      <c r="DJ867" s="641">
        <f t="shared" si="2922"/>
        <v>3.1283686176836863E-2</v>
      </c>
      <c r="DK867" s="640">
        <f t="shared" si="2922"/>
        <v>3.5194146948941463E-2</v>
      </c>
      <c r="DL867" s="640">
        <f t="shared" si="2922"/>
        <v>3.5194146948941463E-2</v>
      </c>
      <c r="DM867" s="640">
        <f t="shared" si="2922"/>
        <v>3.5194146948941463E-2</v>
      </c>
      <c r="DN867" s="640">
        <f t="shared" si="2922"/>
        <v>3.5194146948941463E-2</v>
      </c>
      <c r="DO867" s="640">
        <f t="shared" si="2922"/>
        <v>3.5194146948941463E-2</v>
      </c>
      <c r="DP867" s="639">
        <f t="shared" si="2922"/>
        <v>4.0221882227361679E-2</v>
      </c>
      <c r="DQ867" s="638">
        <f t="shared" si="2922"/>
        <v>4.6925529265255284E-2</v>
      </c>
      <c r="DR867" s="753">
        <f t="shared" si="2923"/>
        <v>18</v>
      </c>
      <c r="DS867" s="111">
        <f t="shared" si="2924"/>
        <v>18</v>
      </c>
      <c r="DT867" s="111">
        <f t="shared" si="2925"/>
        <v>18</v>
      </c>
      <c r="DU867" s="111">
        <f t="shared" si="2926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9"/>
      <c r="EE867" s="603"/>
    </row>
    <row r="868" spans="1:135" s="604" customFormat="1" ht="15.75" customHeight="1">
      <c r="A868" s="718" t="str">
        <f>A521</f>
        <v>Milk purchase</v>
      </c>
      <c r="B868" s="907">
        <f t="shared" ref="B868:S868" si="2959">SUM(B524)</f>
        <v>0</v>
      </c>
      <c r="C868" s="907">
        <f t="shared" si="2959"/>
        <v>0</v>
      </c>
      <c r="D868" s="907">
        <f t="shared" si="2959"/>
        <v>0</v>
      </c>
      <c r="E868" s="907">
        <f t="shared" si="2959"/>
        <v>0</v>
      </c>
      <c r="F868" s="907">
        <f t="shared" si="2959"/>
        <v>0</v>
      </c>
      <c r="G868" s="907">
        <f t="shared" si="2959"/>
        <v>0</v>
      </c>
      <c r="H868" s="907">
        <f t="shared" si="2959"/>
        <v>0</v>
      </c>
      <c r="I868" s="907">
        <f t="shared" si="2959"/>
        <v>5.0062266500622662E-2</v>
      </c>
      <c r="J868" s="907">
        <f t="shared" si="2959"/>
        <v>0</v>
      </c>
      <c r="K868" s="907">
        <f t="shared" si="2959"/>
        <v>0</v>
      </c>
      <c r="L868" s="907">
        <f t="shared" si="2959"/>
        <v>3.7546699875466998E-3</v>
      </c>
      <c r="M868" s="907">
        <f t="shared" si="2959"/>
        <v>0</v>
      </c>
      <c r="N868" s="907">
        <f t="shared" si="2959"/>
        <v>0</v>
      </c>
      <c r="O868" s="907">
        <f t="shared" si="2959"/>
        <v>0</v>
      </c>
      <c r="P868" s="907">
        <f t="shared" si="2959"/>
        <v>0</v>
      </c>
      <c r="Q868" s="907">
        <f t="shared" si="2959"/>
        <v>0</v>
      </c>
      <c r="R868" s="907">
        <f t="shared" si="2959"/>
        <v>0</v>
      </c>
      <c r="S868" s="907">
        <f t="shared" si="2959"/>
        <v>0</v>
      </c>
      <c r="T868" s="906"/>
      <c r="U868" s="907">
        <f t="shared" ref="U868:AL868" si="2960">SUM(U524)</f>
        <v>7.1517523572318096E-4</v>
      </c>
      <c r="V868" s="907">
        <f t="shared" si="2960"/>
        <v>0</v>
      </c>
      <c r="W868" s="907">
        <f t="shared" si="2960"/>
        <v>5.0062266500622661E-3</v>
      </c>
      <c r="X868" s="907">
        <f t="shared" si="2960"/>
        <v>0</v>
      </c>
      <c r="Y868" s="907">
        <f t="shared" si="2960"/>
        <v>0</v>
      </c>
      <c r="Z868" s="907">
        <f t="shared" si="2960"/>
        <v>0</v>
      </c>
      <c r="AA868" s="907">
        <f t="shared" si="2960"/>
        <v>0</v>
      </c>
      <c r="AB868" s="907">
        <f t="shared" si="2960"/>
        <v>0</v>
      </c>
      <c r="AC868" s="907">
        <f t="shared" si="2960"/>
        <v>0</v>
      </c>
      <c r="AD868" s="907">
        <f t="shared" si="2960"/>
        <v>0</v>
      </c>
      <c r="AE868" s="907">
        <f t="shared" si="2960"/>
        <v>0</v>
      </c>
      <c r="AF868" s="907">
        <f t="shared" si="2960"/>
        <v>0</v>
      </c>
      <c r="AG868" s="907">
        <f t="shared" si="2960"/>
        <v>0</v>
      </c>
      <c r="AH868" s="907">
        <f t="shared" si="2960"/>
        <v>0</v>
      </c>
      <c r="AI868" s="907">
        <f t="shared" si="2960"/>
        <v>0</v>
      </c>
      <c r="AJ868" s="907">
        <f t="shared" si="2960"/>
        <v>0</v>
      </c>
      <c r="AK868" s="907">
        <f t="shared" si="2960"/>
        <v>0</v>
      </c>
      <c r="AL868" s="907">
        <f t="shared" si="2960"/>
        <v>0</v>
      </c>
      <c r="AM868" s="906"/>
      <c r="AN868" s="907">
        <f t="shared" ref="AN868:BE868" si="2961">SUM(AN524)</f>
        <v>0</v>
      </c>
      <c r="AO868" s="907">
        <f t="shared" si="2961"/>
        <v>1.0012453300124532E-2</v>
      </c>
      <c r="AP868" s="907">
        <f t="shared" si="2961"/>
        <v>0</v>
      </c>
      <c r="AQ868" s="907">
        <f t="shared" si="2961"/>
        <v>0</v>
      </c>
      <c r="AR868" s="907">
        <f t="shared" si="2961"/>
        <v>0</v>
      </c>
      <c r="AS868" s="907">
        <f t="shared" si="2961"/>
        <v>1.2014943960149439E-2</v>
      </c>
      <c r="AT868" s="907">
        <f t="shared" si="2961"/>
        <v>0</v>
      </c>
      <c r="AU868" s="907">
        <f t="shared" si="2961"/>
        <v>0</v>
      </c>
      <c r="AV868" s="907">
        <f t="shared" si="2961"/>
        <v>0</v>
      </c>
      <c r="AW868" s="907">
        <f t="shared" si="2961"/>
        <v>8.5821028286781707E-3</v>
      </c>
      <c r="AX868" s="907">
        <f t="shared" si="2961"/>
        <v>0</v>
      </c>
      <c r="AY868" s="907">
        <f t="shared" si="2961"/>
        <v>0</v>
      </c>
      <c r="AZ868" s="907">
        <f t="shared" si="2961"/>
        <v>0</v>
      </c>
      <c r="BA868" s="907">
        <f t="shared" si="2961"/>
        <v>0</v>
      </c>
      <c r="BB868" s="907">
        <f t="shared" si="2961"/>
        <v>0</v>
      </c>
      <c r="BC868" s="907">
        <f t="shared" si="2961"/>
        <v>0</v>
      </c>
      <c r="BD868" s="907">
        <f t="shared" si="2961"/>
        <v>0</v>
      </c>
      <c r="BE868" s="907">
        <f t="shared" si="2961"/>
        <v>0</v>
      </c>
      <c r="BF868" s="906"/>
      <c r="BG868" s="907">
        <f t="shared" ref="BG868:BX868" si="2962">SUM(BG524)</f>
        <v>2.8607009428927238E-3</v>
      </c>
      <c r="BH868" s="907">
        <f t="shared" si="2962"/>
        <v>1.0012453300124532E-2</v>
      </c>
      <c r="BI868" s="907">
        <f t="shared" si="2962"/>
        <v>5.0062266500622661E-3</v>
      </c>
      <c r="BJ868" s="907">
        <f t="shared" si="2962"/>
        <v>0</v>
      </c>
      <c r="BK868" s="907">
        <f t="shared" si="2962"/>
        <v>0</v>
      </c>
      <c r="BL868" s="907">
        <f t="shared" si="2962"/>
        <v>0</v>
      </c>
      <c r="BM868" s="907">
        <f t="shared" si="2962"/>
        <v>0</v>
      </c>
      <c r="BN868" s="907">
        <f t="shared" si="2962"/>
        <v>0</v>
      </c>
      <c r="BO868" s="907">
        <f t="shared" si="2962"/>
        <v>0</v>
      </c>
      <c r="BP868" s="907">
        <f t="shared" si="2962"/>
        <v>0</v>
      </c>
      <c r="BQ868" s="907">
        <f t="shared" si="2962"/>
        <v>0</v>
      </c>
      <c r="BR868" s="907">
        <f t="shared" si="2962"/>
        <v>0</v>
      </c>
      <c r="BS868" s="907">
        <f t="shared" si="2962"/>
        <v>0</v>
      </c>
      <c r="BT868" s="907">
        <f t="shared" si="2962"/>
        <v>0</v>
      </c>
      <c r="BU868" s="907">
        <f t="shared" si="2962"/>
        <v>0</v>
      </c>
      <c r="BV868" s="907">
        <f t="shared" si="2962"/>
        <v>0</v>
      </c>
      <c r="BW868" s="907">
        <f t="shared" si="2962"/>
        <v>7.1517523572318092E-3</v>
      </c>
      <c r="BX868" s="907">
        <f t="shared" si="2962"/>
        <v>0</v>
      </c>
      <c r="BY868" s="906"/>
      <c r="BZ868" s="907">
        <f>SUM(BZ524)</f>
        <v>0</v>
      </c>
      <c r="CA868" s="907">
        <f>SUM(CA524)</f>
        <v>0</v>
      </c>
      <c r="CB868" s="907">
        <f>SUM(CB524)</f>
        <v>5.0062266500622661E-3</v>
      </c>
      <c r="CC868" s="907">
        <f>SUM(CC524)</f>
        <v>6.0074719800747196E-3</v>
      </c>
      <c r="CD868" s="723">
        <f t="shared" si="2915"/>
        <v>2.3466687422166871E-4</v>
      </c>
      <c r="CE868" s="723">
        <f t="shared" si="2916"/>
        <v>4.4698452232698796E-5</v>
      </c>
      <c r="CF868" s="723">
        <f t="shared" si="2917"/>
        <v>1.1621597580501689E-3</v>
      </c>
      <c r="CG868" s="790">
        <f t="shared" si="2918"/>
        <v>9.3866749688667494E-4</v>
      </c>
      <c r="CH868" s="1375">
        <f t="shared" si="2919"/>
        <v>0</v>
      </c>
      <c r="CI868" s="1376">
        <f t="shared" si="2919"/>
        <v>0</v>
      </c>
      <c r="CJ868" s="1377">
        <f t="shared" si="2919"/>
        <v>0</v>
      </c>
      <c r="CK868" s="1377">
        <f t="shared" si="2919"/>
        <v>0</v>
      </c>
      <c r="CL868" s="1377">
        <f t="shared" si="2919"/>
        <v>0</v>
      </c>
      <c r="CM868" s="1377">
        <f t="shared" si="2919"/>
        <v>0</v>
      </c>
      <c r="CN868" s="1377">
        <f t="shared" si="2919"/>
        <v>0</v>
      </c>
      <c r="CO868" s="1378">
        <f t="shared" si="2919"/>
        <v>0</v>
      </c>
      <c r="CP868" s="1378">
        <f t="shared" si="2919"/>
        <v>0</v>
      </c>
      <c r="CQ868" s="1378">
        <f t="shared" si="2919"/>
        <v>0</v>
      </c>
      <c r="CR868" s="1378">
        <f t="shared" si="2920"/>
        <v>0</v>
      </c>
      <c r="CS868" s="1377">
        <f t="shared" si="2920"/>
        <v>0</v>
      </c>
      <c r="CT868" s="1377">
        <f t="shared" si="2920"/>
        <v>0</v>
      </c>
      <c r="CU868" s="1377">
        <f t="shared" si="2920"/>
        <v>0</v>
      </c>
      <c r="CV868" s="1377">
        <f t="shared" si="2920"/>
        <v>0</v>
      </c>
      <c r="CW868" s="1377">
        <f t="shared" si="2920"/>
        <v>0</v>
      </c>
      <c r="CX868" s="1376">
        <f t="shared" si="2920"/>
        <v>3.7546699875466998E-3</v>
      </c>
      <c r="CY868" s="1379">
        <f t="shared" si="2920"/>
        <v>5.0062266500622662E-2</v>
      </c>
      <c r="CZ868" s="638">
        <f t="shared" si="2921"/>
        <v>0</v>
      </c>
      <c r="DA868" s="639">
        <f t="shared" si="2921"/>
        <v>0</v>
      </c>
      <c r="DB868" s="640">
        <f t="shared" si="2921"/>
        <v>0</v>
      </c>
      <c r="DC868" s="640">
        <f t="shared" si="2921"/>
        <v>0</v>
      </c>
      <c r="DD868" s="640">
        <f t="shared" si="2921"/>
        <v>0</v>
      </c>
      <c r="DE868" s="640">
        <f t="shared" si="2921"/>
        <v>0</v>
      </c>
      <c r="DF868" s="640">
        <f t="shared" si="2921"/>
        <v>0</v>
      </c>
      <c r="DG868" s="641">
        <f t="shared" si="2921"/>
        <v>0</v>
      </c>
      <c r="DH868" s="641">
        <f t="shared" si="2921"/>
        <v>0</v>
      </c>
      <c r="DI868" s="641">
        <f t="shared" si="2921"/>
        <v>0</v>
      </c>
      <c r="DJ868" s="641">
        <f t="shared" si="2922"/>
        <v>0</v>
      </c>
      <c r="DK868" s="640">
        <f t="shared" si="2922"/>
        <v>0</v>
      </c>
      <c r="DL868" s="640">
        <f t="shared" si="2922"/>
        <v>0</v>
      </c>
      <c r="DM868" s="640">
        <f t="shared" si="2922"/>
        <v>0</v>
      </c>
      <c r="DN868" s="640">
        <f t="shared" si="2922"/>
        <v>0</v>
      </c>
      <c r="DO868" s="640">
        <f t="shared" si="2922"/>
        <v>0</v>
      </c>
      <c r="DP868" s="639">
        <f t="shared" si="2922"/>
        <v>7.1517523572318096E-4</v>
      </c>
      <c r="DQ868" s="638">
        <f t="shared" si="2922"/>
        <v>5.0062266500622661E-3</v>
      </c>
      <c r="DR868" s="753">
        <f t="shared" si="2923"/>
        <v>18</v>
      </c>
      <c r="DS868" s="111">
        <f t="shared" si="2924"/>
        <v>18</v>
      </c>
      <c r="DT868" s="111">
        <f t="shared" si="2925"/>
        <v>18</v>
      </c>
      <c r="DU868" s="111">
        <f t="shared" si="2926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9"/>
      <c r="EE868" s="603"/>
    </row>
    <row r="869" spans="1:135" s="604" customFormat="1" ht="15.75" customHeight="1">
      <c r="A869" s="718" t="str">
        <f>A527</f>
        <v>Eggs purchase</v>
      </c>
      <c r="B869" s="907">
        <f>SUM(B530)</f>
        <v>0</v>
      </c>
      <c r="C869" s="907">
        <f t="shared" ref="C869:S869" si="2963">SUM(C530)</f>
        <v>0</v>
      </c>
      <c r="D869" s="907">
        <f t="shared" si="2963"/>
        <v>0</v>
      </c>
      <c r="E869" s="907">
        <f t="shared" si="2963"/>
        <v>8.100560398505605E-3</v>
      </c>
      <c r="F869" s="907">
        <f t="shared" si="2963"/>
        <v>0</v>
      </c>
      <c r="G869" s="907">
        <f t="shared" si="2963"/>
        <v>0</v>
      </c>
      <c r="H869" s="907">
        <f t="shared" si="2963"/>
        <v>0</v>
      </c>
      <c r="I869" s="907">
        <f t="shared" si="2963"/>
        <v>0</v>
      </c>
      <c r="J869" s="907">
        <f t="shared" si="2963"/>
        <v>0</v>
      </c>
      <c r="K869" s="907">
        <f t="shared" si="2963"/>
        <v>0</v>
      </c>
      <c r="L869" s="907">
        <f t="shared" si="2963"/>
        <v>7.722991905354918E-3</v>
      </c>
      <c r="M869" s="907">
        <f t="shared" si="2963"/>
        <v>0</v>
      </c>
      <c r="N869" s="907">
        <f t="shared" si="2963"/>
        <v>0</v>
      </c>
      <c r="O869" s="907">
        <f t="shared" si="2963"/>
        <v>0</v>
      </c>
      <c r="P869" s="907">
        <f t="shared" si="2963"/>
        <v>0</v>
      </c>
      <c r="Q869" s="907">
        <f t="shared" si="2963"/>
        <v>0</v>
      </c>
      <c r="R869" s="907">
        <f t="shared" si="2963"/>
        <v>0</v>
      </c>
      <c r="S869" s="907">
        <f t="shared" si="2963"/>
        <v>1.3729763387297634E-2</v>
      </c>
      <c r="T869" s="906"/>
      <c r="U869" s="907">
        <f>SUM(U530)</f>
        <v>0</v>
      </c>
      <c r="V869" s="907">
        <f t="shared" ref="V869:AL869" si="2964">SUM(V530)</f>
        <v>0</v>
      </c>
      <c r="W869" s="907">
        <f t="shared" si="2964"/>
        <v>0</v>
      </c>
      <c r="X869" s="907">
        <f t="shared" si="2964"/>
        <v>1.2150840597758407E-2</v>
      </c>
      <c r="Y869" s="907">
        <f t="shared" si="2964"/>
        <v>0</v>
      </c>
      <c r="Z869" s="907">
        <f t="shared" si="2964"/>
        <v>0</v>
      </c>
      <c r="AA869" s="907">
        <f t="shared" si="2964"/>
        <v>0</v>
      </c>
      <c r="AB869" s="907">
        <f t="shared" si="2964"/>
        <v>0</v>
      </c>
      <c r="AC869" s="907">
        <f t="shared" si="2964"/>
        <v>0</v>
      </c>
      <c r="AD869" s="907">
        <f t="shared" si="2964"/>
        <v>0</v>
      </c>
      <c r="AE869" s="907">
        <f t="shared" si="2964"/>
        <v>0</v>
      </c>
      <c r="AF869" s="907">
        <f t="shared" si="2964"/>
        <v>0</v>
      </c>
      <c r="AG869" s="907">
        <f t="shared" si="2964"/>
        <v>0</v>
      </c>
      <c r="AH869" s="907">
        <f t="shared" si="2964"/>
        <v>0</v>
      </c>
      <c r="AI869" s="907">
        <f t="shared" si="2964"/>
        <v>0</v>
      </c>
      <c r="AJ869" s="907">
        <f t="shared" si="2964"/>
        <v>0</v>
      </c>
      <c r="AK869" s="907">
        <f t="shared" si="2964"/>
        <v>0</v>
      </c>
      <c r="AL869" s="907">
        <f t="shared" si="2964"/>
        <v>1.3729763387297634E-2</v>
      </c>
      <c r="AM869" s="906"/>
      <c r="AN869" s="907">
        <f>SUM(AN530)</f>
        <v>0</v>
      </c>
      <c r="AO869" s="907">
        <f t="shared" ref="AO869:BE869" si="2965">SUM(AO530)</f>
        <v>0</v>
      </c>
      <c r="AP869" s="907">
        <f t="shared" si="2965"/>
        <v>0</v>
      </c>
      <c r="AQ869" s="907">
        <f t="shared" si="2965"/>
        <v>0</v>
      </c>
      <c r="AR869" s="907">
        <f t="shared" si="2965"/>
        <v>0</v>
      </c>
      <c r="AS869" s="907">
        <f t="shared" si="2965"/>
        <v>0</v>
      </c>
      <c r="AT869" s="907">
        <f t="shared" si="2965"/>
        <v>0</v>
      </c>
      <c r="AU869" s="907">
        <f t="shared" si="2965"/>
        <v>0</v>
      </c>
      <c r="AV869" s="907">
        <f t="shared" si="2965"/>
        <v>0</v>
      </c>
      <c r="AW869" s="907">
        <f t="shared" si="2965"/>
        <v>0</v>
      </c>
      <c r="AX869" s="907">
        <f t="shared" si="2965"/>
        <v>0</v>
      </c>
      <c r="AY869" s="907">
        <f t="shared" si="2965"/>
        <v>0</v>
      </c>
      <c r="AZ869" s="907">
        <f t="shared" si="2965"/>
        <v>0</v>
      </c>
      <c r="BA869" s="907">
        <f t="shared" si="2965"/>
        <v>1.7652552926525528E-2</v>
      </c>
      <c r="BB869" s="907">
        <f t="shared" si="2965"/>
        <v>0</v>
      </c>
      <c r="BC869" s="907">
        <f t="shared" si="2965"/>
        <v>0</v>
      </c>
      <c r="BD869" s="907">
        <f t="shared" si="2965"/>
        <v>0</v>
      </c>
      <c r="BE869" s="907">
        <f t="shared" si="2965"/>
        <v>1.7652552926525528E-2</v>
      </c>
      <c r="BF869" s="906"/>
      <c r="BG869" s="907">
        <f>SUM(BG530)</f>
        <v>1.1179950186799503E-3</v>
      </c>
      <c r="BH869" s="907">
        <f t="shared" ref="BH869:BX869" si="2966">SUM(BH530)</f>
        <v>0</v>
      </c>
      <c r="BI869" s="907">
        <f t="shared" si="2966"/>
        <v>0</v>
      </c>
      <c r="BJ869" s="907">
        <f t="shared" si="2966"/>
        <v>0</v>
      </c>
      <c r="BK869" s="907">
        <f t="shared" si="2966"/>
        <v>0</v>
      </c>
      <c r="BL869" s="907">
        <f t="shared" si="2966"/>
        <v>1.0983810709838107E-3</v>
      </c>
      <c r="BM869" s="907">
        <f t="shared" si="2966"/>
        <v>9.4146948941469487E-4</v>
      </c>
      <c r="BN869" s="907">
        <f t="shared" si="2966"/>
        <v>1.318057285180573E-3</v>
      </c>
      <c r="BO869" s="907">
        <f t="shared" si="2966"/>
        <v>1.1179950186799503E-3</v>
      </c>
      <c r="BP869" s="907">
        <f t="shared" si="2966"/>
        <v>0</v>
      </c>
      <c r="BQ869" s="907">
        <f t="shared" si="2966"/>
        <v>0</v>
      </c>
      <c r="BR869" s="907">
        <f t="shared" si="2966"/>
        <v>0</v>
      </c>
      <c r="BS869" s="907">
        <f t="shared" si="2966"/>
        <v>0</v>
      </c>
      <c r="BT869" s="907">
        <f t="shared" si="2966"/>
        <v>0</v>
      </c>
      <c r="BU869" s="907">
        <f t="shared" si="2966"/>
        <v>0</v>
      </c>
      <c r="BV869" s="907">
        <f t="shared" si="2966"/>
        <v>0</v>
      </c>
      <c r="BW869" s="907">
        <f t="shared" si="2966"/>
        <v>0</v>
      </c>
      <c r="BX869" s="907">
        <f t="shared" si="2966"/>
        <v>0</v>
      </c>
      <c r="BY869" s="906"/>
      <c r="BZ869" s="907">
        <f>SUM(BZ530)</f>
        <v>0</v>
      </c>
      <c r="CA869" s="907">
        <f>SUM(CA530)</f>
        <v>0</v>
      </c>
      <c r="CB869" s="907">
        <f>SUM(CB530)</f>
        <v>0</v>
      </c>
      <c r="CC869" s="907">
        <f>SUM(CC530)</f>
        <v>1.2356787048567871E-3</v>
      </c>
      <c r="CD869" s="723"/>
      <c r="CE869" s="723"/>
      <c r="CF869" s="723"/>
      <c r="CG869" s="790"/>
      <c r="CH869" s="1375"/>
      <c r="CI869" s="1376"/>
      <c r="CJ869" s="1377"/>
      <c r="CK869" s="1377"/>
      <c r="CL869" s="1377"/>
      <c r="CM869" s="1377"/>
      <c r="CN869" s="1377"/>
      <c r="CO869" s="1378"/>
      <c r="CP869" s="1378"/>
      <c r="CQ869" s="1378"/>
      <c r="CR869" s="1378"/>
      <c r="CS869" s="1377"/>
      <c r="CT869" s="1377"/>
      <c r="CU869" s="1377"/>
      <c r="CV869" s="1377"/>
      <c r="CW869" s="1377"/>
      <c r="CX869" s="1376"/>
      <c r="CY869" s="1379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9"/>
      <c r="EE869" s="603"/>
    </row>
    <row r="870" spans="1:135" s="604" customFormat="1" ht="15.75" customHeight="1">
      <c r="A870" s="718" t="str">
        <f>A533</f>
        <v>Poultry purchase</v>
      </c>
      <c r="B870" s="907">
        <f>SUM(B536)</f>
        <v>0</v>
      </c>
      <c r="C870" s="907">
        <f t="shared" ref="C870:S870" si="2967">SUM(C536)</f>
        <v>4.4201296699875471E-2</v>
      </c>
      <c r="D870" s="907">
        <f t="shared" si="2967"/>
        <v>0</v>
      </c>
      <c r="E870" s="907">
        <f t="shared" si="2967"/>
        <v>3.7276878372768781E-2</v>
      </c>
      <c r="F870" s="907">
        <f t="shared" si="2967"/>
        <v>0</v>
      </c>
      <c r="G870" s="907">
        <f t="shared" si="2967"/>
        <v>0</v>
      </c>
      <c r="H870" s="907">
        <f t="shared" si="2967"/>
        <v>2.2648085305105852E-3</v>
      </c>
      <c r="I870" s="907">
        <f t="shared" si="2967"/>
        <v>8.9308516811955174E-2</v>
      </c>
      <c r="J870" s="907">
        <f t="shared" si="2967"/>
        <v>4.7927415050702714E-2</v>
      </c>
      <c r="K870" s="907">
        <f t="shared" si="2967"/>
        <v>0</v>
      </c>
      <c r="L870" s="907">
        <f t="shared" si="2967"/>
        <v>1.1324042652552926E-3</v>
      </c>
      <c r="M870" s="907">
        <f t="shared" si="2967"/>
        <v>0</v>
      </c>
      <c r="N870" s="907">
        <f t="shared" si="2967"/>
        <v>4.7927415050702714E-2</v>
      </c>
      <c r="O870" s="907">
        <f t="shared" si="2967"/>
        <v>9.5854830101405428E-2</v>
      </c>
      <c r="P870" s="907">
        <f t="shared" si="2967"/>
        <v>4.7927415050702714E-2</v>
      </c>
      <c r="Q870" s="907">
        <f t="shared" si="2967"/>
        <v>0</v>
      </c>
      <c r="R870" s="907">
        <f t="shared" si="2967"/>
        <v>4.7927415050702714E-2</v>
      </c>
      <c r="S870" s="907">
        <f t="shared" si="2967"/>
        <v>0</v>
      </c>
      <c r="T870" s="906"/>
      <c r="U870" s="907">
        <f>SUM(U536)</f>
        <v>1.2941763031489057E-3</v>
      </c>
      <c r="V870" s="907">
        <f t="shared" ref="V870:AL870" si="2968">SUM(V536)</f>
        <v>8.2937028642590283E-2</v>
      </c>
      <c r="W870" s="907">
        <f t="shared" si="2968"/>
        <v>0</v>
      </c>
      <c r="X870" s="907">
        <f t="shared" si="2968"/>
        <v>0</v>
      </c>
      <c r="Y870" s="907">
        <f t="shared" si="2968"/>
        <v>4.1936488169364884E-2</v>
      </c>
      <c r="Z870" s="907">
        <f t="shared" si="2968"/>
        <v>3.3549190535491907E-2</v>
      </c>
      <c r="AA870" s="907">
        <f t="shared" si="2968"/>
        <v>0</v>
      </c>
      <c r="AB870" s="907">
        <f t="shared" si="2968"/>
        <v>1.6774595267745954E-2</v>
      </c>
      <c r="AC870" s="907">
        <f t="shared" si="2968"/>
        <v>1.5672400818359723E-2</v>
      </c>
      <c r="AD870" s="907">
        <f t="shared" si="2968"/>
        <v>1.1324042652552926E-3</v>
      </c>
      <c r="AE870" s="907">
        <f t="shared" si="2968"/>
        <v>4.1936488169364884E-2</v>
      </c>
      <c r="AF870" s="907">
        <f t="shared" si="2968"/>
        <v>0</v>
      </c>
      <c r="AG870" s="907">
        <f t="shared" si="2968"/>
        <v>0</v>
      </c>
      <c r="AH870" s="907">
        <f t="shared" si="2968"/>
        <v>0</v>
      </c>
      <c r="AI870" s="907">
        <f t="shared" si="2968"/>
        <v>4.1936488169364884E-2</v>
      </c>
      <c r="AJ870" s="907">
        <f t="shared" si="2968"/>
        <v>0</v>
      </c>
      <c r="AK870" s="907">
        <f t="shared" si="2968"/>
        <v>3.3549190535491907E-2</v>
      </c>
      <c r="AL870" s="907">
        <f t="shared" si="2968"/>
        <v>3.7276878372768781E-2</v>
      </c>
      <c r="AM870" s="906"/>
      <c r="AN870" s="907">
        <f>SUM(AN536)</f>
        <v>1.8118468244084683E-3</v>
      </c>
      <c r="AO870" s="907">
        <f t="shared" ref="AO870:BE870" si="2969">SUM(AO536)</f>
        <v>9.2152254047322538E-2</v>
      </c>
      <c r="AP870" s="907">
        <f t="shared" si="2969"/>
        <v>3.0197447073474471E-3</v>
      </c>
      <c r="AQ870" s="907">
        <f t="shared" si="2969"/>
        <v>5.9539011207970109E-2</v>
      </c>
      <c r="AR870" s="907">
        <f t="shared" si="2969"/>
        <v>7.7650578188934363E-3</v>
      </c>
      <c r="AS870" s="907">
        <f t="shared" si="2969"/>
        <v>7.9020540971357411E-2</v>
      </c>
      <c r="AT870" s="907">
        <f t="shared" si="2969"/>
        <v>6.2120462551147476E-3</v>
      </c>
      <c r="AU870" s="907">
        <f t="shared" si="2969"/>
        <v>9.2152254047322538E-2</v>
      </c>
      <c r="AV870" s="907">
        <f t="shared" si="2969"/>
        <v>1.2941763031489057E-3</v>
      </c>
      <c r="AW870" s="907">
        <f t="shared" si="2969"/>
        <v>0</v>
      </c>
      <c r="AX870" s="907">
        <f t="shared" si="2969"/>
        <v>0</v>
      </c>
      <c r="AY870" s="907">
        <f t="shared" si="2969"/>
        <v>5.5915317559153174E-2</v>
      </c>
      <c r="AZ870" s="907">
        <f t="shared" si="2969"/>
        <v>6.7098381070983815E-2</v>
      </c>
      <c r="BA870" s="907">
        <f t="shared" si="2969"/>
        <v>4.7927415050702714E-2</v>
      </c>
      <c r="BB870" s="907">
        <f t="shared" si="2969"/>
        <v>0</v>
      </c>
      <c r="BC870" s="907">
        <f t="shared" si="2969"/>
        <v>1.2424092510229495E-2</v>
      </c>
      <c r="BD870" s="907">
        <f t="shared" si="2969"/>
        <v>2.7177702366127023E-2</v>
      </c>
      <c r="BE870" s="907">
        <f t="shared" si="2969"/>
        <v>0</v>
      </c>
      <c r="BF870" s="906"/>
      <c r="BG870" s="907">
        <f>SUM(BG536)</f>
        <v>1.2941763031489057E-3</v>
      </c>
      <c r="BH870" s="907">
        <f t="shared" ref="BH870:BX870" si="2970">SUM(BH536)</f>
        <v>3.6236936488169358E-3</v>
      </c>
      <c r="BI870" s="907">
        <f t="shared" si="2970"/>
        <v>2.2648085305105852E-3</v>
      </c>
      <c r="BJ870" s="907">
        <f t="shared" si="2970"/>
        <v>8.696864757160647E-3</v>
      </c>
      <c r="BK870" s="907">
        <f t="shared" si="2970"/>
        <v>4.3484323785803235E-3</v>
      </c>
      <c r="BL870" s="907">
        <f t="shared" si="2970"/>
        <v>9.2152254047322538E-2</v>
      </c>
      <c r="BM870" s="907">
        <f t="shared" si="2970"/>
        <v>3.7272277530688486E-2</v>
      </c>
      <c r="BN870" s="907">
        <f t="shared" si="2970"/>
        <v>0</v>
      </c>
      <c r="BO870" s="907">
        <f t="shared" si="2970"/>
        <v>1.2941763031489057E-3</v>
      </c>
      <c r="BP870" s="907">
        <f t="shared" si="2970"/>
        <v>1.2424092510229495E-2</v>
      </c>
      <c r="BQ870" s="907">
        <f t="shared" si="2970"/>
        <v>3.7272277530688486E-2</v>
      </c>
      <c r="BR870" s="907">
        <f t="shared" si="2970"/>
        <v>4.1936488169364884E-2</v>
      </c>
      <c r="BS870" s="907">
        <f t="shared" si="2970"/>
        <v>0</v>
      </c>
      <c r="BT870" s="907">
        <f t="shared" si="2970"/>
        <v>0</v>
      </c>
      <c r="BU870" s="907">
        <f t="shared" si="2970"/>
        <v>0</v>
      </c>
      <c r="BV870" s="907">
        <f t="shared" si="2970"/>
        <v>0</v>
      </c>
      <c r="BW870" s="907">
        <f t="shared" si="2970"/>
        <v>1.2941763031489057E-3</v>
      </c>
      <c r="BX870" s="907">
        <f t="shared" si="2970"/>
        <v>0</v>
      </c>
      <c r="BY870" s="906"/>
      <c r="BZ870" s="907">
        <f>SUM(BZ536)</f>
        <v>5.7425189912826899E-2</v>
      </c>
      <c r="CA870" s="907">
        <f>SUM(CA536)</f>
        <v>5.7425189912826899E-2</v>
      </c>
      <c r="CB870" s="907">
        <f>SUM(CB536)</f>
        <v>5.9539011207970109E-2</v>
      </c>
      <c r="CC870" s="907">
        <f>SUM(CC536)</f>
        <v>7.1446813449564134E-2</v>
      </c>
      <c r="CD870" s="723"/>
      <c r="CE870" s="723"/>
      <c r="CF870" s="723"/>
      <c r="CG870" s="790"/>
      <c r="CH870" s="1375"/>
      <c r="CI870" s="1376"/>
      <c r="CJ870" s="1377"/>
      <c r="CK870" s="1377"/>
      <c r="CL870" s="1377"/>
      <c r="CM870" s="1377"/>
      <c r="CN870" s="1377"/>
      <c r="CO870" s="1378"/>
      <c r="CP870" s="1378"/>
      <c r="CQ870" s="1378"/>
      <c r="CR870" s="1378"/>
      <c r="CS870" s="1377"/>
      <c r="CT870" s="1377"/>
      <c r="CU870" s="1377"/>
      <c r="CV870" s="1377"/>
      <c r="CW870" s="1377"/>
      <c r="CX870" s="1376"/>
      <c r="CY870" s="1379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9"/>
      <c r="EE870" s="603"/>
    </row>
    <row r="871" spans="1:135" s="604" customFormat="1" ht="15.75" customHeight="1">
      <c r="A871" s="718" t="str">
        <f>A539</f>
        <v>Beef purchase</v>
      </c>
      <c r="B871" s="907">
        <f>SUM(B542)</f>
        <v>0</v>
      </c>
      <c r="C871" s="907">
        <f t="shared" ref="C871:S871" si="2971">SUM(C542)</f>
        <v>0</v>
      </c>
      <c r="D871" s="907">
        <f t="shared" si="2971"/>
        <v>0</v>
      </c>
      <c r="E871" s="907">
        <f t="shared" si="2971"/>
        <v>0</v>
      </c>
      <c r="F871" s="907">
        <f t="shared" si="2971"/>
        <v>0</v>
      </c>
      <c r="G871" s="907">
        <f t="shared" si="2971"/>
        <v>0</v>
      </c>
      <c r="H871" s="907">
        <f t="shared" si="2971"/>
        <v>0</v>
      </c>
      <c r="I871" s="907">
        <f t="shared" si="2971"/>
        <v>0</v>
      </c>
      <c r="J871" s="907">
        <f t="shared" si="2971"/>
        <v>0</v>
      </c>
      <c r="K871" s="907">
        <f t="shared" si="2971"/>
        <v>0</v>
      </c>
      <c r="L871" s="907">
        <f t="shared" si="2971"/>
        <v>0</v>
      </c>
      <c r="M871" s="907">
        <f t="shared" si="2971"/>
        <v>0</v>
      </c>
      <c r="N871" s="907">
        <f t="shared" si="2971"/>
        <v>0</v>
      </c>
      <c r="O871" s="907">
        <f t="shared" si="2971"/>
        <v>0</v>
      </c>
      <c r="P871" s="907">
        <f t="shared" si="2971"/>
        <v>0</v>
      </c>
      <c r="Q871" s="907">
        <f t="shared" si="2971"/>
        <v>0</v>
      </c>
      <c r="R871" s="907">
        <f t="shared" si="2971"/>
        <v>0</v>
      </c>
      <c r="S871" s="907">
        <f t="shared" si="2971"/>
        <v>0</v>
      </c>
      <c r="T871" s="906"/>
      <c r="U871" s="907">
        <f>SUM(U542)</f>
        <v>0</v>
      </c>
      <c r="V871" s="907">
        <f t="shared" ref="V871:AL871" si="2972">SUM(V542)</f>
        <v>0</v>
      </c>
      <c r="W871" s="907">
        <f t="shared" si="2972"/>
        <v>0</v>
      </c>
      <c r="X871" s="907">
        <f t="shared" si="2972"/>
        <v>0</v>
      </c>
      <c r="Y871" s="907">
        <f t="shared" si="2972"/>
        <v>0</v>
      </c>
      <c r="Z871" s="907">
        <f t="shared" si="2972"/>
        <v>0</v>
      </c>
      <c r="AA871" s="907">
        <f t="shared" si="2972"/>
        <v>0</v>
      </c>
      <c r="AB871" s="907">
        <f t="shared" si="2972"/>
        <v>0</v>
      </c>
      <c r="AC871" s="907">
        <f t="shared" si="2972"/>
        <v>0</v>
      </c>
      <c r="AD871" s="907">
        <f t="shared" si="2972"/>
        <v>0</v>
      </c>
      <c r="AE871" s="907">
        <f t="shared" si="2972"/>
        <v>0</v>
      </c>
      <c r="AF871" s="907">
        <f t="shared" si="2972"/>
        <v>0</v>
      </c>
      <c r="AG871" s="907">
        <f t="shared" si="2972"/>
        <v>0</v>
      </c>
      <c r="AH871" s="907">
        <f t="shared" si="2972"/>
        <v>0</v>
      </c>
      <c r="AI871" s="907">
        <f t="shared" si="2972"/>
        <v>0</v>
      </c>
      <c r="AJ871" s="907">
        <f t="shared" si="2972"/>
        <v>0</v>
      </c>
      <c r="AK871" s="907">
        <f t="shared" si="2972"/>
        <v>0</v>
      </c>
      <c r="AL871" s="907">
        <f t="shared" si="2972"/>
        <v>0</v>
      </c>
      <c r="AM871" s="906"/>
      <c r="AN871" s="907">
        <f>SUM(AN542)</f>
        <v>1.8381070983810709E-2</v>
      </c>
      <c r="AO871" s="907">
        <f t="shared" ref="AO871:BE871" si="2973">SUM(AO542)</f>
        <v>0</v>
      </c>
      <c r="AP871" s="907">
        <f t="shared" si="2973"/>
        <v>3.0635118306351183E-2</v>
      </c>
      <c r="AQ871" s="907">
        <f t="shared" si="2973"/>
        <v>0</v>
      </c>
      <c r="AR871" s="907">
        <f t="shared" si="2973"/>
        <v>0</v>
      </c>
      <c r="AS871" s="907">
        <f t="shared" si="2973"/>
        <v>0</v>
      </c>
      <c r="AT871" s="907">
        <f t="shared" si="2973"/>
        <v>0</v>
      </c>
      <c r="AU871" s="907">
        <f t="shared" si="2973"/>
        <v>0</v>
      </c>
      <c r="AV871" s="907">
        <f t="shared" si="2973"/>
        <v>0</v>
      </c>
      <c r="AW871" s="907">
        <f t="shared" si="2973"/>
        <v>0</v>
      </c>
      <c r="AX871" s="907">
        <f t="shared" si="2973"/>
        <v>2.2976338729763388E-2</v>
      </c>
      <c r="AY871" s="907">
        <f t="shared" si="2973"/>
        <v>1.2254047322540474E-2</v>
      </c>
      <c r="AZ871" s="907">
        <f t="shared" si="2973"/>
        <v>0</v>
      </c>
      <c r="BA871" s="907">
        <f t="shared" si="2973"/>
        <v>0</v>
      </c>
      <c r="BB871" s="907">
        <f t="shared" si="2973"/>
        <v>0</v>
      </c>
      <c r="BC871" s="907">
        <f t="shared" si="2973"/>
        <v>0</v>
      </c>
      <c r="BD871" s="907">
        <f t="shared" si="2973"/>
        <v>1.8381070983810709E-2</v>
      </c>
      <c r="BE871" s="907">
        <f t="shared" si="2973"/>
        <v>0</v>
      </c>
      <c r="BF871" s="906"/>
      <c r="BG871" s="907">
        <f>SUM(BG542)</f>
        <v>5.2517345668030596E-2</v>
      </c>
      <c r="BH871" s="907">
        <f t="shared" ref="BH871:BX871" si="2974">SUM(BH542)</f>
        <v>0</v>
      </c>
      <c r="BI871" s="907">
        <f t="shared" si="2974"/>
        <v>9.190535491905355E-2</v>
      </c>
      <c r="BJ871" s="907">
        <f t="shared" si="2974"/>
        <v>0</v>
      </c>
      <c r="BK871" s="907">
        <f t="shared" si="2974"/>
        <v>0</v>
      </c>
      <c r="BL871" s="907">
        <f t="shared" si="2974"/>
        <v>0</v>
      </c>
      <c r="BM871" s="907">
        <f t="shared" si="2974"/>
        <v>0</v>
      </c>
      <c r="BN871" s="907">
        <f t="shared" si="2974"/>
        <v>0.10293399750933997</v>
      </c>
      <c r="BO871" s="907">
        <f t="shared" si="2974"/>
        <v>5.2517345668030596E-2</v>
      </c>
      <c r="BP871" s="907">
        <f t="shared" si="2974"/>
        <v>0</v>
      </c>
      <c r="BQ871" s="907">
        <f t="shared" si="2974"/>
        <v>0</v>
      </c>
      <c r="BR871" s="907">
        <f t="shared" si="2974"/>
        <v>0</v>
      </c>
      <c r="BS871" s="907">
        <f t="shared" si="2974"/>
        <v>0</v>
      </c>
      <c r="BT871" s="907">
        <f t="shared" si="2974"/>
        <v>0</v>
      </c>
      <c r="BU871" s="907">
        <f t="shared" si="2974"/>
        <v>0</v>
      </c>
      <c r="BV871" s="907">
        <f t="shared" si="2974"/>
        <v>0</v>
      </c>
      <c r="BW871" s="907">
        <f t="shared" si="2974"/>
        <v>7.8776018502045894E-2</v>
      </c>
      <c r="BX871" s="907">
        <f t="shared" si="2974"/>
        <v>0</v>
      </c>
      <c r="BY871" s="906"/>
      <c r="BZ871" s="907">
        <f>SUM(BZ542)</f>
        <v>0</v>
      </c>
      <c r="CA871" s="907">
        <f>SUM(CA542)</f>
        <v>0</v>
      </c>
      <c r="CB871" s="907">
        <f>SUM(CB542)</f>
        <v>3.0635118306351183E-2</v>
      </c>
      <c r="CC871" s="907">
        <f>SUM(CC542)</f>
        <v>7.3524283935242837E-2</v>
      </c>
      <c r="CD871" s="723"/>
      <c r="CE871" s="723"/>
      <c r="CF871" s="723"/>
      <c r="CG871" s="790"/>
      <c r="CH871" s="1375"/>
      <c r="CI871" s="1376"/>
      <c r="CJ871" s="1377"/>
      <c r="CK871" s="1377"/>
      <c r="CL871" s="1377"/>
      <c r="CM871" s="1377"/>
      <c r="CN871" s="1377"/>
      <c r="CO871" s="1378"/>
      <c r="CP871" s="1378"/>
      <c r="CQ871" s="1378"/>
      <c r="CR871" s="1378"/>
      <c r="CS871" s="1377"/>
      <c r="CT871" s="1377"/>
      <c r="CU871" s="1377"/>
      <c r="CV871" s="1377"/>
      <c r="CW871" s="1377"/>
      <c r="CX871" s="1376"/>
      <c r="CY871" s="1379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9"/>
      <c r="EE871" s="603"/>
    </row>
    <row r="872" spans="1:135" s="604" customFormat="1" ht="15.75" customHeight="1">
      <c r="A872" s="718" t="str">
        <f>A545</f>
        <v>Boerewors purchase</v>
      </c>
      <c r="B872" s="907">
        <f>SUM(B548)</f>
        <v>0</v>
      </c>
      <c r="C872" s="907">
        <f t="shared" ref="C872:S872" si="2975">SUM(C548)</f>
        <v>0</v>
      </c>
      <c r="D872" s="907">
        <f t="shared" si="2975"/>
        <v>0</v>
      </c>
      <c r="E872" s="907">
        <f t="shared" si="2975"/>
        <v>0</v>
      </c>
      <c r="F872" s="907">
        <f t="shared" si="2975"/>
        <v>0</v>
      </c>
      <c r="G872" s="907">
        <f t="shared" si="2975"/>
        <v>0</v>
      </c>
      <c r="H872" s="907">
        <f t="shared" si="2975"/>
        <v>0</v>
      </c>
      <c r="I872" s="907">
        <f t="shared" si="2975"/>
        <v>0</v>
      </c>
      <c r="J872" s="907">
        <f t="shared" si="2975"/>
        <v>0</v>
      </c>
      <c r="K872" s="907">
        <f t="shared" si="2975"/>
        <v>0</v>
      </c>
      <c r="L872" s="907">
        <f t="shared" si="2975"/>
        <v>0</v>
      </c>
      <c r="M872" s="907">
        <f t="shared" si="2975"/>
        <v>0</v>
      </c>
      <c r="N872" s="907">
        <f t="shared" si="2975"/>
        <v>0</v>
      </c>
      <c r="O872" s="907">
        <f t="shared" si="2975"/>
        <v>0</v>
      </c>
      <c r="P872" s="907">
        <f t="shared" si="2975"/>
        <v>0</v>
      </c>
      <c r="Q872" s="907">
        <f t="shared" si="2975"/>
        <v>0</v>
      </c>
      <c r="R872" s="907">
        <f t="shared" si="2975"/>
        <v>0</v>
      </c>
      <c r="S872" s="907">
        <f t="shared" si="2975"/>
        <v>0</v>
      </c>
      <c r="T872" s="906"/>
      <c r="U872" s="907">
        <f>SUM(U548)</f>
        <v>0</v>
      </c>
      <c r="V872" s="907">
        <f t="shared" ref="V872:AL872" si="2976">SUM(V548)</f>
        <v>0</v>
      </c>
      <c r="W872" s="907">
        <f t="shared" si="2976"/>
        <v>0</v>
      </c>
      <c r="X872" s="907">
        <f t="shared" si="2976"/>
        <v>0</v>
      </c>
      <c r="Y872" s="907">
        <f t="shared" si="2976"/>
        <v>0</v>
      </c>
      <c r="Z872" s="907">
        <f t="shared" si="2976"/>
        <v>0</v>
      </c>
      <c r="AA872" s="907">
        <f t="shared" si="2976"/>
        <v>0</v>
      </c>
      <c r="AB872" s="907">
        <f t="shared" si="2976"/>
        <v>0</v>
      </c>
      <c r="AC872" s="907">
        <f t="shared" si="2976"/>
        <v>0</v>
      </c>
      <c r="AD872" s="907">
        <f t="shared" si="2976"/>
        <v>0</v>
      </c>
      <c r="AE872" s="907">
        <f t="shared" si="2976"/>
        <v>0</v>
      </c>
      <c r="AF872" s="907">
        <f t="shared" si="2976"/>
        <v>0</v>
      </c>
      <c r="AG872" s="907">
        <f t="shared" si="2976"/>
        <v>0</v>
      </c>
      <c r="AH872" s="907">
        <f t="shared" si="2976"/>
        <v>0</v>
      </c>
      <c r="AI872" s="907">
        <f t="shared" si="2976"/>
        <v>0</v>
      </c>
      <c r="AJ872" s="907">
        <f t="shared" si="2976"/>
        <v>0</v>
      </c>
      <c r="AK872" s="907">
        <f t="shared" si="2976"/>
        <v>0</v>
      </c>
      <c r="AL872" s="907">
        <f t="shared" si="2976"/>
        <v>0</v>
      </c>
      <c r="AM872" s="906"/>
      <c r="AN872" s="907">
        <f>SUM(AN548)</f>
        <v>0</v>
      </c>
      <c r="AO872" s="907">
        <f t="shared" ref="AO872:BE872" si="2977">SUM(AO548)</f>
        <v>0</v>
      </c>
      <c r="AP872" s="907">
        <f t="shared" si="2977"/>
        <v>0</v>
      </c>
      <c r="AQ872" s="907">
        <f t="shared" si="2977"/>
        <v>0</v>
      </c>
      <c r="AR872" s="907">
        <f t="shared" si="2977"/>
        <v>0</v>
      </c>
      <c r="AS872" s="907">
        <f t="shared" si="2977"/>
        <v>0</v>
      </c>
      <c r="AT872" s="907">
        <f t="shared" si="2977"/>
        <v>0</v>
      </c>
      <c r="AU872" s="907">
        <f t="shared" si="2977"/>
        <v>0</v>
      </c>
      <c r="AV872" s="907">
        <f t="shared" si="2977"/>
        <v>0</v>
      </c>
      <c r="AW872" s="907">
        <f t="shared" si="2977"/>
        <v>0</v>
      </c>
      <c r="AX872" s="907">
        <f t="shared" si="2977"/>
        <v>0</v>
      </c>
      <c r="AY872" s="907">
        <f t="shared" si="2977"/>
        <v>0</v>
      </c>
      <c r="AZ872" s="907">
        <f t="shared" si="2977"/>
        <v>0</v>
      </c>
      <c r="BA872" s="907">
        <f t="shared" si="2977"/>
        <v>0</v>
      </c>
      <c r="BB872" s="907">
        <f t="shared" si="2977"/>
        <v>0</v>
      </c>
      <c r="BC872" s="907">
        <f t="shared" si="2977"/>
        <v>0</v>
      </c>
      <c r="BD872" s="907">
        <f t="shared" si="2977"/>
        <v>0</v>
      </c>
      <c r="BE872" s="907">
        <f t="shared" si="2977"/>
        <v>0</v>
      </c>
      <c r="BF872" s="906"/>
      <c r="BG872" s="907">
        <f>SUM(BG548)</f>
        <v>0</v>
      </c>
      <c r="BH872" s="907">
        <f t="shared" ref="BH872:BX872" si="2978">SUM(BH548)</f>
        <v>0</v>
      </c>
      <c r="BI872" s="907">
        <f t="shared" si="2978"/>
        <v>0</v>
      </c>
      <c r="BJ872" s="907">
        <f t="shared" si="2978"/>
        <v>0</v>
      </c>
      <c r="BK872" s="907">
        <f t="shared" si="2978"/>
        <v>0</v>
      </c>
      <c r="BL872" s="907">
        <f t="shared" si="2978"/>
        <v>0</v>
      </c>
      <c r="BM872" s="907">
        <f t="shared" si="2978"/>
        <v>0</v>
      </c>
      <c r="BN872" s="907">
        <f t="shared" si="2978"/>
        <v>0</v>
      </c>
      <c r="BO872" s="907">
        <f t="shared" si="2978"/>
        <v>0</v>
      </c>
      <c r="BP872" s="907">
        <f t="shared" si="2978"/>
        <v>0</v>
      </c>
      <c r="BQ872" s="907">
        <f t="shared" si="2978"/>
        <v>0</v>
      </c>
      <c r="BR872" s="907">
        <f t="shared" si="2978"/>
        <v>0</v>
      </c>
      <c r="BS872" s="907">
        <f t="shared" si="2978"/>
        <v>0</v>
      </c>
      <c r="BT872" s="907">
        <f t="shared" si="2978"/>
        <v>0</v>
      </c>
      <c r="BU872" s="907">
        <f t="shared" si="2978"/>
        <v>0</v>
      </c>
      <c r="BV872" s="907">
        <f t="shared" si="2978"/>
        <v>0</v>
      </c>
      <c r="BW872" s="907">
        <f t="shared" si="2978"/>
        <v>0</v>
      </c>
      <c r="BX872" s="907">
        <f t="shared" si="2978"/>
        <v>0</v>
      </c>
      <c r="BY872" s="906"/>
      <c r="BZ872" s="907">
        <f>SUM(BZ548)</f>
        <v>0</v>
      </c>
      <c r="CA872" s="907">
        <f>SUM(CA548)</f>
        <v>0</v>
      </c>
      <c r="CB872" s="907">
        <f>SUM(CB548)</f>
        <v>0</v>
      </c>
      <c r="CC872" s="907">
        <f>SUM(CC548)</f>
        <v>0</v>
      </c>
      <c r="CD872" s="723"/>
      <c r="CE872" s="723"/>
      <c r="CF872" s="723"/>
      <c r="CG872" s="790"/>
      <c r="CH872" s="1375"/>
      <c r="CI872" s="1376"/>
      <c r="CJ872" s="1377"/>
      <c r="CK872" s="1377"/>
      <c r="CL872" s="1377"/>
      <c r="CM872" s="1377"/>
      <c r="CN872" s="1377"/>
      <c r="CO872" s="1378"/>
      <c r="CP872" s="1378"/>
      <c r="CQ872" s="1378"/>
      <c r="CR872" s="1378"/>
      <c r="CS872" s="1377"/>
      <c r="CT872" s="1377"/>
      <c r="CU872" s="1377"/>
      <c r="CV872" s="1377"/>
      <c r="CW872" s="1377"/>
      <c r="CX872" s="1376"/>
      <c r="CY872" s="1379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9"/>
      <c r="EE872" s="603"/>
    </row>
    <row r="873" spans="1:135" s="604" customFormat="1" ht="15.75" customHeight="1">
      <c r="A873" s="718" t="str">
        <f>A551</f>
        <v>Canned pilchards purchase</v>
      </c>
      <c r="B873" s="907">
        <f>SUM(B554)</f>
        <v>0</v>
      </c>
      <c r="C873" s="907">
        <f t="shared" ref="C873:S873" si="2979">SUM(C554)</f>
        <v>0</v>
      </c>
      <c r="D873" s="907">
        <f t="shared" si="2979"/>
        <v>0</v>
      </c>
      <c r="E873" s="907">
        <f t="shared" si="2979"/>
        <v>0</v>
      </c>
      <c r="F873" s="907">
        <f t="shared" si="2979"/>
        <v>0</v>
      </c>
      <c r="G873" s="907">
        <f t="shared" si="2979"/>
        <v>0</v>
      </c>
      <c r="H873" s="907">
        <f t="shared" si="2979"/>
        <v>0</v>
      </c>
      <c r="I873" s="907">
        <f t="shared" si="2979"/>
        <v>0</v>
      </c>
      <c r="J873" s="907">
        <f t="shared" si="2979"/>
        <v>0</v>
      </c>
      <c r="K873" s="907">
        <f t="shared" si="2979"/>
        <v>0</v>
      </c>
      <c r="L873" s="907">
        <f t="shared" si="2979"/>
        <v>0</v>
      </c>
      <c r="M873" s="907">
        <f t="shared" si="2979"/>
        <v>0</v>
      </c>
      <c r="N873" s="907">
        <f t="shared" si="2979"/>
        <v>0</v>
      </c>
      <c r="O873" s="907">
        <f t="shared" si="2979"/>
        <v>0</v>
      </c>
      <c r="P873" s="907">
        <f t="shared" si="2979"/>
        <v>0</v>
      </c>
      <c r="Q873" s="907">
        <f t="shared" si="2979"/>
        <v>0</v>
      </c>
      <c r="R873" s="907">
        <f t="shared" si="2979"/>
        <v>0</v>
      </c>
      <c r="S873" s="907">
        <f t="shared" si="2979"/>
        <v>2.1912826899128268E-2</v>
      </c>
      <c r="T873" s="906"/>
      <c r="U873" s="907">
        <f>SUM(U554)</f>
        <v>0</v>
      </c>
      <c r="V873" s="907">
        <f t="shared" ref="V873:AL873" si="2980">SUM(V554)</f>
        <v>0</v>
      </c>
      <c r="W873" s="907">
        <f t="shared" si="2980"/>
        <v>0</v>
      </c>
      <c r="X873" s="907">
        <f t="shared" si="2980"/>
        <v>0</v>
      </c>
      <c r="Y873" s="907">
        <f t="shared" si="2980"/>
        <v>0</v>
      </c>
      <c r="Z873" s="907">
        <f t="shared" si="2980"/>
        <v>0</v>
      </c>
      <c r="AA873" s="907">
        <f t="shared" si="2980"/>
        <v>0</v>
      </c>
      <c r="AB873" s="907">
        <f t="shared" si="2980"/>
        <v>0</v>
      </c>
      <c r="AC873" s="907">
        <f t="shared" si="2980"/>
        <v>0</v>
      </c>
      <c r="AD873" s="907">
        <f t="shared" si="2980"/>
        <v>0</v>
      </c>
      <c r="AE873" s="907">
        <f t="shared" si="2980"/>
        <v>0</v>
      </c>
      <c r="AF873" s="907">
        <f t="shared" si="2980"/>
        <v>0</v>
      </c>
      <c r="AG873" s="907">
        <f t="shared" si="2980"/>
        <v>0</v>
      </c>
      <c r="AH873" s="907">
        <f t="shared" si="2980"/>
        <v>0</v>
      </c>
      <c r="AI873" s="907">
        <f t="shared" si="2980"/>
        <v>2.0543275217932751E-2</v>
      </c>
      <c r="AJ873" s="907">
        <f t="shared" si="2980"/>
        <v>0</v>
      </c>
      <c r="AK873" s="907">
        <f t="shared" si="2980"/>
        <v>0</v>
      </c>
      <c r="AL873" s="907">
        <f t="shared" si="2980"/>
        <v>1.826068908260689E-3</v>
      </c>
      <c r="AM873" s="906"/>
      <c r="AN873" s="907">
        <f>SUM(AN554)</f>
        <v>0</v>
      </c>
      <c r="AO873" s="907">
        <f t="shared" ref="AO873:BE873" si="2981">SUM(AO554)</f>
        <v>0</v>
      </c>
      <c r="AP873" s="907">
        <f t="shared" si="2981"/>
        <v>0</v>
      </c>
      <c r="AQ873" s="907">
        <f t="shared" si="2981"/>
        <v>0</v>
      </c>
      <c r="AR873" s="907">
        <f t="shared" si="2981"/>
        <v>0</v>
      </c>
      <c r="AS873" s="907">
        <f t="shared" si="2981"/>
        <v>0</v>
      </c>
      <c r="AT873" s="907">
        <f t="shared" si="2981"/>
        <v>0</v>
      </c>
      <c r="AU873" s="907">
        <f t="shared" si="2981"/>
        <v>0</v>
      </c>
      <c r="AV873" s="907">
        <f t="shared" si="2981"/>
        <v>0</v>
      </c>
      <c r="AW873" s="907">
        <f t="shared" si="2981"/>
        <v>0</v>
      </c>
      <c r="AX873" s="907">
        <f t="shared" si="2981"/>
        <v>0</v>
      </c>
      <c r="AY873" s="907">
        <f t="shared" si="2981"/>
        <v>2.7391033623910335E-2</v>
      </c>
      <c r="AZ873" s="907">
        <f t="shared" si="2981"/>
        <v>0</v>
      </c>
      <c r="BA873" s="907">
        <f t="shared" si="2981"/>
        <v>0</v>
      </c>
      <c r="BB873" s="907">
        <f t="shared" si="2981"/>
        <v>0</v>
      </c>
      <c r="BC873" s="907">
        <f t="shared" si="2981"/>
        <v>0</v>
      </c>
      <c r="BD873" s="907">
        <f t="shared" si="2981"/>
        <v>0</v>
      </c>
      <c r="BE873" s="907">
        <f t="shared" si="2981"/>
        <v>2.3478028820494573E-2</v>
      </c>
      <c r="BF873" s="906"/>
      <c r="BG873" s="907">
        <f>SUM(BG554)</f>
        <v>0</v>
      </c>
      <c r="BH873" s="907">
        <f t="shared" ref="BH873:BX873" si="2982">SUM(BH554)</f>
        <v>0</v>
      </c>
      <c r="BI873" s="907">
        <f t="shared" si="2982"/>
        <v>0</v>
      </c>
      <c r="BJ873" s="907">
        <f t="shared" si="2982"/>
        <v>0</v>
      </c>
      <c r="BK873" s="907">
        <f t="shared" si="2982"/>
        <v>0</v>
      </c>
      <c r="BL873" s="907">
        <f t="shared" si="2982"/>
        <v>0</v>
      </c>
      <c r="BM873" s="907">
        <f t="shared" si="2982"/>
        <v>1.3171174168297458E-2</v>
      </c>
      <c r="BN873" s="907">
        <f t="shared" si="2982"/>
        <v>0</v>
      </c>
      <c r="BO873" s="907">
        <f t="shared" si="2982"/>
        <v>0</v>
      </c>
      <c r="BP873" s="907">
        <f t="shared" si="2982"/>
        <v>0</v>
      </c>
      <c r="BQ873" s="907">
        <f t="shared" si="2982"/>
        <v>0</v>
      </c>
      <c r="BR873" s="907">
        <f t="shared" si="2982"/>
        <v>0</v>
      </c>
      <c r="BS873" s="907">
        <f t="shared" si="2982"/>
        <v>0</v>
      </c>
      <c r="BT873" s="907">
        <f t="shared" si="2982"/>
        <v>0</v>
      </c>
      <c r="BU873" s="907">
        <f t="shared" si="2982"/>
        <v>0</v>
      </c>
      <c r="BV873" s="907">
        <f t="shared" si="2982"/>
        <v>0</v>
      </c>
      <c r="BW873" s="907">
        <f t="shared" si="2982"/>
        <v>0</v>
      </c>
      <c r="BX873" s="907">
        <f t="shared" si="2982"/>
        <v>0</v>
      </c>
      <c r="BY873" s="906"/>
      <c r="BZ873" s="907">
        <f>SUM(BZ554)</f>
        <v>2.7391033623910335E-2</v>
      </c>
      <c r="CA873" s="907">
        <f>SUM(CA554)</f>
        <v>1.6434620174346201E-2</v>
      </c>
      <c r="CB873" s="907">
        <f>SUM(CB554)</f>
        <v>2.7391033623910335E-2</v>
      </c>
      <c r="CC873" s="907">
        <f>SUM(CC554)</f>
        <v>1.6434620174346201E-2</v>
      </c>
      <c r="CD873" s="723"/>
      <c r="CE873" s="723"/>
      <c r="CF873" s="723"/>
      <c r="CG873" s="790"/>
      <c r="CH873" s="1375"/>
      <c r="CI873" s="1376"/>
      <c r="CJ873" s="1377"/>
      <c r="CK873" s="1377"/>
      <c r="CL873" s="1377"/>
      <c r="CM873" s="1377"/>
      <c r="CN873" s="1377"/>
      <c r="CO873" s="1378"/>
      <c r="CP873" s="1378"/>
      <c r="CQ873" s="1378"/>
      <c r="CR873" s="1378"/>
      <c r="CS873" s="1377"/>
      <c r="CT873" s="1377"/>
      <c r="CU873" s="1377"/>
      <c r="CV873" s="1377"/>
      <c r="CW873" s="1377"/>
      <c r="CX873" s="1376"/>
      <c r="CY873" s="1379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9"/>
      <c r="EE873" s="603"/>
    </row>
    <row r="874" spans="1:135" s="604" customFormat="1" ht="15.75" customHeight="1">
      <c r="A874" s="718" t="str">
        <f>A557</f>
        <v>Tomatoes purchase</v>
      </c>
      <c r="B874" s="907">
        <f>SUM(B560)</f>
        <v>0</v>
      </c>
      <c r="C874" s="907">
        <f t="shared" ref="C874:S874" si="2983">SUM(C560)</f>
        <v>0</v>
      </c>
      <c r="D874" s="907">
        <f t="shared" si="2983"/>
        <v>0</v>
      </c>
      <c r="E874" s="907">
        <f t="shared" si="2983"/>
        <v>0</v>
      </c>
      <c r="F874" s="907">
        <f t="shared" si="2983"/>
        <v>0</v>
      </c>
      <c r="G874" s="907">
        <f t="shared" si="2983"/>
        <v>0</v>
      </c>
      <c r="H874" s="907">
        <f t="shared" si="2983"/>
        <v>0</v>
      </c>
      <c r="I874" s="907">
        <f t="shared" si="2983"/>
        <v>0</v>
      </c>
      <c r="J874" s="907">
        <f t="shared" si="2983"/>
        <v>0</v>
      </c>
      <c r="K874" s="907">
        <f t="shared" si="2983"/>
        <v>0</v>
      </c>
      <c r="L874" s="907">
        <f t="shared" si="2983"/>
        <v>0</v>
      </c>
      <c r="M874" s="907">
        <f t="shared" si="2983"/>
        <v>0</v>
      </c>
      <c r="N874" s="907">
        <f t="shared" si="2983"/>
        <v>0</v>
      </c>
      <c r="O874" s="907">
        <f t="shared" si="2983"/>
        <v>0</v>
      </c>
      <c r="P874" s="907">
        <f t="shared" si="2983"/>
        <v>0</v>
      </c>
      <c r="Q874" s="907">
        <f t="shared" si="2983"/>
        <v>0</v>
      </c>
      <c r="R874" s="907">
        <f t="shared" si="2983"/>
        <v>0</v>
      </c>
      <c r="S874" s="907">
        <f t="shared" si="2983"/>
        <v>0</v>
      </c>
      <c r="T874" s="906"/>
      <c r="U874" s="907">
        <f>SUM(U560)</f>
        <v>0</v>
      </c>
      <c r="V874" s="907">
        <f t="shared" ref="V874:AL874" si="2984">SUM(V560)</f>
        <v>0</v>
      </c>
      <c r="W874" s="907">
        <f t="shared" si="2984"/>
        <v>0</v>
      </c>
      <c r="X874" s="907">
        <f t="shared" si="2984"/>
        <v>0</v>
      </c>
      <c r="Y874" s="907">
        <f t="shared" si="2984"/>
        <v>0</v>
      </c>
      <c r="Z874" s="907">
        <f t="shared" si="2984"/>
        <v>0</v>
      </c>
      <c r="AA874" s="907">
        <f t="shared" si="2984"/>
        <v>0</v>
      </c>
      <c r="AB874" s="907">
        <f t="shared" si="2984"/>
        <v>0</v>
      </c>
      <c r="AC874" s="907">
        <f t="shared" si="2984"/>
        <v>0</v>
      </c>
      <c r="AD874" s="907">
        <f t="shared" si="2984"/>
        <v>0</v>
      </c>
      <c r="AE874" s="907">
        <f t="shared" si="2984"/>
        <v>0</v>
      </c>
      <c r="AF874" s="907">
        <f t="shared" si="2984"/>
        <v>0</v>
      </c>
      <c r="AG874" s="907">
        <f t="shared" si="2984"/>
        <v>0</v>
      </c>
      <c r="AH874" s="907">
        <f t="shared" si="2984"/>
        <v>0</v>
      </c>
      <c r="AI874" s="907">
        <f t="shared" si="2984"/>
        <v>0</v>
      </c>
      <c r="AJ874" s="907">
        <f t="shared" si="2984"/>
        <v>0</v>
      </c>
      <c r="AK874" s="907">
        <f t="shared" si="2984"/>
        <v>0</v>
      </c>
      <c r="AL874" s="907">
        <f t="shared" si="2984"/>
        <v>0</v>
      </c>
      <c r="AM874" s="906"/>
      <c r="AN874" s="907">
        <f>SUM(AN560)</f>
        <v>0</v>
      </c>
      <c r="AO874" s="907">
        <f t="shared" ref="AO874:BE874" si="2985">SUM(AO560)</f>
        <v>0</v>
      </c>
      <c r="AP874" s="907">
        <f t="shared" si="2985"/>
        <v>0</v>
      </c>
      <c r="AQ874" s="907">
        <f t="shared" si="2985"/>
        <v>0</v>
      </c>
      <c r="AR874" s="907">
        <f t="shared" si="2985"/>
        <v>0</v>
      </c>
      <c r="AS874" s="907">
        <f t="shared" si="2985"/>
        <v>0</v>
      </c>
      <c r="AT874" s="907">
        <f t="shared" si="2985"/>
        <v>0</v>
      </c>
      <c r="AU874" s="907">
        <f t="shared" si="2985"/>
        <v>0</v>
      </c>
      <c r="AV874" s="907">
        <f t="shared" si="2985"/>
        <v>0</v>
      </c>
      <c r="AW874" s="907">
        <f t="shared" si="2985"/>
        <v>0</v>
      </c>
      <c r="AX874" s="907">
        <f t="shared" si="2985"/>
        <v>0</v>
      </c>
      <c r="AY874" s="907">
        <f t="shared" si="2985"/>
        <v>0</v>
      </c>
      <c r="AZ874" s="907">
        <f t="shared" si="2985"/>
        <v>0</v>
      </c>
      <c r="BA874" s="907">
        <f t="shared" si="2985"/>
        <v>0</v>
      </c>
      <c r="BB874" s="907">
        <f t="shared" si="2985"/>
        <v>0</v>
      </c>
      <c r="BC874" s="907">
        <f t="shared" si="2985"/>
        <v>0</v>
      </c>
      <c r="BD874" s="907">
        <f t="shared" si="2985"/>
        <v>0</v>
      </c>
      <c r="BE874" s="907">
        <f t="shared" si="2985"/>
        <v>0</v>
      </c>
      <c r="BF874" s="906"/>
      <c r="BG874" s="907">
        <f>SUM(BG560)</f>
        <v>0</v>
      </c>
      <c r="BH874" s="907">
        <f t="shared" ref="BH874:BX874" si="2986">SUM(BH560)</f>
        <v>0</v>
      </c>
      <c r="BI874" s="907">
        <f t="shared" si="2986"/>
        <v>0</v>
      </c>
      <c r="BJ874" s="907">
        <f t="shared" si="2986"/>
        <v>0</v>
      </c>
      <c r="BK874" s="907">
        <f t="shared" si="2986"/>
        <v>0</v>
      </c>
      <c r="BL874" s="907">
        <f t="shared" si="2986"/>
        <v>0</v>
      </c>
      <c r="BM874" s="907">
        <f t="shared" si="2986"/>
        <v>0</v>
      </c>
      <c r="BN874" s="907">
        <f t="shared" si="2986"/>
        <v>0</v>
      </c>
      <c r="BO874" s="907">
        <f t="shared" si="2986"/>
        <v>0</v>
      </c>
      <c r="BP874" s="907">
        <f t="shared" si="2986"/>
        <v>0</v>
      </c>
      <c r="BQ874" s="907">
        <f t="shared" si="2986"/>
        <v>0</v>
      </c>
      <c r="BR874" s="907">
        <f t="shared" si="2986"/>
        <v>0</v>
      </c>
      <c r="BS874" s="907">
        <f t="shared" si="2986"/>
        <v>0</v>
      </c>
      <c r="BT874" s="907">
        <f t="shared" si="2986"/>
        <v>0</v>
      </c>
      <c r="BU874" s="907">
        <f t="shared" si="2986"/>
        <v>0</v>
      </c>
      <c r="BV874" s="907">
        <f t="shared" si="2986"/>
        <v>0</v>
      </c>
      <c r="BW874" s="907">
        <f t="shared" si="2986"/>
        <v>0</v>
      </c>
      <c r="BX874" s="907">
        <f t="shared" si="2986"/>
        <v>0</v>
      </c>
      <c r="BY874" s="906"/>
      <c r="BZ874" s="907">
        <f>SUM(BZ560)</f>
        <v>0</v>
      </c>
      <c r="CA874" s="907">
        <f>SUM(CA560)</f>
        <v>0</v>
      </c>
      <c r="CB874" s="907">
        <f>SUM(CB560)</f>
        <v>0</v>
      </c>
      <c r="CC874" s="907">
        <f>SUM(CC560)</f>
        <v>0</v>
      </c>
      <c r="CD874" s="723"/>
      <c r="CE874" s="723"/>
      <c r="CF874" s="723"/>
      <c r="CG874" s="790"/>
      <c r="CH874" s="1375"/>
      <c r="CI874" s="1376"/>
      <c r="CJ874" s="1377"/>
      <c r="CK874" s="1377"/>
      <c r="CL874" s="1377"/>
      <c r="CM874" s="1377"/>
      <c r="CN874" s="1377"/>
      <c r="CO874" s="1378"/>
      <c r="CP874" s="1378"/>
      <c r="CQ874" s="1378"/>
      <c r="CR874" s="1378"/>
      <c r="CS874" s="1377"/>
      <c r="CT874" s="1377"/>
      <c r="CU874" s="1377"/>
      <c r="CV874" s="1377"/>
      <c r="CW874" s="1377"/>
      <c r="CX874" s="1376"/>
      <c r="CY874" s="1379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9"/>
      <c r="EE874" s="603"/>
    </row>
    <row r="875" spans="1:135" s="604" customFormat="1" ht="15.75" customHeight="1">
      <c r="A875" s="718" t="str">
        <f>A563</f>
        <v>Onions purchase</v>
      </c>
      <c r="B875" s="907">
        <f>SUM(B566)</f>
        <v>0</v>
      </c>
      <c r="C875" s="907">
        <f t="shared" ref="C875:S875" si="2987">SUM(C566)</f>
        <v>0</v>
      </c>
      <c r="D875" s="907">
        <f t="shared" si="2987"/>
        <v>0</v>
      </c>
      <c r="E875" s="907">
        <f t="shared" si="2987"/>
        <v>0</v>
      </c>
      <c r="F875" s="907">
        <f t="shared" si="2987"/>
        <v>0</v>
      </c>
      <c r="G875" s="907">
        <f t="shared" si="2987"/>
        <v>0</v>
      </c>
      <c r="H875" s="907">
        <f t="shared" si="2987"/>
        <v>0</v>
      </c>
      <c r="I875" s="907">
        <f t="shared" si="2987"/>
        <v>0</v>
      </c>
      <c r="J875" s="907">
        <f t="shared" si="2987"/>
        <v>0</v>
      </c>
      <c r="K875" s="907">
        <f t="shared" si="2987"/>
        <v>0</v>
      </c>
      <c r="L875" s="907">
        <f t="shared" si="2987"/>
        <v>0</v>
      </c>
      <c r="M875" s="907">
        <f t="shared" si="2987"/>
        <v>0</v>
      </c>
      <c r="N875" s="907">
        <f t="shared" si="2987"/>
        <v>0</v>
      </c>
      <c r="O875" s="907">
        <f t="shared" si="2987"/>
        <v>0</v>
      </c>
      <c r="P875" s="907">
        <f t="shared" si="2987"/>
        <v>0</v>
      </c>
      <c r="Q875" s="907">
        <f t="shared" si="2987"/>
        <v>0</v>
      </c>
      <c r="R875" s="907">
        <f t="shared" si="2987"/>
        <v>0</v>
      </c>
      <c r="S875" s="907">
        <f t="shared" si="2987"/>
        <v>0</v>
      </c>
      <c r="T875" s="906"/>
      <c r="U875" s="907">
        <f>SUM(U566)</f>
        <v>0</v>
      </c>
      <c r="V875" s="907">
        <f t="shared" ref="V875:AL875" si="2988">SUM(V566)</f>
        <v>0</v>
      </c>
      <c r="W875" s="907">
        <f t="shared" si="2988"/>
        <v>0</v>
      </c>
      <c r="X875" s="907">
        <f t="shared" si="2988"/>
        <v>0</v>
      </c>
      <c r="Y875" s="907">
        <f t="shared" si="2988"/>
        <v>0</v>
      </c>
      <c r="Z875" s="907">
        <f t="shared" si="2988"/>
        <v>0</v>
      </c>
      <c r="AA875" s="907">
        <f t="shared" si="2988"/>
        <v>0</v>
      </c>
      <c r="AB875" s="907">
        <f t="shared" si="2988"/>
        <v>0</v>
      </c>
      <c r="AC875" s="907">
        <f t="shared" si="2988"/>
        <v>0</v>
      </c>
      <c r="AD875" s="907">
        <f t="shared" si="2988"/>
        <v>0</v>
      </c>
      <c r="AE875" s="907">
        <f t="shared" si="2988"/>
        <v>0</v>
      </c>
      <c r="AF875" s="907">
        <f t="shared" si="2988"/>
        <v>0</v>
      </c>
      <c r="AG875" s="907">
        <f t="shared" si="2988"/>
        <v>0</v>
      </c>
      <c r="AH875" s="907">
        <f t="shared" si="2988"/>
        <v>0</v>
      </c>
      <c r="AI875" s="907">
        <f t="shared" si="2988"/>
        <v>0</v>
      </c>
      <c r="AJ875" s="907">
        <f t="shared" si="2988"/>
        <v>0</v>
      </c>
      <c r="AK875" s="907">
        <f t="shared" si="2988"/>
        <v>0</v>
      </c>
      <c r="AL875" s="907">
        <f t="shared" si="2988"/>
        <v>0</v>
      </c>
      <c r="AM875" s="906"/>
      <c r="AN875" s="907">
        <f>SUM(AN566)</f>
        <v>0</v>
      </c>
      <c r="AO875" s="907">
        <f t="shared" ref="AO875:BE875" si="2989">SUM(AO566)</f>
        <v>0</v>
      </c>
      <c r="AP875" s="907">
        <f t="shared" si="2989"/>
        <v>0</v>
      </c>
      <c r="AQ875" s="907">
        <f t="shared" si="2989"/>
        <v>0</v>
      </c>
      <c r="AR875" s="907">
        <f t="shared" si="2989"/>
        <v>0</v>
      </c>
      <c r="AS875" s="907">
        <f t="shared" si="2989"/>
        <v>0</v>
      </c>
      <c r="AT875" s="907">
        <f t="shared" si="2989"/>
        <v>0</v>
      </c>
      <c r="AU875" s="907">
        <f t="shared" si="2989"/>
        <v>0</v>
      </c>
      <c r="AV875" s="907">
        <f t="shared" si="2989"/>
        <v>0</v>
      </c>
      <c r="AW875" s="907">
        <f t="shared" si="2989"/>
        <v>0</v>
      </c>
      <c r="AX875" s="907">
        <f t="shared" si="2989"/>
        <v>0</v>
      </c>
      <c r="AY875" s="907">
        <f t="shared" si="2989"/>
        <v>0</v>
      </c>
      <c r="AZ875" s="907">
        <f t="shared" si="2989"/>
        <v>0</v>
      </c>
      <c r="BA875" s="907">
        <f t="shared" si="2989"/>
        <v>0</v>
      </c>
      <c r="BB875" s="907">
        <f t="shared" si="2989"/>
        <v>0</v>
      </c>
      <c r="BC875" s="907">
        <f t="shared" si="2989"/>
        <v>0</v>
      </c>
      <c r="BD875" s="907">
        <f t="shared" si="2989"/>
        <v>0</v>
      </c>
      <c r="BE875" s="907">
        <f t="shared" si="2989"/>
        <v>0</v>
      </c>
      <c r="BF875" s="906"/>
      <c r="BG875" s="907">
        <f>SUM(BG566)</f>
        <v>0</v>
      </c>
      <c r="BH875" s="907">
        <f t="shared" ref="BH875:BX875" si="2990">SUM(BH566)</f>
        <v>0</v>
      </c>
      <c r="BI875" s="907">
        <f t="shared" si="2990"/>
        <v>0</v>
      </c>
      <c r="BJ875" s="907">
        <f t="shared" si="2990"/>
        <v>0</v>
      </c>
      <c r="BK875" s="907">
        <f t="shared" si="2990"/>
        <v>0</v>
      </c>
      <c r="BL875" s="907">
        <f t="shared" si="2990"/>
        <v>0</v>
      </c>
      <c r="BM875" s="907">
        <f t="shared" si="2990"/>
        <v>0</v>
      </c>
      <c r="BN875" s="907">
        <f t="shared" si="2990"/>
        <v>0</v>
      </c>
      <c r="BO875" s="907">
        <f t="shared" si="2990"/>
        <v>0</v>
      </c>
      <c r="BP875" s="907">
        <f t="shared" si="2990"/>
        <v>0</v>
      </c>
      <c r="BQ875" s="907">
        <f t="shared" si="2990"/>
        <v>0</v>
      </c>
      <c r="BR875" s="907">
        <f t="shared" si="2990"/>
        <v>0</v>
      </c>
      <c r="BS875" s="907">
        <f t="shared" si="2990"/>
        <v>0</v>
      </c>
      <c r="BT875" s="907">
        <f t="shared" si="2990"/>
        <v>0</v>
      </c>
      <c r="BU875" s="907">
        <f t="shared" si="2990"/>
        <v>0</v>
      </c>
      <c r="BV875" s="907">
        <f t="shared" si="2990"/>
        <v>0</v>
      </c>
      <c r="BW875" s="907">
        <f t="shared" si="2990"/>
        <v>0</v>
      </c>
      <c r="BX875" s="907">
        <f t="shared" si="2990"/>
        <v>0</v>
      </c>
      <c r="BY875" s="906"/>
      <c r="BZ875" s="907">
        <f>SUM(BZ566)</f>
        <v>0</v>
      </c>
      <c r="CA875" s="907">
        <f>SUM(CA566)</f>
        <v>0</v>
      </c>
      <c r="CB875" s="907">
        <f>SUM(CB566)</f>
        <v>0</v>
      </c>
      <c r="CC875" s="907">
        <f>SUM(CC566)</f>
        <v>0</v>
      </c>
      <c r="CD875" s="723"/>
      <c r="CE875" s="723"/>
      <c r="CF875" s="723"/>
      <c r="CG875" s="790"/>
      <c r="CH875" s="1375"/>
      <c r="CI875" s="1376"/>
      <c r="CJ875" s="1377"/>
      <c r="CK875" s="1377"/>
      <c r="CL875" s="1377"/>
      <c r="CM875" s="1377"/>
      <c r="CN875" s="1377"/>
      <c r="CO875" s="1378"/>
      <c r="CP875" s="1378"/>
      <c r="CQ875" s="1378"/>
      <c r="CR875" s="1378"/>
      <c r="CS875" s="1377"/>
      <c r="CT875" s="1377"/>
      <c r="CU875" s="1377"/>
      <c r="CV875" s="1377"/>
      <c r="CW875" s="1377"/>
      <c r="CX875" s="1376"/>
      <c r="CY875" s="1379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9"/>
      <c r="EE875" s="603"/>
    </row>
    <row r="876" spans="1:135" s="604" customFormat="1" ht="15.75" customHeight="1">
      <c r="A876" s="718" t="str">
        <f>A569</f>
        <v>Bananas purchase</v>
      </c>
      <c r="B876" s="907">
        <f>SUM(B572)</f>
        <v>0</v>
      </c>
      <c r="C876" s="907">
        <f t="shared" ref="C876:S876" si="2991">SUM(C572)</f>
        <v>0</v>
      </c>
      <c r="D876" s="907">
        <f t="shared" si="2991"/>
        <v>0</v>
      </c>
      <c r="E876" s="907">
        <f t="shared" si="2991"/>
        <v>0</v>
      </c>
      <c r="F876" s="907">
        <f t="shared" si="2991"/>
        <v>0</v>
      </c>
      <c r="G876" s="907">
        <f t="shared" si="2991"/>
        <v>0</v>
      </c>
      <c r="H876" s="907">
        <f t="shared" si="2991"/>
        <v>0</v>
      </c>
      <c r="I876" s="907">
        <f t="shared" si="2991"/>
        <v>0</v>
      </c>
      <c r="J876" s="907">
        <f t="shared" si="2991"/>
        <v>0</v>
      </c>
      <c r="K876" s="907">
        <f t="shared" si="2991"/>
        <v>0</v>
      </c>
      <c r="L876" s="907">
        <f t="shared" si="2991"/>
        <v>0</v>
      </c>
      <c r="M876" s="907">
        <f t="shared" si="2991"/>
        <v>0</v>
      </c>
      <c r="N876" s="907">
        <f t="shared" si="2991"/>
        <v>0</v>
      </c>
      <c r="O876" s="907">
        <f t="shared" si="2991"/>
        <v>0</v>
      </c>
      <c r="P876" s="907">
        <f t="shared" si="2991"/>
        <v>0</v>
      </c>
      <c r="Q876" s="907">
        <f t="shared" si="2991"/>
        <v>0</v>
      </c>
      <c r="R876" s="907">
        <f t="shared" si="2991"/>
        <v>0</v>
      </c>
      <c r="S876" s="907">
        <f t="shared" si="2991"/>
        <v>0</v>
      </c>
      <c r="T876" s="906"/>
      <c r="U876" s="907">
        <f>SUM(U572)</f>
        <v>0</v>
      </c>
      <c r="V876" s="907">
        <f t="shared" ref="V876:AL876" si="2992">SUM(V572)</f>
        <v>0</v>
      </c>
      <c r="W876" s="907">
        <f t="shared" si="2992"/>
        <v>0</v>
      </c>
      <c r="X876" s="907">
        <f t="shared" si="2992"/>
        <v>0</v>
      </c>
      <c r="Y876" s="907">
        <f t="shared" si="2992"/>
        <v>0</v>
      </c>
      <c r="Z876" s="907">
        <f t="shared" si="2992"/>
        <v>0</v>
      </c>
      <c r="AA876" s="907">
        <f t="shared" si="2992"/>
        <v>0</v>
      </c>
      <c r="AB876" s="907">
        <f t="shared" si="2992"/>
        <v>0</v>
      </c>
      <c r="AC876" s="907">
        <f t="shared" si="2992"/>
        <v>0</v>
      </c>
      <c r="AD876" s="907">
        <f t="shared" si="2992"/>
        <v>0</v>
      </c>
      <c r="AE876" s="907">
        <f t="shared" si="2992"/>
        <v>0</v>
      </c>
      <c r="AF876" s="907">
        <f t="shared" si="2992"/>
        <v>0</v>
      </c>
      <c r="AG876" s="907">
        <f t="shared" si="2992"/>
        <v>0</v>
      </c>
      <c r="AH876" s="907">
        <f t="shared" si="2992"/>
        <v>0</v>
      </c>
      <c r="AI876" s="907">
        <f t="shared" si="2992"/>
        <v>0</v>
      </c>
      <c r="AJ876" s="907">
        <f t="shared" si="2992"/>
        <v>0</v>
      </c>
      <c r="AK876" s="907">
        <f t="shared" si="2992"/>
        <v>0</v>
      </c>
      <c r="AL876" s="907">
        <f t="shared" si="2992"/>
        <v>0</v>
      </c>
      <c r="AM876" s="906"/>
      <c r="AN876" s="907">
        <f>SUM(AN572)</f>
        <v>0</v>
      </c>
      <c r="AO876" s="907">
        <f t="shared" ref="AO876:BE876" si="2993">SUM(AO572)</f>
        <v>0</v>
      </c>
      <c r="AP876" s="907">
        <f t="shared" si="2993"/>
        <v>0</v>
      </c>
      <c r="AQ876" s="907">
        <f t="shared" si="2993"/>
        <v>0</v>
      </c>
      <c r="AR876" s="907">
        <f t="shared" si="2993"/>
        <v>0</v>
      </c>
      <c r="AS876" s="907">
        <f t="shared" si="2993"/>
        <v>0</v>
      </c>
      <c r="AT876" s="907">
        <f t="shared" si="2993"/>
        <v>0</v>
      </c>
      <c r="AU876" s="907">
        <f t="shared" si="2993"/>
        <v>0</v>
      </c>
      <c r="AV876" s="907">
        <f t="shared" si="2993"/>
        <v>0</v>
      </c>
      <c r="AW876" s="907">
        <f t="shared" si="2993"/>
        <v>0</v>
      </c>
      <c r="AX876" s="907">
        <f t="shared" si="2993"/>
        <v>0</v>
      </c>
      <c r="AY876" s="907">
        <f t="shared" si="2993"/>
        <v>0</v>
      </c>
      <c r="AZ876" s="907">
        <f t="shared" si="2993"/>
        <v>0</v>
      </c>
      <c r="BA876" s="907">
        <f t="shared" si="2993"/>
        <v>0</v>
      </c>
      <c r="BB876" s="907">
        <f t="shared" si="2993"/>
        <v>0</v>
      </c>
      <c r="BC876" s="907">
        <f t="shared" si="2993"/>
        <v>0</v>
      </c>
      <c r="BD876" s="907">
        <f t="shared" si="2993"/>
        <v>0</v>
      </c>
      <c r="BE876" s="907">
        <f t="shared" si="2993"/>
        <v>0</v>
      </c>
      <c r="BF876" s="906"/>
      <c r="BG876" s="907">
        <f>SUM(BG572)</f>
        <v>0</v>
      </c>
      <c r="BH876" s="907">
        <f t="shared" ref="BH876:BX876" si="2994">SUM(BH572)</f>
        <v>0</v>
      </c>
      <c r="BI876" s="907">
        <f t="shared" si="2994"/>
        <v>0</v>
      </c>
      <c r="BJ876" s="907">
        <f t="shared" si="2994"/>
        <v>0</v>
      </c>
      <c r="BK876" s="907">
        <f t="shared" si="2994"/>
        <v>0</v>
      </c>
      <c r="BL876" s="907">
        <f t="shared" si="2994"/>
        <v>0</v>
      </c>
      <c r="BM876" s="907">
        <f t="shared" si="2994"/>
        <v>0</v>
      </c>
      <c r="BN876" s="907">
        <f t="shared" si="2994"/>
        <v>0</v>
      </c>
      <c r="BO876" s="907">
        <f t="shared" si="2994"/>
        <v>0</v>
      </c>
      <c r="BP876" s="907">
        <f t="shared" si="2994"/>
        <v>0</v>
      </c>
      <c r="BQ876" s="907">
        <f t="shared" si="2994"/>
        <v>0</v>
      </c>
      <c r="BR876" s="907">
        <f t="shared" si="2994"/>
        <v>0</v>
      </c>
      <c r="BS876" s="907">
        <f t="shared" si="2994"/>
        <v>0</v>
      </c>
      <c r="BT876" s="907">
        <f t="shared" si="2994"/>
        <v>0</v>
      </c>
      <c r="BU876" s="907">
        <f t="shared" si="2994"/>
        <v>0</v>
      </c>
      <c r="BV876" s="907">
        <f t="shared" si="2994"/>
        <v>0</v>
      </c>
      <c r="BW876" s="907">
        <f t="shared" si="2994"/>
        <v>0</v>
      </c>
      <c r="BX876" s="907">
        <f t="shared" si="2994"/>
        <v>0</v>
      </c>
      <c r="BY876" s="906"/>
      <c r="BZ876" s="907">
        <f>SUM(BZ572)</f>
        <v>0</v>
      </c>
      <c r="CA876" s="907">
        <f>SUM(CA572)</f>
        <v>0</v>
      </c>
      <c r="CB876" s="907">
        <f>SUM(CB572)</f>
        <v>0</v>
      </c>
      <c r="CC876" s="907">
        <f>SUM(CC572)</f>
        <v>0</v>
      </c>
      <c r="CD876" s="723"/>
      <c r="CE876" s="723"/>
      <c r="CF876" s="723"/>
      <c r="CG876" s="790"/>
      <c r="CH876" s="1375"/>
      <c r="CI876" s="1376"/>
      <c r="CJ876" s="1377"/>
      <c r="CK876" s="1377"/>
      <c r="CL876" s="1377"/>
      <c r="CM876" s="1377"/>
      <c r="CN876" s="1377"/>
      <c r="CO876" s="1378"/>
      <c r="CP876" s="1378"/>
      <c r="CQ876" s="1378"/>
      <c r="CR876" s="1378"/>
      <c r="CS876" s="1377"/>
      <c r="CT876" s="1377"/>
      <c r="CU876" s="1377"/>
      <c r="CV876" s="1377"/>
      <c r="CW876" s="1377"/>
      <c r="CX876" s="1376"/>
      <c r="CY876" s="1379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9"/>
      <c r="EE876" s="603"/>
    </row>
    <row r="877" spans="1:135" s="604" customFormat="1" ht="15.75" customHeight="1">
      <c r="A877" s="718" t="str">
        <f>A575</f>
        <v>Fresh cabbage purchase</v>
      </c>
      <c r="B877" s="907">
        <f>SUM(B578)</f>
        <v>0</v>
      </c>
      <c r="C877" s="907">
        <f t="shared" ref="C877:S877" si="2995">SUM(C578)</f>
        <v>2.2415940224159402E-3</v>
      </c>
      <c r="D877" s="907">
        <f t="shared" si="2995"/>
        <v>0</v>
      </c>
      <c r="E877" s="907">
        <f t="shared" si="2995"/>
        <v>9.5641344956413441E-3</v>
      </c>
      <c r="F877" s="907">
        <f t="shared" si="2995"/>
        <v>0</v>
      </c>
      <c r="G877" s="907">
        <f t="shared" si="2995"/>
        <v>0</v>
      </c>
      <c r="H877" s="907">
        <f t="shared" si="2995"/>
        <v>3.5865504358655043E-3</v>
      </c>
      <c r="I877" s="907">
        <f t="shared" si="2995"/>
        <v>0</v>
      </c>
      <c r="J877" s="907">
        <f t="shared" si="2995"/>
        <v>2.5618217399039321E-3</v>
      </c>
      <c r="K877" s="907">
        <f t="shared" si="2995"/>
        <v>0</v>
      </c>
      <c r="L877" s="907">
        <f t="shared" si="2995"/>
        <v>3.1382316313823162E-3</v>
      </c>
      <c r="M877" s="907">
        <f t="shared" si="2995"/>
        <v>0</v>
      </c>
      <c r="N877" s="907">
        <f t="shared" si="2995"/>
        <v>0</v>
      </c>
      <c r="O877" s="907">
        <f t="shared" si="2995"/>
        <v>0</v>
      </c>
      <c r="P877" s="907">
        <f t="shared" si="2995"/>
        <v>1.5370930439423589E-3</v>
      </c>
      <c r="Q877" s="907">
        <f t="shared" si="2995"/>
        <v>0</v>
      </c>
      <c r="R877" s="907">
        <f t="shared" si="2995"/>
        <v>1.5370930439423589E-3</v>
      </c>
      <c r="S877" s="907">
        <f t="shared" si="2995"/>
        <v>0</v>
      </c>
      <c r="T877" s="906"/>
      <c r="U877" s="907">
        <f>SUM(U578)</f>
        <v>0</v>
      </c>
      <c r="V877" s="907">
        <f t="shared" ref="V877:AL877" si="2996">SUM(V578)</f>
        <v>0</v>
      </c>
      <c r="W877" s="907">
        <f t="shared" si="2996"/>
        <v>0</v>
      </c>
      <c r="X877" s="907">
        <f t="shared" si="2996"/>
        <v>0</v>
      </c>
      <c r="Y877" s="907">
        <f t="shared" si="2996"/>
        <v>2.2415940224159402E-3</v>
      </c>
      <c r="Z877" s="907">
        <f t="shared" si="2996"/>
        <v>1.7932752179327521E-3</v>
      </c>
      <c r="AA877" s="907">
        <f t="shared" si="2996"/>
        <v>2.6899128268991282E-3</v>
      </c>
      <c r="AB877" s="907">
        <f t="shared" si="2996"/>
        <v>2.6899128268991282E-3</v>
      </c>
      <c r="AC877" s="907">
        <f t="shared" si="2996"/>
        <v>2.1348514499199429E-4</v>
      </c>
      <c r="AD877" s="907">
        <f t="shared" si="2996"/>
        <v>0</v>
      </c>
      <c r="AE877" s="907">
        <f t="shared" si="2996"/>
        <v>0</v>
      </c>
      <c r="AF877" s="907">
        <f t="shared" si="2996"/>
        <v>0</v>
      </c>
      <c r="AG877" s="907">
        <f t="shared" si="2996"/>
        <v>0</v>
      </c>
      <c r="AH877" s="907">
        <f t="shared" si="2996"/>
        <v>0</v>
      </c>
      <c r="AI877" s="907">
        <f t="shared" si="2996"/>
        <v>0</v>
      </c>
      <c r="AJ877" s="907">
        <f t="shared" si="2996"/>
        <v>0</v>
      </c>
      <c r="AK877" s="907">
        <f t="shared" si="2996"/>
        <v>1.0759651307596513E-3</v>
      </c>
      <c r="AL877" s="907">
        <f t="shared" si="2996"/>
        <v>0</v>
      </c>
      <c r="AM877" s="906"/>
      <c r="AN877" s="907">
        <f>SUM(AN578)</f>
        <v>0</v>
      </c>
      <c r="AO877" s="907">
        <f t="shared" ref="AO877:BE877" si="2997">SUM(AO578)</f>
        <v>0</v>
      </c>
      <c r="AP877" s="907">
        <f t="shared" si="2997"/>
        <v>0</v>
      </c>
      <c r="AQ877" s="907">
        <f t="shared" si="2997"/>
        <v>0</v>
      </c>
      <c r="AR877" s="907">
        <f t="shared" si="2997"/>
        <v>0</v>
      </c>
      <c r="AS877" s="907">
        <f t="shared" si="2997"/>
        <v>0</v>
      </c>
      <c r="AT877" s="907">
        <f t="shared" si="2997"/>
        <v>0</v>
      </c>
      <c r="AU877" s="907">
        <f t="shared" si="2997"/>
        <v>0</v>
      </c>
      <c r="AV877" s="907">
        <f t="shared" si="2997"/>
        <v>0</v>
      </c>
      <c r="AW877" s="907">
        <f t="shared" si="2997"/>
        <v>0</v>
      </c>
      <c r="AX877" s="907">
        <f t="shared" si="2997"/>
        <v>0</v>
      </c>
      <c r="AY877" s="907">
        <f t="shared" si="2997"/>
        <v>0</v>
      </c>
      <c r="AZ877" s="907">
        <f t="shared" si="2997"/>
        <v>0</v>
      </c>
      <c r="BA877" s="907">
        <f t="shared" si="2997"/>
        <v>0</v>
      </c>
      <c r="BB877" s="907">
        <f t="shared" si="2997"/>
        <v>0</v>
      </c>
      <c r="BC877" s="907">
        <f t="shared" si="2997"/>
        <v>0</v>
      </c>
      <c r="BD877" s="907">
        <f t="shared" si="2997"/>
        <v>0</v>
      </c>
      <c r="BE877" s="907">
        <f t="shared" si="2997"/>
        <v>0</v>
      </c>
      <c r="BF877" s="906"/>
      <c r="BG877" s="907">
        <f>SUM(BG578)</f>
        <v>0</v>
      </c>
      <c r="BH877" s="907">
        <f t="shared" ref="BH877:BX877" si="2998">SUM(BH578)</f>
        <v>0</v>
      </c>
      <c r="BI877" s="907">
        <f t="shared" si="2998"/>
        <v>0</v>
      </c>
      <c r="BJ877" s="907">
        <f t="shared" si="2998"/>
        <v>0</v>
      </c>
      <c r="BK877" s="907">
        <f t="shared" si="2998"/>
        <v>0</v>
      </c>
      <c r="BL877" s="907">
        <f t="shared" si="2998"/>
        <v>0</v>
      </c>
      <c r="BM877" s="907">
        <f t="shared" si="2998"/>
        <v>0</v>
      </c>
      <c r="BN877" s="907">
        <f t="shared" si="2998"/>
        <v>0</v>
      </c>
      <c r="BO877" s="907">
        <f t="shared" si="2998"/>
        <v>8.3686176836861761E-2</v>
      </c>
      <c r="BP877" s="907">
        <f t="shared" si="2998"/>
        <v>0</v>
      </c>
      <c r="BQ877" s="907">
        <f t="shared" si="2998"/>
        <v>0</v>
      </c>
      <c r="BR877" s="907">
        <f t="shared" si="2998"/>
        <v>0</v>
      </c>
      <c r="BS877" s="907">
        <f t="shared" si="2998"/>
        <v>0</v>
      </c>
      <c r="BT877" s="907">
        <f t="shared" si="2998"/>
        <v>0</v>
      </c>
      <c r="BU877" s="907">
        <f t="shared" si="2998"/>
        <v>0</v>
      </c>
      <c r="BV877" s="907">
        <f t="shared" si="2998"/>
        <v>0</v>
      </c>
      <c r="BW877" s="907">
        <f t="shared" si="2998"/>
        <v>0</v>
      </c>
      <c r="BX877" s="907">
        <f t="shared" si="2998"/>
        <v>0</v>
      </c>
      <c r="BY877" s="906"/>
      <c r="BZ877" s="907">
        <f>SUM(BZ578)</f>
        <v>2.391033623910336E-3</v>
      </c>
      <c r="CA877" s="907">
        <f>SUM(CA578)</f>
        <v>2.9887920298879199E-3</v>
      </c>
      <c r="CB877" s="907">
        <f>SUM(CB578)</f>
        <v>2.9887920298879199E-3</v>
      </c>
      <c r="CC877" s="907">
        <f>SUM(CC578)</f>
        <v>5.0211706102117068E-3</v>
      </c>
      <c r="CD877" s="723"/>
      <c r="CE877" s="723"/>
      <c r="CF877" s="723"/>
      <c r="CG877" s="790"/>
      <c r="CH877" s="1375"/>
      <c r="CI877" s="1376"/>
      <c r="CJ877" s="1377"/>
      <c r="CK877" s="1377"/>
      <c r="CL877" s="1377"/>
      <c r="CM877" s="1377"/>
      <c r="CN877" s="1377"/>
      <c r="CO877" s="1378"/>
      <c r="CP877" s="1378"/>
      <c r="CQ877" s="1378"/>
      <c r="CR877" s="1378"/>
      <c r="CS877" s="1377"/>
      <c r="CT877" s="1377"/>
      <c r="CU877" s="1377"/>
      <c r="CV877" s="1377"/>
      <c r="CW877" s="1377"/>
      <c r="CX877" s="1376"/>
      <c r="CY877" s="1379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9"/>
      <c r="EE877" s="603"/>
    </row>
    <row r="878" spans="1:135" s="604" customFormat="1" ht="15.75" customHeight="1">
      <c r="A878" s="718" t="str">
        <f>A581</f>
        <v>Burger purchase</v>
      </c>
      <c r="B878" s="907">
        <f>SUM(B584)</f>
        <v>0</v>
      </c>
      <c r="C878" s="907">
        <f t="shared" ref="C878:S878" si="2999">SUM(C584)</f>
        <v>0</v>
      </c>
      <c r="D878" s="907">
        <f t="shared" si="2999"/>
        <v>0</v>
      </c>
      <c r="E878" s="907">
        <f t="shared" si="2999"/>
        <v>0</v>
      </c>
      <c r="F878" s="907">
        <f t="shared" si="2999"/>
        <v>0</v>
      </c>
      <c r="G878" s="907">
        <f t="shared" si="2999"/>
        <v>0</v>
      </c>
      <c r="H878" s="907">
        <f t="shared" si="2999"/>
        <v>0</v>
      </c>
      <c r="I878" s="907">
        <f t="shared" si="2999"/>
        <v>0</v>
      </c>
      <c r="J878" s="907">
        <f t="shared" si="2999"/>
        <v>0</v>
      </c>
      <c r="K878" s="907">
        <f t="shared" si="2999"/>
        <v>0</v>
      </c>
      <c r="L878" s="907">
        <f t="shared" si="2999"/>
        <v>0</v>
      </c>
      <c r="M878" s="907">
        <f t="shared" si="2999"/>
        <v>0</v>
      </c>
      <c r="N878" s="907">
        <f t="shared" si="2999"/>
        <v>0</v>
      </c>
      <c r="O878" s="907">
        <f t="shared" si="2999"/>
        <v>0</v>
      </c>
      <c r="P878" s="907">
        <f t="shared" si="2999"/>
        <v>0</v>
      </c>
      <c r="Q878" s="907">
        <f t="shared" si="2999"/>
        <v>0</v>
      </c>
      <c r="R878" s="907">
        <f t="shared" si="2999"/>
        <v>0</v>
      </c>
      <c r="S878" s="907">
        <f t="shared" si="2999"/>
        <v>0</v>
      </c>
      <c r="T878" s="906"/>
      <c r="U878" s="907">
        <f>SUM(U584)</f>
        <v>0</v>
      </c>
      <c r="V878" s="907">
        <f t="shared" ref="V878:AL878" si="3000">SUM(V584)</f>
        <v>0</v>
      </c>
      <c r="W878" s="907">
        <f t="shared" si="3000"/>
        <v>0</v>
      </c>
      <c r="X878" s="907">
        <f t="shared" si="3000"/>
        <v>0</v>
      </c>
      <c r="Y878" s="907">
        <f t="shared" si="3000"/>
        <v>0</v>
      </c>
      <c r="Z878" s="907">
        <f t="shared" si="3000"/>
        <v>0</v>
      </c>
      <c r="AA878" s="907">
        <f t="shared" si="3000"/>
        <v>0</v>
      </c>
      <c r="AB878" s="907">
        <f t="shared" si="3000"/>
        <v>0</v>
      </c>
      <c r="AC878" s="907">
        <f t="shared" si="3000"/>
        <v>0</v>
      </c>
      <c r="AD878" s="907">
        <f t="shared" si="3000"/>
        <v>0</v>
      </c>
      <c r="AE878" s="907">
        <f t="shared" si="3000"/>
        <v>0</v>
      </c>
      <c r="AF878" s="907">
        <f t="shared" si="3000"/>
        <v>0</v>
      </c>
      <c r="AG878" s="907">
        <f t="shared" si="3000"/>
        <v>0</v>
      </c>
      <c r="AH878" s="907">
        <f t="shared" si="3000"/>
        <v>0</v>
      </c>
      <c r="AI878" s="907">
        <f t="shared" si="3000"/>
        <v>0</v>
      </c>
      <c r="AJ878" s="907">
        <f t="shared" si="3000"/>
        <v>0</v>
      </c>
      <c r="AK878" s="907">
        <f t="shared" si="3000"/>
        <v>0</v>
      </c>
      <c r="AL878" s="907">
        <f t="shared" si="3000"/>
        <v>0</v>
      </c>
      <c r="AM878" s="906"/>
      <c r="AN878" s="907">
        <f>SUM(AN584)</f>
        <v>0</v>
      </c>
      <c r="AO878" s="907">
        <f t="shared" ref="AO878:BE878" si="3001">SUM(AO584)</f>
        <v>0</v>
      </c>
      <c r="AP878" s="907">
        <f t="shared" si="3001"/>
        <v>0</v>
      </c>
      <c r="AQ878" s="907">
        <f t="shared" si="3001"/>
        <v>0</v>
      </c>
      <c r="AR878" s="907">
        <f t="shared" si="3001"/>
        <v>0</v>
      </c>
      <c r="AS878" s="907">
        <f t="shared" si="3001"/>
        <v>0</v>
      </c>
      <c r="AT878" s="907">
        <f t="shared" si="3001"/>
        <v>0</v>
      </c>
      <c r="AU878" s="907">
        <f t="shared" si="3001"/>
        <v>0</v>
      </c>
      <c r="AV878" s="907">
        <f t="shared" si="3001"/>
        <v>0</v>
      </c>
      <c r="AW878" s="907">
        <f t="shared" si="3001"/>
        <v>0</v>
      </c>
      <c r="AX878" s="907">
        <f t="shared" si="3001"/>
        <v>0</v>
      </c>
      <c r="AY878" s="907">
        <f t="shared" si="3001"/>
        <v>0</v>
      </c>
      <c r="AZ878" s="907">
        <f t="shared" si="3001"/>
        <v>0</v>
      </c>
      <c r="BA878" s="907">
        <f t="shared" si="3001"/>
        <v>0</v>
      </c>
      <c r="BB878" s="907">
        <f t="shared" si="3001"/>
        <v>0</v>
      </c>
      <c r="BC878" s="907">
        <f t="shared" si="3001"/>
        <v>0</v>
      </c>
      <c r="BD878" s="907">
        <f t="shared" si="3001"/>
        <v>0</v>
      </c>
      <c r="BE878" s="907">
        <f t="shared" si="3001"/>
        <v>0</v>
      </c>
      <c r="BF878" s="906"/>
      <c r="BG878" s="907">
        <f>SUM(BG584)</f>
        <v>0</v>
      </c>
      <c r="BH878" s="907">
        <f t="shared" ref="BH878:BX878" si="3002">SUM(BH584)</f>
        <v>0</v>
      </c>
      <c r="BI878" s="907">
        <f t="shared" si="3002"/>
        <v>0</v>
      </c>
      <c r="BJ878" s="907">
        <f t="shared" si="3002"/>
        <v>0</v>
      </c>
      <c r="BK878" s="907">
        <f t="shared" si="3002"/>
        <v>0</v>
      </c>
      <c r="BL878" s="907">
        <f t="shared" si="3002"/>
        <v>0</v>
      </c>
      <c r="BM878" s="907">
        <f t="shared" si="3002"/>
        <v>0</v>
      </c>
      <c r="BN878" s="907">
        <f t="shared" si="3002"/>
        <v>0</v>
      </c>
      <c r="BO878" s="907">
        <f t="shared" si="3002"/>
        <v>0</v>
      </c>
      <c r="BP878" s="907">
        <f t="shared" si="3002"/>
        <v>0</v>
      </c>
      <c r="BQ878" s="907">
        <f t="shared" si="3002"/>
        <v>0</v>
      </c>
      <c r="BR878" s="907">
        <f t="shared" si="3002"/>
        <v>0</v>
      </c>
      <c r="BS878" s="907">
        <f t="shared" si="3002"/>
        <v>0</v>
      </c>
      <c r="BT878" s="907">
        <f t="shared" si="3002"/>
        <v>0</v>
      </c>
      <c r="BU878" s="907">
        <f t="shared" si="3002"/>
        <v>0</v>
      </c>
      <c r="BV878" s="907">
        <f t="shared" si="3002"/>
        <v>0</v>
      </c>
      <c r="BW878" s="907">
        <f t="shared" si="3002"/>
        <v>0</v>
      </c>
      <c r="BX878" s="907">
        <f t="shared" si="3002"/>
        <v>0</v>
      </c>
      <c r="BY878" s="906"/>
      <c r="BZ878" s="907">
        <f>SUM(BZ584)</f>
        <v>0</v>
      </c>
      <c r="CA878" s="907">
        <f>SUM(CA584)</f>
        <v>0</v>
      </c>
      <c r="CB878" s="907">
        <f>SUM(CB584)</f>
        <v>0</v>
      </c>
      <c r="CC878" s="907">
        <f>SUM(CC584)</f>
        <v>0</v>
      </c>
      <c r="CD878" s="723"/>
      <c r="CE878" s="723"/>
      <c r="CF878" s="723"/>
      <c r="CG878" s="790"/>
      <c r="CH878" s="1375"/>
      <c r="CI878" s="1376"/>
      <c r="CJ878" s="1377"/>
      <c r="CK878" s="1377"/>
      <c r="CL878" s="1377"/>
      <c r="CM878" s="1377"/>
      <c r="CN878" s="1377"/>
      <c r="CO878" s="1378"/>
      <c r="CP878" s="1378"/>
      <c r="CQ878" s="1378"/>
      <c r="CR878" s="1378"/>
      <c r="CS878" s="1377"/>
      <c r="CT878" s="1377"/>
      <c r="CU878" s="1377"/>
      <c r="CV878" s="1377"/>
      <c r="CW878" s="1377"/>
      <c r="CX878" s="1376"/>
      <c r="CY878" s="1379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9"/>
      <c r="EE878" s="603"/>
    </row>
    <row r="879" spans="1:135" s="604" customFormat="1" ht="15.75" customHeight="1">
      <c r="A879" s="718" t="str">
        <f>A587</f>
        <v>Powdered soup purchase</v>
      </c>
      <c r="B879" s="907">
        <f>SUM(B590)</f>
        <v>0</v>
      </c>
      <c r="C879" s="907">
        <f t="shared" ref="C879:S879" si="3003">SUM(C590)</f>
        <v>0</v>
      </c>
      <c r="D879" s="907">
        <f t="shared" si="3003"/>
        <v>0</v>
      </c>
      <c r="E879" s="907">
        <f t="shared" si="3003"/>
        <v>0</v>
      </c>
      <c r="F879" s="907">
        <f t="shared" si="3003"/>
        <v>0</v>
      </c>
      <c r="G879" s="907">
        <f t="shared" si="3003"/>
        <v>0</v>
      </c>
      <c r="H879" s="907">
        <f t="shared" si="3003"/>
        <v>0</v>
      </c>
      <c r="I879" s="907">
        <f t="shared" si="3003"/>
        <v>0</v>
      </c>
      <c r="J879" s="907">
        <f t="shared" si="3003"/>
        <v>0</v>
      </c>
      <c r="K879" s="907">
        <f t="shared" si="3003"/>
        <v>0</v>
      </c>
      <c r="L879" s="907">
        <f t="shared" si="3003"/>
        <v>0</v>
      </c>
      <c r="M879" s="907">
        <f t="shared" si="3003"/>
        <v>0</v>
      </c>
      <c r="N879" s="907">
        <f t="shared" si="3003"/>
        <v>0</v>
      </c>
      <c r="O879" s="907">
        <f t="shared" si="3003"/>
        <v>0</v>
      </c>
      <c r="P879" s="907">
        <f t="shared" si="3003"/>
        <v>0</v>
      </c>
      <c r="Q879" s="907">
        <f t="shared" si="3003"/>
        <v>0</v>
      </c>
      <c r="R879" s="907">
        <f t="shared" si="3003"/>
        <v>0</v>
      </c>
      <c r="S879" s="907">
        <f t="shared" si="3003"/>
        <v>0</v>
      </c>
      <c r="T879" s="906"/>
      <c r="U879" s="907">
        <f>SUM(U590)</f>
        <v>0</v>
      </c>
      <c r="V879" s="907">
        <f t="shared" ref="V879:AL879" si="3004">SUM(V590)</f>
        <v>0</v>
      </c>
      <c r="W879" s="907">
        <f t="shared" si="3004"/>
        <v>0</v>
      </c>
      <c r="X879" s="907">
        <f t="shared" si="3004"/>
        <v>0</v>
      </c>
      <c r="Y879" s="907">
        <f t="shared" si="3004"/>
        <v>0</v>
      </c>
      <c r="Z879" s="907">
        <f t="shared" si="3004"/>
        <v>0</v>
      </c>
      <c r="AA879" s="907">
        <f t="shared" si="3004"/>
        <v>0</v>
      </c>
      <c r="AB879" s="907">
        <f t="shared" si="3004"/>
        <v>0</v>
      </c>
      <c r="AC879" s="907">
        <f t="shared" si="3004"/>
        <v>0</v>
      </c>
      <c r="AD879" s="907">
        <f t="shared" si="3004"/>
        <v>0</v>
      </c>
      <c r="AE879" s="907">
        <f t="shared" si="3004"/>
        <v>0</v>
      </c>
      <c r="AF879" s="907">
        <f t="shared" si="3004"/>
        <v>0</v>
      </c>
      <c r="AG879" s="907">
        <f t="shared" si="3004"/>
        <v>0</v>
      </c>
      <c r="AH879" s="907">
        <f t="shared" si="3004"/>
        <v>0</v>
      </c>
      <c r="AI879" s="907">
        <f t="shared" si="3004"/>
        <v>0</v>
      </c>
      <c r="AJ879" s="907">
        <f t="shared" si="3004"/>
        <v>0</v>
      </c>
      <c r="AK879" s="907">
        <f t="shared" si="3004"/>
        <v>0</v>
      </c>
      <c r="AL879" s="907">
        <f t="shared" si="3004"/>
        <v>0</v>
      </c>
      <c r="AM879" s="906"/>
      <c r="AN879" s="907">
        <f>SUM(AN590)</f>
        <v>0</v>
      </c>
      <c r="AO879" s="907">
        <f t="shared" ref="AO879:BE879" si="3005">SUM(AO590)</f>
        <v>0</v>
      </c>
      <c r="AP879" s="907">
        <f t="shared" si="3005"/>
        <v>0</v>
      </c>
      <c r="AQ879" s="907">
        <f t="shared" si="3005"/>
        <v>0</v>
      </c>
      <c r="AR879" s="907">
        <f t="shared" si="3005"/>
        <v>0</v>
      </c>
      <c r="AS879" s="907">
        <f t="shared" si="3005"/>
        <v>0</v>
      </c>
      <c r="AT879" s="907">
        <f t="shared" si="3005"/>
        <v>0</v>
      </c>
      <c r="AU879" s="907">
        <f t="shared" si="3005"/>
        <v>0</v>
      </c>
      <c r="AV879" s="907">
        <f t="shared" si="3005"/>
        <v>0</v>
      </c>
      <c r="AW879" s="907">
        <f t="shared" si="3005"/>
        <v>0</v>
      </c>
      <c r="AX879" s="907">
        <f t="shared" si="3005"/>
        <v>0</v>
      </c>
      <c r="AY879" s="907">
        <f t="shared" si="3005"/>
        <v>0</v>
      </c>
      <c r="AZ879" s="907">
        <f t="shared" si="3005"/>
        <v>0</v>
      </c>
      <c r="BA879" s="907">
        <f t="shared" si="3005"/>
        <v>0</v>
      </c>
      <c r="BB879" s="907">
        <f t="shared" si="3005"/>
        <v>0</v>
      </c>
      <c r="BC879" s="907">
        <f t="shared" si="3005"/>
        <v>0</v>
      </c>
      <c r="BD879" s="907">
        <f t="shared" si="3005"/>
        <v>0</v>
      </c>
      <c r="BE879" s="907">
        <f t="shared" si="3005"/>
        <v>0</v>
      </c>
      <c r="BF879" s="906"/>
      <c r="BG879" s="907">
        <f>SUM(BG590)</f>
        <v>0</v>
      </c>
      <c r="BH879" s="907">
        <f t="shared" ref="BH879:BX879" si="3006">SUM(BH590)</f>
        <v>0</v>
      </c>
      <c r="BI879" s="907">
        <f t="shared" si="3006"/>
        <v>0</v>
      </c>
      <c r="BJ879" s="907">
        <f t="shared" si="3006"/>
        <v>0</v>
      </c>
      <c r="BK879" s="907">
        <f t="shared" si="3006"/>
        <v>0</v>
      </c>
      <c r="BL879" s="907">
        <f t="shared" si="3006"/>
        <v>0</v>
      </c>
      <c r="BM879" s="907">
        <f t="shared" si="3006"/>
        <v>0</v>
      </c>
      <c r="BN879" s="907">
        <f t="shared" si="3006"/>
        <v>0</v>
      </c>
      <c r="BO879" s="907">
        <f t="shared" si="3006"/>
        <v>0</v>
      </c>
      <c r="BP879" s="907">
        <f t="shared" si="3006"/>
        <v>0</v>
      </c>
      <c r="BQ879" s="907">
        <f t="shared" si="3006"/>
        <v>0</v>
      </c>
      <c r="BR879" s="907">
        <f t="shared" si="3006"/>
        <v>0</v>
      </c>
      <c r="BS879" s="907">
        <f t="shared" si="3006"/>
        <v>0</v>
      </c>
      <c r="BT879" s="907">
        <f t="shared" si="3006"/>
        <v>0</v>
      </c>
      <c r="BU879" s="907">
        <f t="shared" si="3006"/>
        <v>0</v>
      </c>
      <c r="BV879" s="907">
        <f t="shared" si="3006"/>
        <v>0</v>
      </c>
      <c r="BW879" s="907">
        <f t="shared" si="3006"/>
        <v>0</v>
      </c>
      <c r="BX879" s="907">
        <f t="shared" si="3006"/>
        <v>0</v>
      </c>
      <c r="BY879" s="906"/>
      <c r="BZ879" s="907">
        <f>SUM(BZ590)</f>
        <v>0</v>
      </c>
      <c r="CA879" s="907">
        <f>SUM(CA590)</f>
        <v>0</v>
      </c>
      <c r="CB879" s="907">
        <f>SUM(CB590)</f>
        <v>0</v>
      </c>
      <c r="CC879" s="907">
        <f>SUM(CC590)</f>
        <v>0</v>
      </c>
      <c r="CD879" s="723"/>
      <c r="CE879" s="723"/>
      <c r="CF879" s="723"/>
      <c r="CG879" s="790"/>
      <c r="CH879" s="1375"/>
      <c r="CI879" s="1376"/>
      <c r="CJ879" s="1377"/>
      <c r="CK879" s="1377"/>
      <c r="CL879" s="1377"/>
      <c r="CM879" s="1377"/>
      <c r="CN879" s="1377"/>
      <c r="CO879" s="1378"/>
      <c r="CP879" s="1378"/>
      <c r="CQ879" s="1378"/>
      <c r="CR879" s="1378"/>
      <c r="CS879" s="1377"/>
      <c r="CT879" s="1377"/>
      <c r="CU879" s="1377"/>
      <c r="CV879" s="1377"/>
      <c r="CW879" s="1377"/>
      <c r="CX879" s="1376"/>
      <c r="CY879" s="1379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9"/>
      <c r="EE879" s="603"/>
    </row>
    <row r="880" spans="1:135" s="604" customFormat="1" ht="15.75" customHeight="1">
      <c r="A880" s="718" t="str">
        <f>A593</f>
        <v>Dark green vegetables purchase</v>
      </c>
      <c r="B880" s="907">
        <f t="shared" ref="B880:S880" si="3007">SUM(B597)</f>
        <v>0</v>
      </c>
      <c r="C880" s="907">
        <f t="shared" si="3007"/>
        <v>2.6884417808219175E-4</v>
      </c>
      <c r="D880" s="907">
        <f t="shared" si="3007"/>
        <v>0</v>
      </c>
      <c r="E880" s="907">
        <f t="shared" si="3007"/>
        <v>0</v>
      </c>
      <c r="F880" s="907">
        <f t="shared" si="3007"/>
        <v>0</v>
      </c>
      <c r="G880" s="907">
        <f t="shared" si="3007"/>
        <v>0</v>
      </c>
      <c r="H880" s="907">
        <f t="shared" si="3007"/>
        <v>0</v>
      </c>
      <c r="I880" s="907">
        <f t="shared" si="3007"/>
        <v>8.6030136986301375E-4</v>
      </c>
      <c r="J880" s="907">
        <f t="shared" si="3007"/>
        <v>0</v>
      </c>
      <c r="K880" s="907">
        <f t="shared" si="3007"/>
        <v>0</v>
      </c>
      <c r="L880" s="907">
        <f t="shared" si="3007"/>
        <v>2.1507534246575344E-4</v>
      </c>
      <c r="M880" s="907">
        <f t="shared" si="3007"/>
        <v>0</v>
      </c>
      <c r="N880" s="907">
        <f t="shared" si="3007"/>
        <v>0</v>
      </c>
      <c r="O880" s="907">
        <f t="shared" si="3007"/>
        <v>0</v>
      </c>
      <c r="P880" s="907">
        <f t="shared" si="3007"/>
        <v>0</v>
      </c>
      <c r="Q880" s="907">
        <f t="shared" si="3007"/>
        <v>0</v>
      </c>
      <c r="R880" s="907">
        <f t="shared" si="3007"/>
        <v>0</v>
      </c>
      <c r="S880" s="907">
        <f t="shared" si="3007"/>
        <v>0</v>
      </c>
      <c r="T880" s="906"/>
      <c r="U880" s="907">
        <f t="shared" ref="U880:AL880" si="3008">SUM(U597)</f>
        <v>0</v>
      </c>
      <c r="V880" s="907">
        <f t="shared" si="3008"/>
        <v>0</v>
      </c>
      <c r="W880" s="907">
        <f t="shared" si="3008"/>
        <v>0</v>
      </c>
      <c r="X880" s="907">
        <f t="shared" si="3008"/>
        <v>0</v>
      </c>
      <c r="Y880" s="907">
        <f t="shared" si="3008"/>
        <v>0</v>
      </c>
      <c r="Z880" s="907">
        <f t="shared" si="3008"/>
        <v>0</v>
      </c>
      <c r="AA880" s="907">
        <f t="shared" si="3008"/>
        <v>0</v>
      </c>
      <c r="AB880" s="907">
        <f t="shared" si="3008"/>
        <v>0</v>
      </c>
      <c r="AC880" s="907">
        <f t="shared" si="3008"/>
        <v>0</v>
      </c>
      <c r="AD880" s="907">
        <f t="shared" si="3008"/>
        <v>0</v>
      </c>
      <c r="AE880" s="907">
        <f t="shared" si="3008"/>
        <v>0</v>
      </c>
      <c r="AF880" s="907">
        <f t="shared" si="3008"/>
        <v>0</v>
      </c>
      <c r="AG880" s="907">
        <f t="shared" si="3008"/>
        <v>0</v>
      </c>
      <c r="AH880" s="907">
        <f t="shared" si="3008"/>
        <v>0</v>
      </c>
      <c r="AI880" s="907">
        <f t="shared" si="3008"/>
        <v>0</v>
      </c>
      <c r="AJ880" s="907">
        <f t="shared" si="3008"/>
        <v>0</v>
      </c>
      <c r="AK880" s="907">
        <f t="shared" si="3008"/>
        <v>0</v>
      </c>
      <c r="AL880" s="907">
        <f t="shared" si="3008"/>
        <v>0</v>
      </c>
      <c r="AM880" s="906"/>
      <c r="AN880" s="907">
        <f t="shared" ref="AN880:BE880" si="3009">SUM(AN597)</f>
        <v>0</v>
      </c>
      <c r="AO880" s="907">
        <f t="shared" si="3009"/>
        <v>0</v>
      </c>
      <c r="AP880" s="907">
        <f t="shared" si="3009"/>
        <v>0</v>
      </c>
      <c r="AQ880" s="907">
        <f t="shared" si="3009"/>
        <v>0</v>
      </c>
      <c r="AR880" s="907">
        <f t="shared" si="3009"/>
        <v>0</v>
      </c>
      <c r="AS880" s="907">
        <f t="shared" si="3009"/>
        <v>0</v>
      </c>
      <c r="AT880" s="907">
        <f t="shared" si="3009"/>
        <v>0</v>
      </c>
      <c r="AU880" s="907">
        <f t="shared" si="3009"/>
        <v>0</v>
      </c>
      <c r="AV880" s="907">
        <f t="shared" si="3009"/>
        <v>0</v>
      </c>
      <c r="AW880" s="907">
        <f t="shared" si="3009"/>
        <v>0</v>
      </c>
      <c r="AX880" s="907">
        <f t="shared" si="3009"/>
        <v>0</v>
      </c>
      <c r="AY880" s="907">
        <f t="shared" si="3009"/>
        <v>0</v>
      </c>
      <c r="AZ880" s="907">
        <f t="shared" si="3009"/>
        <v>0</v>
      </c>
      <c r="BA880" s="907">
        <f t="shared" si="3009"/>
        <v>0</v>
      </c>
      <c r="BB880" s="907">
        <f t="shared" si="3009"/>
        <v>0</v>
      </c>
      <c r="BC880" s="907">
        <f t="shared" si="3009"/>
        <v>0</v>
      </c>
      <c r="BD880" s="907">
        <f t="shared" si="3009"/>
        <v>0</v>
      </c>
      <c r="BE880" s="907">
        <f t="shared" si="3009"/>
        <v>0</v>
      </c>
      <c r="BF880" s="906"/>
      <c r="BG880" s="907">
        <f t="shared" ref="BG880:BX880" si="3010">SUM(BG597)</f>
        <v>0</v>
      </c>
      <c r="BH880" s="907">
        <f t="shared" si="3010"/>
        <v>0</v>
      </c>
      <c r="BI880" s="907">
        <f t="shared" si="3010"/>
        <v>0</v>
      </c>
      <c r="BJ880" s="907">
        <f t="shared" si="3010"/>
        <v>0</v>
      </c>
      <c r="BK880" s="907">
        <f t="shared" si="3010"/>
        <v>0</v>
      </c>
      <c r="BL880" s="907">
        <f t="shared" si="3010"/>
        <v>0</v>
      </c>
      <c r="BM880" s="907">
        <f t="shared" si="3010"/>
        <v>0</v>
      </c>
      <c r="BN880" s="907">
        <f t="shared" si="3010"/>
        <v>0</v>
      </c>
      <c r="BO880" s="907">
        <f t="shared" si="3010"/>
        <v>0</v>
      </c>
      <c r="BP880" s="907">
        <f t="shared" si="3010"/>
        <v>0</v>
      </c>
      <c r="BQ880" s="907">
        <f t="shared" si="3010"/>
        <v>0</v>
      </c>
      <c r="BR880" s="907">
        <f t="shared" si="3010"/>
        <v>0</v>
      </c>
      <c r="BS880" s="907">
        <f t="shared" si="3010"/>
        <v>0</v>
      </c>
      <c r="BT880" s="907">
        <f t="shared" si="3010"/>
        <v>0</v>
      </c>
      <c r="BU880" s="907">
        <f t="shared" si="3010"/>
        <v>0</v>
      </c>
      <c r="BV880" s="907">
        <f t="shared" si="3010"/>
        <v>0</v>
      </c>
      <c r="BW880" s="907">
        <f t="shared" si="3010"/>
        <v>0</v>
      </c>
      <c r="BX880" s="907">
        <f t="shared" si="3010"/>
        <v>0</v>
      </c>
      <c r="BY880" s="906"/>
      <c r="BZ880" s="907">
        <f>SUM(BZ597)</f>
        <v>5.735342465753425E-4</v>
      </c>
      <c r="CA880" s="907">
        <f>SUM(CA597)</f>
        <v>0</v>
      </c>
      <c r="CB880" s="907">
        <f>SUM(CB597)</f>
        <v>0</v>
      </c>
      <c r="CC880" s="907">
        <f>SUM(CC597)</f>
        <v>0</v>
      </c>
      <c r="CD880" s="723">
        <f>IF(DR880&lt;3,"",(SUM(B880:S880)-MIN(B880:S880)-MAX(B880:S880))/(DR880-2))</f>
        <v>3.0244970034246569E-5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375">
        <f t="shared" ref="CH880:CY880" si="3011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376">
        <f t="shared" si="3011"/>
        <v>0</v>
      </c>
      <c r="CJ880" s="1377">
        <f t="shared" si="3011"/>
        <v>0</v>
      </c>
      <c r="CK880" s="1377">
        <f t="shared" si="3011"/>
        <v>0</v>
      </c>
      <c r="CL880" s="1377">
        <f t="shared" si="3011"/>
        <v>0</v>
      </c>
      <c r="CM880" s="1377">
        <f t="shared" si="3011"/>
        <v>0</v>
      </c>
      <c r="CN880" s="1377">
        <f t="shared" si="3011"/>
        <v>0</v>
      </c>
      <c r="CO880" s="1378">
        <f t="shared" si="3011"/>
        <v>0</v>
      </c>
      <c r="CP880" s="1378">
        <f t="shared" si="3011"/>
        <v>0</v>
      </c>
      <c r="CQ880" s="1378">
        <f t="shared" si="3011"/>
        <v>0</v>
      </c>
      <c r="CR880" s="1378">
        <f t="shared" si="3011"/>
        <v>0</v>
      </c>
      <c r="CS880" s="1377">
        <f t="shared" si="3011"/>
        <v>0</v>
      </c>
      <c r="CT880" s="1377">
        <f t="shared" si="3011"/>
        <v>0</v>
      </c>
      <c r="CU880" s="1377">
        <f t="shared" si="3011"/>
        <v>0</v>
      </c>
      <c r="CV880" s="1377">
        <f t="shared" si="3011"/>
        <v>0</v>
      </c>
      <c r="CW880" s="1377">
        <f t="shared" si="3011"/>
        <v>2.1507534246575344E-4</v>
      </c>
      <c r="CX880" s="1376">
        <f t="shared" si="3011"/>
        <v>2.6884417808219175E-4</v>
      </c>
      <c r="CY880" s="1379">
        <f t="shared" si="3011"/>
        <v>8.6030136986301375E-4</v>
      </c>
      <c r="CZ880" s="638">
        <f t="shared" ref="CZ880:DQ880" si="3012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012"/>
        <v>0</v>
      </c>
      <c r="DB880" s="640">
        <f t="shared" si="3012"/>
        <v>0</v>
      </c>
      <c r="DC880" s="640">
        <f t="shared" si="3012"/>
        <v>0</v>
      </c>
      <c r="DD880" s="640">
        <f t="shared" si="3012"/>
        <v>0</v>
      </c>
      <c r="DE880" s="640">
        <f t="shared" si="3012"/>
        <v>0</v>
      </c>
      <c r="DF880" s="640">
        <f t="shared" si="3012"/>
        <v>0</v>
      </c>
      <c r="DG880" s="641">
        <f t="shared" si="3012"/>
        <v>0</v>
      </c>
      <c r="DH880" s="641">
        <f t="shared" si="3012"/>
        <v>0</v>
      </c>
      <c r="DI880" s="641">
        <f t="shared" si="3012"/>
        <v>0</v>
      </c>
      <c r="DJ880" s="641">
        <f t="shared" si="3012"/>
        <v>0</v>
      </c>
      <c r="DK880" s="640">
        <f t="shared" si="3012"/>
        <v>0</v>
      </c>
      <c r="DL880" s="640">
        <f t="shared" si="3012"/>
        <v>0</v>
      </c>
      <c r="DM880" s="640">
        <f t="shared" si="3012"/>
        <v>0</v>
      </c>
      <c r="DN880" s="640">
        <f t="shared" si="3012"/>
        <v>0</v>
      </c>
      <c r="DO880" s="640">
        <f t="shared" si="3012"/>
        <v>0</v>
      </c>
      <c r="DP880" s="639">
        <f t="shared" si="3012"/>
        <v>0</v>
      </c>
      <c r="DQ880" s="638">
        <f t="shared" si="3012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9"/>
      <c r="EE880" s="603"/>
    </row>
    <row r="881" spans="1:135" s="604" customFormat="1" ht="15.75" customHeight="1">
      <c r="A881" s="718" t="str">
        <f>A600</f>
        <v>Atchaar purchase</v>
      </c>
      <c r="B881" s="907">
        <f>SUM(B603)</f>
        <v>0</v>
      </c>
      <c r="C881" s="907">
        <f t="shared" ref="C881:S881" si="3013">SUM(C603)</f>
        <v>0</v>
      </c>
      <c r="D881" s="907">
        <f t="shared" si="3013"/>
        <v>0</v>
      </c>
      <c r="E881" s="907">
        <f t="shared" si="3013"/>
        <v>0</v>
      </c>
      <c r="F881" s="907">
        <f t="shared" si="3013"/>
        <v>0</v>
      </c>
      <c r="G881" s="907">
        <f t="shared" si="3013"/>
        <v>0</v>
      </c>
      <c r="H881" s="907">
        <f t="shared" si="3013"/>
        <v>0</v>
      </c>
      <c r="I881" s="907">
        <f t="shared" si="3013"/>
        <v>0</v>
      </c>
      <c r="J881" s="907">
        <f t="shared" si="3013"/>
        <v>0</v>
      </c>
      <c r="K881" s="907">
        <f t="shared" si="3013"/>
        <v>0</v>
      </c>
      <c r="L881" s="907">
        <f t="shared" si="3013"/>
        <v>0</v>
      </c>
      <c r="M881" s="907">
        <f t="shared" si="3013"/>
        <v>0</v>
      </c>
      <c r="N881" s="907">
        <f t="shared" si="3013"/>
        <v>0</v>
      </c>
      <c r="O881" s="907">
        <f t="shared" si="3013"/>
        <v>0</v>
      </c>
      <c r="P881" s="907">
        <f t="shared" si="3013"/>
        <v>0</v>
      </c>
      <c r="Q881" s="907">
        <f t="shared" si="3013"/>
        <v>0</v>
      </c>
      <c r="R881" s="907">
        <f t="shared" si="3013"/>
        <v>0</v>
      </c>
      <c r="S881" s="907">
        <f t="shared" si="3013"/>
        <v>0</v>
      </c>
      <c r="T881" s="906"/>
      <c r="U881" s="907">
        <f>SUM(U603)</f>
        <v>0</v>
      </c>
      <c r="V881" s="907">
        <f t="shared" ref="V881:AL881" si="3014">SUM(V603)</f>
        <v>0</v>
      </c>
      <c r="W881" s="907">
        <f t="shared" si="3014"/>
        <v>0</v>
      </c>
      <c r="X881" s="907">
        <f t="shared" si="3014"/>
        <v>0</v>
      </c>
      <c r="Y881" s="907">
        <f t="shared" si="3014"/>
        <v>0</v>
      </c>
      <c r="Z881" s="907">
        <f t="shared" si="3014"/>
        <v>0</v>
      </c>
      <c r="AA881" s="907">
        <f t="shared" si="3014"/>
        <v>0</v>
      </c>
      <c r="AB881" s="907">
        <f t="shared" si="3014"/>
        <v>0</v>
      </c>
      <c r="AC881" s="907">
        <f t="shared" si="3014"/>
        <v>0</v>
      </c>
      <c r="AD881" s="907">
        <f t="shared" si="3014"/>
        <v>0</v>
      </c>
      <c r="AE881" s="907">
        <f t="shared" si="3014"/>
        <v>0</v>
      </c>
      <c r="AF881" s="907">
        <f t="shared" si="3014"/>
        <v>0</v>
      </c>
      <c r="AG881" s="907">
        <f t="shared" si="3014"/>
        <v>0</v>
      </c>
      <c r="AH881" s="907">
        <f t="shared" si="3014"/>
        <v>0</v>
      </c>
      <c r="AI881" s="907">
        <f t="shared" si="3014"/>
        <v>0</v>
      </c>
      <c r="AJ881" s="907">
        <f t="shared" si="3014"/>
        <v>0</v>
      </c>
      <c r="AK881" s="907">
        <f t="shared" si="3014"/>
        <v>0</v>
      </c>
      <c r="AL881" s="907">
        <f t="shared" si="3014"/>
        <v>0</v>
      </c>
      <c r="AM881" s="906"/>
      <c r="AN881" s="907">
        <f>SUM(AN603)</f>
        <v>0</v>
      </c>
      <c r="AO881" s="907">
        <f t="shared" ref="AO881:BE881" si="3015">SUM(AO603)</f>
        <v>0</v>
      </c>
      <c r="AP881" s="907">
        <f t="shared" si="3015"/>
        <v>0</v>
      </c>
      <c r="AQ881" s="907">
        <f t="shared" si="3015"/>
        <v>0</v>
      </c>
      <c r="AR881" s="907">
        <f t="shared" si="3015"/>
        <v>0</v>
      </c>
      <c r="AS881" s="907">
        <f t="shared" si="3015"/>
        <v>0</v>
      </c>
      <c r="AT881" s="907">
        <f t="shared" si="3015"/>
        <v>0</v>
      </c>
      <c r="AU881" s="907">
        <f t="shared" si="3015"/>
        <v>0</v>
      </c>
      <c r="AV881" s="907">
        <f t="shared" si="3015"/>
        <v>0</v>
      </c>
      <c r="AW881" s="907">
        <f t="shared" si="3015"/>
        <v>0</v>
      </c>
      <c r="AX881" s="907">
        <f t="shared" si="3015"/>
        <v>0</v>
      </c>
      <c r="AY881" s="907">
        <f t="shared" si="3015"/>
        <v>0</v>
      </c>
      <c r="AZ881" s="907">
        <f t="shared" si="3015"/>
        <v>0</v>
      </c>
      <c r="BA881" s="907">
        <f t="shared" si="3015"/>
        <v>0</v>
      </c>
      <c r="BB881" s="907">
        <f t="shared" si="3015"/>
        <v>0</v>
      </c>
      <c r="BC881" s="907">
        <f t="shared" si="3015"/>
        <v>0</v>
      </c>
      <c r="BD881" s="907">
        <f t="shared" si="3015"/>
        <v>0</v>
      </c>
      <c r="BE881" s="907">
        <f t="shared" si="3015"/>
        <v>0</v>
      </c>
      <c r="BF881" s="906"/>
      <c r="BG881" s="907">
        <f>SUM(BG603)</f>
        <v>0</v>
      </c>
      <c r="BH881" s="907">
        <f t="shared" ref="BH881:BX881" si="3016">SUM(BH603)</f>
        <v>0</v>
      </c>
      <c r="BI881" s="907">
        <f t="shared" si="3016"/>
        <v>0</v>
      </c>
      <c r="BJ881" s="907">
        <f t="shared" si="3016"/>
        <v>0</v>
      </c>
      <c r="BK881" s="907">
        <f t="shared" si="3016"/>
        <v>0</v>
      </c>
      <c r="BL881" s="907">
        <f t="shared" si="3016"/>
        <v>0</v>
      </c>
      <c r="BM881" s="907">
        <f t="shared" si="3016"/>
        <v>0</v>
      </c>
      <c r="BN881" s="907">
        <f t="shared" si="3016"/>
        <v>0</v>
      </c>
      <c r="BO881" s="907">
        <f t="shared" si="3016"/>
        <v>0</v>
      </c>
      <c r="BP881" s="907">
        <f t="shared" si="3016"/>
        <v>0</v>
      </c>
      <c r="BQ881" s="907">
        <f t="shared" si="3016"/>
        <v>0</v>
      </c>
      <c r="BR881" s="907">
        <f t="shared" si="3016"/>
        <v>0</v>
      </c>
      <c r="BS881" s="907">
        <f t="shared" si="3016"/>
        <v>0</v>
      </c>
      <c r="BT881" s="907">
        <f t="shared" si="3016"/>
        <v>0</v>
      </c>
      <c r="BU881" s="907">
        <f t="shared" si="3016"/>
        <v>0</v>
      </c>
      <c r="BV881" s="907">
        <f t="shared" si="3016"/>
        <v>0</v>
      </c>
      <c r="BW881" s="907">
        <f t="shared" si="3016"/>
        <v>0</v>
      </c>
      <c r="BX881" s="907">
        <f t="shared" si="3016"/>
        <v>0</v>
      </c>
      <c r="BY881" s="906"/>
      <c r="BZ881" s="907">
        <f>SUM(BZ603)</f>
        <v>0</v>
      </c>
      <c r="CA881" s="907">
        <f>SUM(CA603)</f>
        <v>0</v>
      </c>
      <c r="CB881" s="907">
        <f>SUM(CB603)</f>
        <v>0</v>
      </c>
      <c r="CC881" s="907">
        <f>SUM(CC603)</f>
        <v>0</v>
      </c>
      <c r="CD881" s="723"/>
      <c r="CE881" s="723"/>
      <c r="CF881" s="723"/>
      <c r="CG881" s="790"/>
      <c r="CH881" s="1375"/>
      <c r="CI881" s="1376"/>
      <c r="CJ881" s="1377"/>
      <c r="CK881" s="1377"/>
      <c r="CL881" s="1377"/>
      <c r="CM881" s="1377"/>
      <c r="CN881" s="1377"/>
      <c r="CO881" s="1378"/>
      <c r="CP881" s="1378"/>
      <c r="CQ881" s="1378"/>
      <c r="CR881" s="1378"/>
      <c r="CS881" s="1377"/>
      <c r="CT881" s="1377"/>
      <c r="CU881" s="1377"/>
      <c r="CV881" s="1377"/>
      <c r="CW881" s="1377"/>
      <c r="CX881" s="1376"/>
      <c r="CY881" s="1379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9"/>
      <c r="EE881" s="603"/>
    </row>
    <row r="882" spans="1:135" s="604" customFormat="1" ht="15.75" customHeight="1">
      <c r="A882" s="718" t="str">
        <f>A606</f>
        <v>Whitener (Cremora) purchase</v>
      </c>
      <c r="B882" s="907">
        <f>SUM(B609)</f>
        <v>0</v>
      </c>
      <c r="C882" s="907">
        <f t="shared" ref="C882:S882" si="3017">SUM(C609)</f>
        <v>0</v>
      </c>
      <c r="D882" s="907">
        <f t="shared" si="3017"/>
        <v>0</v>
      </c>
      <c r="E882" s="907">
        <f t="shared" si="3017"/>
        <v>0</v>
      </c>
      <c r="F882" s="907">
        <f t="shared" si="3017"/>
        <v>0</v>
      </c>
      <c r="G882" s="907">
        <f t="shared" si="3017"/>
        <v>0</v>
      </c>
      <c r="H882" s="907">
        <f t="shared" si="3017"/>
        <v>0</v>
      </c>
      <c r="I882" s="907">
        <f t="shared" si="3017"/>
        <v>0</v>
      </c>
      <c r="J882" s="907">
        <f t="shared" si="3017"/>
        <v>0</v>
      </c>
      <c r="K882" s="907">
        <f t="shared" si="3017"/>
        <v>0</v>
      </c>
      <c r="L882" s="907">
        <f t="shared" si="3017"/>
        <v>0</v>
      </c>
      <c r="M882" s="907">
        <f t="shared" si="3017"/>
        <v>0</v>
      </c>
      <c r="N882" s="907">
        <f t="shared" si="3017"/>
        <v>0</v>
      </c>
      <c r="O882" s="907">
        <f t="shared" si="3017"/>
        <v>0</v>
      </c>
      <c r="P882" s="907">
        <f t="shared" si="3017"/>
        <v>0</v>
      </c>
      <c r="Q882" s="907">
        <f t="shared" si="3017"/>
        <v>0</v>
      </c>
      <c r="R882" s="907">
        <f t="shared" si="3017"/>
        <v>0</v>
      </c>
      <c r="S882" s="907">
        <f t="shared" si="3017"/>
        <v>0</v>
      </c>
      <c r="T882" s="906"/>
      <c r="U882" s="907">
        <f>SUM(U609)</f>
        <v>0</v>
      </c>
      <c r="V882" s="907">
        <f t="shared" ref="V882:AL882" si="3018">SUM(V609)</f>
        <v>0</v>
      </c>
      <c r="W882" s="907">
        <f t="shared" si="3018"/>
        <v>0</v>
      </c>
      <c r="X882" s="907">
        <f t="shared" si="3018"/>
        <v>0</v>
      </c>
      <c r="Y882" s="907">
        <f t="shared" si="3018"/>
        <v>0</v>
      </c>
      <c r="Z882" s="907">
        <f t="shared" si="3018"/>
        <v>0</v>
      </c>
      <c r="AA882" s="907">
        <f t="shared" si="3018"/>
        <v>0</v>
      </c>
      <c r="AB882" s="907">
        <f t="shared" si="3018"/>
        <v>0</v>
      </c>
      <c r="AC882" s="907">
        <f t="shared" si="3018"/>
        <v>0</v>
      </c>
      <c r="AD882" s="907">
        <f t="shared" si="3018"/>
        <v>0</v>
      </c>
      <c r="AE882" s="907">
        <f t="shared" si="3018"/>
        <v>0</v>
      </c>
      <c r="AF882" s="907">
        <f t="shared" si="3018"/>
        <v>0</v>
      </c>
      <c r="AG882" s="907">
        <f t="shared" si="3018"/>
        <v>0</v>
      </c>
      <c r="AH882" s="907">
        <f t="shared" si="3018"/>
        <v>0</v>
      </c>
      <c r="AI882" s="907">
        <f t="shared" si="3018"/>
        <v>0</v>
      </c>
      <c r="AJ882" s="907">
        <f t="shared" si="3018"/>
        <v>0</v>
      </c>
      <c r="AK882" s="907">
        <f t="shared" si="3018"/>
        <v>0</v>
      </c>
      <c r="AL882" s="907">
        <f t="shared" si="3018"/>
        <v>0</v>
      </c>
      <c r="AM882" s="906"/>
      <c r="AN882" s="907">
        <f>SUM(AN609)</f>
        <v>0</v>
      </c>
      <c r="AO882" s="907">
        <f t="shared" ref="AO882:BE882" si="3019">SUM(AO609)</f>
        <v>0</v>
      </c>
      <c r="AP882" s="907">
        <f t="shared" si="3019"/>
        <v>0</v>
      </c>
      <c r="AQ882" s="907">
        <f t="shared" si="3019"/>
        <v>0</v>
      </c>
      <c r="AR882" s="907">
        <f t="shared" si="3019"/>
        <v>0</v>
      </c>
      <c r="AS882" s="907">
        <f t="shared" si="3019"/>
        <v>0</v>
      </c>
      <c r="AT882" s="907">
        <f t="shared" si="3019"/>
        <v>0</v>
      </c>
      <c r="AU882" s="907">
        <f t="shared" si="3019"/>
        <v>0</v>
      </c>
      <c r="AV882" s="907">
        <f t="shared" si="3019"/>
        <v>0</v>
      </c>
      <c r="AW882" s="907">
        <f t="shared" si="3019"/>
        <v>0</v>
      </c>
      <c r="AX882" s="907">
        <f t="shared" si="3019"/>
        <v>0</v>
      </c>
      <c r="AY882" s="907">
        <f t="shared" si="3019"/>
        <v>0</v>
      </c>
      <c r="AZ882" s="907">
        <f t="shared" si="3019"/>
        <v>0</v>
      </c>
      <c r="BA882" s="907">
        <f t="shared" si="3019"/>
        <v>0</v>
      </c>
      <c r="BB882" s="907">
        <f t="shared" si="3019"/>
        <v>0</v>
      </c>
      <c r="BC882" s="907">
        <f t="shared" si="3019"/>
        <v>0</v>
      </c>
      <c r="BD882" s="907">
        <f t="shared" si="3019"/>
        <v>0</v>
      </c>
      <c r="BE882" s="907">
        <f t="shared" si="3019"/>
        <v>0</v>
      </c>
      <c r="BF882" s="906"/>
      <c r="BG882" s="907">
        <f>SUM(BG609)</f>
        <v>0</v>
      </c>
      <c r="BH882" s="907">
        <f t="shared" ref="BH882:BX882" si="3020">SUM(BH609)</f>
        <v>0</v>
      </c>
      <c r="BI882" s="907">
        <f t="shared" si="3020"/>
        <v>0</v>
      </c>
      <c r="BJ882" s="907">
        <f t="shared" si="3020"/>
        <v>0</v>
      </c>
      <c r="BK882" s="907">
        <f t="shared" si="3020"/>
        <v>0</v>
      </c>
      <c r="BL882" s="907">
        <f t="shared" si="3020"/>
        <v>0</v>
      </c>
      <c r="BM882" s="907">
        <f t="shared" si="3020"/>
        <v>0</v>
      </c>
      <c r="BN882" s="907">
        <f t="shared" si="3020"/>
        <v>0</v>
      </c>
      <c r="BO882" s="907">
        <f t="shared" si="3020"/>
        <v>0</v>
      </c>
      <c r="BP882" s="907">
        <f t="shared" si="3020"/>
        <v>0</v>
      </c>
      <c r="BQ882" s="907">
        <f t="shared" si="3020"/>
        <v>0</v>
      </c>
      <c r="BR882" s="907">
        <f t="shared" si="3020"/>
        <v>0</v>
      </c>
      <c r="BS882" s="907">
        <f t="shared" si="3020"/>
        <v>0</v>
      </c>
      <c r="BT882" s="907">
        <f t="shared" si="3020"/>
        <v>0</v>
      </c>
      <c r="BU882" s="907">
        <f t="shared" si="3020"/>
        <v>0</v>
      </c>
      <c r="BV882" s="907">
        <f t="shared" si="3020"/>
        <v>0</v>
      </c>
      <c r="BW882" s="907">
        <f t="shared" si="3020"/>
        <v>0</v>
      </c>
      <c r="BX882" s="907">
        <f t="shared" si="3020"/>
        <v>0</v>
      </c>
      <c r="BY882" s="906"/>
      <c r="BZ882" s="907">
        <f>SUM(BZ609)</f>
        <v>0</v>
      </c>
      <c r="CA882" s="907">
        <f>SUM(CA609)</f>
        <v>0</v>
      </c>
      <c r="CB882" s="907">
        <f>SUM(CB609)</f>
        <v>0</v>
      </c>
      <c r="CC882" s="907">
        <f>SUM(CC609)</f>
        <v>0</v>
      </c>
      <c r="CD882" s="723"/>
      <c r="CE882" s="723"/>
      <c r="CF882" s="723"/>
      <c r="CG882" s="790"/>
      <c r="CH882" s="1375"/>
      <c r="CI882" s="1376"/>
      <c r="CJ882" s="1377"/>
      <c r="CK882" s="1377"/>
      <c r="CL882" s="1377"/>
      <c r="CM882" s="1377"/>
      <c r="CN882" s="1377"/>
      <c r="CO882" s="1378"/>
      <c r="CP882" s="1378"/>
      <c r="CQ882" s="1378"/>
      <c r="CR882" s="1378"/>
      <c r="CS882" s="1377"/>
      <c r="CT882" s="1377"/>
      <c r="CU882" s="1377"/>
      <c r="CV882" s="1377"/>
      <c r="CW882" s="1377"/>
      <c r="CX882" s="1376"/>
      <c r="CY882" s="1379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9"/>
      <c r="EE882" s="603"/>
    </row>
    <row r="883" spans="1:135" s="604" customFormat="1" ht="15.75" customHeight="1">
      <c r="A883" s="718" t="str">
        <f>A612</f>
        <v>Oranges purchase</v>
      </c>
      <c r="B883" s="907">
        <f>SUM(B615)</f>
        <v>0</v>
      </c>
      <c r="C883" s="907">
        <f t="shared" ref="C883:S883" si="3021">SUM(C615)</f>
        <v>0</v>
      </c>
      <c r="D883" s="907">
        <f t="shared" si="3021"/>
        <v>0</v>
      </c>
      <c r="E883" s="907">
        <f t="shared" si="3021"/>
        <v>0</v>
      </c>
      <c r="F883" s="907">
        <f t="shared" si="3021"/>
        <v>0</v>
      </c>
      <c r="G883" s="907">
        <f t="shared" si="3021"/>
        <v>0</v>
      </c>
      <c r="H883" s="907">
        <f t="shared" si="3021"/>
        <v>0</v>
      </c>
      <c r="I883" s="907">
        <f t="shared" si="3021"/>
        <v>0</v>
      </c>
      <c r="J883" s="907">
        <f t="shared" si="3021"/>
        <v>0</v>
      </c>
      <c r="K883" s="907">
        <f t="shared" si="3021"/>
        <v>0</v>
      </c>
      <c r="L883" s="907">
        <f t="shared" si="3021"/>
        <v>0</v>
      </c>
      <c r="M883" s="907">
        <f t="shared" si="3021"/>
        <v>0</v>
      </c>
      <c r="N883" s="907">
        <f t="shared" si="3021"/>
        <v>0</v>
      </c>
      <c r="O883" s="907">
        <f t="shared" si="3021"/>
        <v>0</v>
      </c>
      <c r="P883" s="907">
        <f t="shared" si="3021"/>
        <v>0</v>
      </c>
      <c r="Q883" s="907">
        <f t="shared" si="3021"/>
        <v>0</v>
      </c>
      <c r="R883" s="907">
        <f t="shared" si="3021"/>
        <v>0</v>
      </c>
      <c r="S883" s="907">
        <f t="shared" si="3021"/>
        <v>0</v>
      </c>
      <c r="T883" s="906"/>
      <c r="U883" s="907">
        <f>SUM(U615)</f>
        <v>0</v>
      </c>
      <c r="V883" s="907">
        <f t="shared" ref="V883:AL883" si="3022">SUM(V615)</f>
        <v>0</v>
      </c>
      <c r="W883" s="907">
        <f t="shared" si="3022"/>
        <v>0</v>
      </c>
      <c r="X883" s="907">
        <f t="shared" si="3022"/>
        <v>0</v>
      </c>
      <c r="Y883" s="907">
        <f t="shared" si="3022"/>
        <v>0</v>
      </c>
      <c r="Z883" s="907">
        <f t="shared" si="3022"/>
        <v>0</v>
      </c>
      <c r="AA883" s="907">
        <f t="shared" si="3022"/>
        <v>0</v>
      </c>
      <c r="AB883" s="907">
        <f t="shared" si="3022"/>
        <v>0</v>
      </c>
      <c r="AC883" s="907">
        <f t="shared" si="3022"/>
        <v>0</v>
      </c>
      <c r="AD883" s="907">
        <f t="shared" si="3022"/>
        <v>0</v>
      </c>
      <c r="AE883" s="907">
        <f t="shared" si="3022"/>
        <v>0</v>
      </c>
      <c r="AF883" s="907">
        <f t="shared" si="3022"/>
        <v>0</v>
      </c>
      <c r="AG883" s="907">
        <f t="shared" si="3022"/>
        <v>0</v>
      </c>
      <c r="AH883" s="907">
        <f t="shared" si="3022"/>
        <v>0</v>
      </c>
      <c r="AI883" s="907">
        <f t="shared" si="3022"/>
        <v>0</v>
      </c>
      <c r="AJ883" s="907">
        <f t="shared" si="3022"/>
        <v>0</v>
      </c>
      <c r="AK883" s="907">
        <f t="shared" si="3022"/>
        <v>0</v>
      </c>
      <c r="AL883" s="907">
        <f t="shared" si="3022"/>
        <v>0</v>
      </c>
      <c r="AM883" s="906"/>
      <c r="AN883" s="907">
        <f>SUM(AN615)</f>
        <v>0</v>
      </c>
      <c r="AO883" s="907">
        <f t="shared" ref="AO883:BE883" si="3023">SUM(AO615)</f>
        <v>0</v>
      </c>
      <c r="AP883" s="907">
        <f t="shared" si="3023"/>
        <v>0</v>
      </c>
      <c r="AQ883" s="907">
        <f t="shared" si="3023"/>
        <v>0</v>
      </c>
      <c r="AR883" s="907">
        <f t="shared" si="3023"/>
        <v>0</v>
      </c>
      <c r="AS883" s="907">
        <f t="shared" si="3023"/>
        <v>0</v>
      </c>
      <c r="AT883" s="907">
        <f t="shared" si="3023"/>
        <v>0</v>
      </c>
      <c r="AU883" s="907">
        <f t="shared" si="3023"/>
        <v>2.0725442092154418E-3</v>
      </c>
      <c r="AV883" s="907">
        <f t="shared" si="3023"/>
        <v>0</v>
      </c>
      <c r="AW883" s="907">
        <f t="shared" si="3023"/>
        <v>0</v>
      </c>
      <c r="AX883" s="907">
        <f t="shared" si="3023"/>
        <v>0</v>
      </c>
      <c r="AY883" s="907">
        <f t="shared" si="3023"/>
        <v>0</v>
      </c>
      <c r="AZ883" s="907">
        <f t="shared" si="3023"/>
        <v>0</v>
      </c>
      <c r="BA883" s="907">
        <f t="shared" si="3023"/>
        <v>0</v>
      </c>
      <c r="BB883" s="907">
        <f t="shared" si="3023"/>
        <v>0</v>
      </c>
      <c r="BC883" s="907">
        <f t="shared" si="3023"/>
        <v>0</v>
      </c>
      <c r="BD883" s="907">
        <f t="shared" si="3023"/>
        <v>0</v>
      </c>
      <c r="BE883" s="907">
        <f t="shared" si="3023"/>
        <v>0</v>
      </c>
      <c r="BF883" s="906"/>
      <c r="BG883" s="907">
        <f>SUM(BG615)</f>
        <v>0</v>
      </c>
      <c r="BH883" s="907">
        <f t="shared" ref="BH883:BX883" si="3024">SUM(BH615)</f>
        <v>0</v>
      </c>
      <c r="BI883" s="907">
        <f t="shared" si="3024"/>
        <v>0</v>
      </c>
      <c r="BJ883" s="907">
        <f t="shared" si="3024"/>
        <v>0</v>
      </c>
      <c r="BK883" s="907">
        <f t="shared" si="3024"/>
        <v>0</v>
      </c>
      <c r="BL883" s="907">
        <f t="shared" si="3024"/>
        <v>0</v>
      </c>
      <c r="BM883" s="907">
        <f t="shared" si="3024"/>
        <v>0</v>
      </c>
      <c r="BN883" s="907">
        <f t="shared" si="3024"/>
        <v>0</v>
      </c>
      <c r="BO883" s="907">
        <f t="shared" si="3024"/>
        <v>0</v>
      </c>
      <c r="BP883" s="907">
        <f t="shared" si="3024"/>
        <v>0</v>
      </c>
      <c r="BQ883" s="907">
        <f t="shared" si="3024"/>
        <v>0</v>
      </c>
      <c r="BR883" s="907">
        <f t="shared" si="3024"/>
        <v>0</v>
      </c>
      <c r="BS883" s="907">
        <f t="shared" si="3024"/>
        <v>0</v>
      </c>
      <c r="BT883" s="907">
        <f t="shared" si="3024"/>
        <v>0</v>
      </c>
      <c r="BU883" s="907">
        <f t="shared" si="3024"/>
        <v>0</v>
      </c>
      <c r="BV883" s="907">
        <f t="shared" si="3024"/>
        <v>0</v>
      </c>
      <c r="BW883" s="907">
        <f t="shared" si="3024"/>
        <v>0</v>
      </c>
      <c r="BX883" s="907">
        <f t="shared" si="3024"/>
        <v>0</v>
      </c>
      <c r="BY883" s="906"/>
      <c r="BZ883" s="907">
        <f>SUM(BZ615)</f>
        <v>0</v>
      </c>
      <c r="CA883" s="907">
        <f>SUM(CA615)</f>
        <v>0</v>
      </c>
      <c r="CB883" s="907">
        <f>SUM(CB615)</f>
        <v>0</v>
      </c>
      <c r="CC883" s="907">
        <f>SUM(CC615)</f>
        <v>0</v>
      </c>
      <c r="CD883" s="723"/>
      <c r="CE883" s="723"/>
      <c r="CF883" s="723"/>
      <c r="CG883" s="790"/>
      <c r="CH883" s="1375"/>
      <c r="CI883" s="1376"/>
      <c r="CJ883" s="1377"/>
      <c r="CK883" s="1377"/>
      <c r="CL883" s="1377"/>
      <c r="CM883" s="1377"/>
      <c r="CN883" s="1377"/>
      <c r="CO883" s="1378"/>
      <c r="CP883" s="1378"/>
      <c r="CQ883" s="1378"/>
      <c r="CR883" s="1378"/>
      <c r="CS883" s="1377"/>
      <c r="CT883" s="1377"/>
      <c r="CU883" s="1377"/>
      <c r="CV883" s="1377"/>
      <c r="CW883" s="1377"/>
      <c r="CX883" s="1376"/>
      <c r="CY883" s="1379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9"/>
      <c r="EE883" s="603"/>
    </row>
    <row r="884" spans="1:135" s="604" customFormat="1" ht="15.75" customHeight="1">
      <c r="A884" s="718" t="str">
        <f>A618</f>
        <v>Aerated cold drinks purchase</v>
      </c>
      <c r="B884" s="907">
        <f>SUM(B621)</f>
        <v>0</v>
      </c>
      <c r="C884" s="907">
        <f t="shared" ref="C884:S884" si="3025">SUM(C621)</f>
        <v>0</v>
      </c>
      <c r="D884" s="907">
        <f t="shared" si="3025"/>
        <v>0</v>
      </c>
      <c r="E884" s="907">
        <f t="shared" si="3025"/>
        <v>0</v>
      </c>
      <c r="F884" s="907">
        <f t="shared" si="3025"/>
        <v>0</v>
      </c>
      <c r="G884" s="907">
        <f t="shared" si="3025"/>
        <v>0</v>
      </c>
      <c r="H884" s="907">
        <f t="shared" si="3025"/>
        <v>0</v>
      </c>
      <c r="I884" s="907">
        <f t="shared" si="3025"/>
        <v>0</v>
      </c>
      <c r="J884" s="907">
        <f t="shared" si="3025"/>
        <v>0</v>
      </c>
      <c r="K884" s="907">
        <f t="shared" si="3025"/>
        <v>0</v>
      </c>
      <c r="L884" s="907">
        <f t="shared" si="3025"/>
        <v>0</v>
      </c>
      <c r="M884" s="907">
        <f t="shared" si="3025"/>
        <v>0</v>
      </c>
      <c r="N884" s="907">
        <f t="shared" si="3025"/>
        <v>0</v>
      </c>
      <c r="O884" s="907">
        <f t="shared" si="3025"/>
        <v>0</v>
      </c>
      <c r="P884" s="907">
        <f t="shared" si="3025"/>
        <v>0</v>
      </c>
      <c r="Q884" s="907">
        <f t="shared" si="3025"/>
        <v>0</v>
      </c>
      <c r="R884" s="907">
        <f t="shared" si="3025"/>
        <v>0</v>
      </c>
      <c r="S884" s="907">
        <f t="shared" si="3025"/>
        <v>0</v>
      </c>
      <c r="T884" s="906"/>
      <c r="U884" s="907">
        <f>SUM(U621)</f>
        <v>0</v>
      </c>
      <c r="V884" s="907">
        <f t="shared" ref="V884:AL884" si="3026">SUM(V621)</f>
        <v>0</v>
      </c>
      <c r="W884" s="907">
        <f t="shared" si="3026"/>
        <v>0</v>
      </c>
      <c r="X884" s="907">
        <f t="shared" si="3026"/>
        <v>0</v>
      </c>
      <c r="Y884" s="907">
        <f t="shared" si="3026"/>
        <v>0</v>
      </c>
      <c r="Z884" s="907">
        <f t="shared" si="3026"/>
        <v>0</v>
      </c>
      <c r="AA884" s="907">
        <f t="shared" si="3026"/>
        <v>0</v>
      </c>
      <c r="AB884" s="907">
        <f t="shared" si="3026"/>
        <v>0</v>
      </c>
      <c r="AC884" s="907">
        <f t="shared" si="3026"/>
        <v>0</v>
      </c>
      <c r="AD884" s="907">
        <f t="shared" si="3026"/>
        <v>0</v>
      </c>
      <c r="AE884" s="907">
        <f t="shared" si="3026"/>
        <v>0</v>
      </c>
      <c r="AF884" s="907">
        <f t="shared" si="3026"/>
        <v>0</v>
      </c>
      <c r="AG884" s="907">
        <f t="shared" si="3026"/>
        <v>0</v>
      </c>
      <c r="AH884" s="907">
        <f t="shared" si="3026"/>
        <v>0</v>
      </c>
      <c r="AI884" s="907">
        <f t="shared" si="3026"/>
        <v>0</v>
      </c>
      <c r="AJ884" s="907">
        <f t="shared" si="3026"/>
        <v>0</v>
      </c>
      <c r="AK884" s="907">
        <f t="shared" si="3026"/>
        <v>0</v>
      </c>
      <c r="AL884" s="907">
        <f t="shared" si="3026"/>
        <v>0</v>
      </c>
      <c r="AM884" s="906"/>
      <c r="AN884" s="907">
        <f>SUM(AN621)</f>
        <v>0</v>
      </c>
      <c r="AO884" s="907">
        <f t="shared" ref="AO884:BE884" si="3027">SUM(AO621)</f>
        <v>0</v>
      </c>
      <c r="AP884" s="907">
        <f t="shared" si="3027"/>
        <v>0</v>
      </c>
      <c r="AQ884" s="907">
        <f t="shared" si="3027"/>
        <v>0</v>
      </c>
      <c r="AR884" s="907">
        <f t="shared" si="3027"/>
        <v>0</v>
      </c>
      <c r="AS884" s="907">
        <f t="shared" si="3027"/>
        <v>0</v>
      </c>
      <c r="AT884" s="907">
        <f t="shared" si="3027"/>
        <v>0</v>
      </c>
      <c r="AU884" s="907">
        <f t="shared" si="3027"/>
        <v>0</v>
      </c>
      <c r="AV884" s="907">
        <f t="shared" si="3027"/>
        <v>0</v>
      </c>
      <c r="AW884" s="907">
        <f t="shared" si="3027"/>
        <v>0</v>
      </c>
      <c r="AX884" s="907">
        <f t="shared" si="3027"/>
        <v>0</v>
      </c>
      <c r="AY884" s="907">
        <f t="shared" si="3027"/>
        <v>0</v>
      </c>
      <c r="AZ884" s="907">
        <f t="shared" si="3027"/>
        <v>0</v>
      </c>
      <c r="BA884" s="907">
        <f t="shared" si="3027"/>
        <v>0</v>
      </c>
      <c r="BB884" s="907">
        <f t="shared" si="3027"/>
        <v>0</v>
      </c>
      <c r="BC884" s="907">
        <f t="shared" si="3027"/>
        <v>0</v>
      </c>
      <c r="BD884" s="907">
        <f t="shared" si="3027"/>
        <v>0</v>
      </c>
      <c r="BE884" s="907">
        <f t="shared" si="3027"/>
        <v>0</v>
      </c>
      <c r="BF884" s="906"/>
      <c r="BG884" s="907">
        <f>SUM(BG621)</f>
        <v>0</v>
      </c>
      <c r="BH884" s="907">
        <f t="shared" ref="BH884:BX884" si="3028">SUM(BH621)</f>
        <v>0</v>
      </c>
      <c r="BI884" s="907">
        <f t="shared" si="3028"/>
        <v>0</v>
      </c>
      <c r="BJ884" s="907">
        <f t="shared" si="3028"/>
        <v>0</v>
      </c>
      <c r="BK884" s="907">
        <f t="shared" si="3028"/>
        <v>0</v>
      </c>
      <c r="BL884" s="907">
        <f t="shared" si="3028"/>
        <v>0</v>
      </c>
      <c r="BM884" s="907">
        <f t="shared" si="3028"/>
        <v>0</v>
      </c>
      <c r="BN884" s="907">
        <f t="shared" si="3028"/>
        <v>0</v>
      </c>
      <c r="BO884" s="907">
        <f t="shared" si="3028"/>
        <v>0</v>
      </c>
      <c r="BP884" s="907">
        <f t="shared" si="3028"/>
        <v>0</v>
      </c>
      <c r="BQ884" s="907">
        <f t="shared" si="3028"/>
        <v>0</v>
      </c>
      <c r="BR884" s="907">
        <f t="shared" si="3028"/>
        <v>0</v>
      </c>
      <c r="BS884" s="907">
        <f t="shared" si="3028"/>
        <v>0</v>
      </c>
      <c r="BT884" s="907">
        <f t="shared" si="3028"/>
        <v>0</v>
      </c>
      <c r="BU884" s="907">
        <f t="shared" si="3028"/>
        <v>0</v>
      </c>
      <c r="BV884" s="907">
        <f t="shared" si="3028"/>
        <v>0</v>
      </c>
      <c r="BW884" s="907">
        <f t="shared" si="3028"/>
        <v>0</v>
      </c>
      <c r="BX884" s="907">
        <f t="shared" si="3028"/>
        <v>0</v>
      </c>
      <c r="BY884" s="906"/>
      <c r="BZ884" s="907">
        <f>SUM(BZ621)</f>
        <v>0</v>
      </c>
      <c r="CA884" s="907">
        <f>SUM(CA621)</f>
        <v>0</v>
      </c>
      <c r="CB884" s="907">
        <f>SUM(CB621)</f>
        <v>0</v>
      </c>
      <c r="CC884" s="907">
        <f>SUM(CC621)</f>
        <v>0</v>
      </c>
      <c r="CD884" s="723"/>
      <c r="CE884" s="723"/>
      <c r="CF884" s="723"/>
      <c r="CG884" s="790"/>
      <c r="CH884" s="1375"/>
      <c r="CI884" s="1376"/>
      <c r="CJ884" s="1377"/>
      <c r="CK884" s="1377"/>
      <c r="CL884" s="1377"/>
      <c r="CM884" s="1377"/>
      <c r="CN884" s="1377"/>
      <c r="CO884" s="1378"/>
      <c r="CP884" s="1378"/>
      <c r="CQ884" s="1378"/>
      <c r="CR884" s="1378"/>
      <c r="CS884" s="1377"/>
      <c r="CT884" s="1377"/>
      <c r="CU884" s="1377"/>
      <c r="CV884" s="1377"/>
      <c r="CW884" s="1377"/>
      <c r="CX884" s="1376"/>
      <c r="CY884" s="1379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9"/>
      <c r="EE884" s="603"/>
    </row>
    <row r="885" spans="1:135" s="604" customFormat="1" ht="15.75" customHeight="1">
      <c r="A885" s="718" t="str">
        <f>A624</f>
        <v>Other purchase: Carrots</v>
      </c>
      <c r="B885" s="907">
        <f>SUM(B627)</f>
        <v>0</v>
      </c>
      <c r="C885" s="907">
        <f t="shared" ref="C885:S885" si="3029">SUM(C627)</f>
        <v>0</v>
      </c>
      <c r="D885" s="907">
        <f t="shared" si="3029"/>
        <v>0</v>
      </c>
      <c r="E885" s="907">
        <f t="shared" si="3029"/>
        <v>0</v>
      </c>
      <c r="F885" s="907">
        <f t="shared" si="3029"/>
        <v>0</v>
      </c>
      <c r="G885" s="907">
        <f t="shared" si="3029"/>
        <v>0</v>
      </c>
      <c r="H885" s="907">
        <f t="shared" si="3029"/>
        <v>0</v>
      </c>
      <c r="I885" s="907">
        <f t="shared" si="3029"/>
        <v>0</v>
      </c>
      <c r="J885" s="907">
        <f t="shared" si="3029"/>
        <v>0</v>
      </c>
      <c r="K885" s="907">
        <f t="shared" si="3029"/>
        <v>0</v>
      </c>
      <c r="L885" s="907">
        <f t="shared" si="3029"/>
        <v>0</v>
      </c>
      <c r="M885" s="907">
        <f t="shared" si="3029"/>
        <v>0</v>
      </c>
      <c r="N885" s="907">
        <f t="shared" si="3029"/>
        <v>0</v>
      </c>
      <c r="O885" s="907">
        <f t="shared" si="3029"/>
        <v>0</v>
      </c>
      <c r="P885" s="907">
        <f t="shared" si="3029"/>
        <v>0</v>
      </c>
      <c r="Q885" s="907">
        <f t="shared" si="3029"/>
        <v>0</v>
      </c>
      <c r="R885" s="907">
        <f t="shared" si="3029"/>
        <v>0</v>
      </c>
      <c r="S885" s="907">
        <f t="shared" si="3029"/>
        <v>0</v>
      </c>
      <c r="T885" s="906"/>
      <c r="U885" s="907">
        <f>SUM(U627)</f>
        <v>0</v>
      </c>
      <c r="V885" s="907">
        <f t="shared" ref="V885:AL885" si="3030">SUM(V627)</f>
        <v>0</v>
      </c>
      <c r="W885" s="907">
        <f t="shared" si="3030"/>
        <v>0</v>
      </c>
      <c r="X885" s="907">
        <f t="shared" si="3030"/>
        <v>0</v>
      </c>
      <c r="Y885" s="907">
        <f t="shared" si="3030"/>
        <v>0</v>
      </c>
      <c r="Z885" s="907">
        <f t="shared" si="3030"/>
        <v>0</v>
      </c>
      <c r="AA885" s="907">
        <f t="shared" si="3030"/>
        <v>0</v>
      </c>
      <c r="AB885" s="907">
        <f t="shared" si="3030"/>
        <v>0</v>
      </c>
      <c r="AC885" s="907">
        <f t="shared" si="3030"/>
        <v>0</v>
      </c>
      <c r="AD885" s="907">
        <f t="shared" si="3030"/>
        <v>0</v>
      </c>
      <c r="AE885" s="907">
        <f t="shared" si="3030"/>
        <v>0</v>
      </c>
      <c r="AF885" s="907">
        <f t="shared" si="3030"/>
        <v>0</v>
      </c>
      <c r="AG885" s="907">
        <f t="shared" si="3030"/>
        <v>0</v>
      </c>
      <c r="AH885" s="907">
        <f t="shared" si="3030"/>
        <v>0</v>
      </c>
      <c r="AI885" s="907">
        <f t="shared" si="3030"/>
        <v>0</v>
      </c>
      <c r="AJ885" s="907">
        <f t="shared" si="3030"/>
        <v>0</v>
      </c>
      <c r="AK885" s="907">
        <f t="shared" si="3030"/>
        <v>0</v>
      </c>
      <c r="AL885" s="907">
        <f t="shared" si="3030"/>
        <v>0</v>
      </c>
      <c r="AM885" s="906"/>
      <c r="AN885" s="907">
        <f>SUM(AN627)</f>
        <v>0</v>
      </c>
      <c r="AO885" s="907">
        <f t="shared" ref="AO885:BE885" si="3031">SUM(AO627)</f>
        <v>0</v>
      </c>
      <c r="AP885" s="907">
        <f t="shared" si="3031"/>
        <v>0</v>
      </c>
      <c r="AQ885" s="907">
        <f t="shared" si="3031"/>
        <v>0</v>
      </c>
      <c r="AR885" s="907">
        <f t="shared" si="3031"/>
        <v>0</v>
      </c>
      <c r="AS885" s="907">
        <f t="shared" si="3031"/>
        <v>0</v>
      </c>
      <c r="AT885" s="907">
        <f t="shared" si="3031"/>
        <v>0</v>
      </c>
      <c r="AU885" s="907">
        <f t="shared" si="3031"/>
        <v>0</v>
      </c>
      <c r="AV885" s="907">
        <f t="shared" si="3031"/>
        <v>0</v>
      </c>
      <c r="AW885" s="907">
        <f t="shared" si="3031"/>
        <v>0</v>
      </c>
      <c r="AX885" s="907">
        <f t="shared" si="3031"/>
        <v>0</v>
      </c>
      <c r="AY885" s="907">
        <f t="shared" si="3031"/>
        <v>0</v>
      </c>
      <c r="AZ885" s="907">
        <f t="shared" si="3031"/>
        <v>0</v>
      </c>
      <c r="BA885" s="907">
        <f t="shared" si="3031"/>
        <v>0</v>
      </c>
      <c r="BB885" s="907">
        <f t="shared" si="3031"/>
        <v>0</v>
      </c>
      <c r="BC885" s="907">
        <f t="shared" si="3031"/>
        <v>0</v>
      </c>
      <c r="BD885" s="907">
        <f t="shared" si="3031"/>
        <v>0</v>
      </c>
      <c r="BE885" s="907">
        <f t="shared" si="3031"/>
        <v>0</v>
      </c>
      <c r="BF885" s="906"/>
      <c r="BG885" s="907">
        <f>SUM(BG627)</f>
        <v>0</v>
      </c>
      <c r="BH885" s="907">
        <f t="shared" ref="BH885:BX885" si="3032">SUM(BH627)</f>
        <v>0</v>
      </c>
      <c r="BI885" s="907">
        <f t="shared" si="3032"/>
        <v>0</v>
      </c>
      <c r="BJ885" s="907">
        <f t="shared" si="3032"/>
        <v>0</v>
      </c>
      <c r="BK885" s="907">
        <f t="shared" si="3032"/>
        <v>0</v>
      </c>
      <c r="BL885" s="907">
        <f t="shared" si="3032"/>
        <v>0</v>
      </c>
      <c r="BM885" s="907">
        <f t="shared" si="3032"/>
        <v>0</v>
      </c>
      <c r="BN885" s="907">
        <f t="shared" si="3032"/>
        <v>0</v>
      </c>
      <c r="BO885" s="907">
        <f t="shared" si="3032"/>
        <v>0</v>
      </c>
      <c r="BP885" s="907">
        <f t="shared" si="3032"/>
        <v>0</v>
      </c>
      <c r="BQ885" s="907">
        <f t="shared" si="3032"/>
        <v>0</v>
      </c>
      <c r="BR885" s="907">
        <f t="shared" si="3032"/>
        <v>0</v>
      </c>
      <c r="BS885" s="907">
        <f t="shared" si="3032"/>
        <v>0</v>
      </c>
      <c r="BT885" s="907">
        <f t="shared" si="3032"/>
        <v>0</v>
      </c>
      <c r="BU885" s="907">
        <f t="shared" si="3032"/>
        <v>0</v>
      </c>
      <c r="BV885" s="907">
        <f t="shared" si="3032"/>
        <v>0</v>
      </c>
      <c r="BW885" s="907">
        <f t="shared" si="3032"/>
        <v>0</v>
      </c>
      <c r="BX885" s="907">
        <f t="shared" si="3032"/>
        <v>0</v>
      </c>
      <c r="BY885" s="906"/>
      <c r="BZ885" s="907">
        <f>SUM(BZ627)</f>
        <v>0</v>
      </c>
      <c r="CA885" s="907">
        <f>SUM(CA627)</f>
        <v>0</v>
      </c>
      <c r="CB885" s="907">
        <f>SUM(CB627)</f>
        <v>0</v>
      </c>
      <c r="CC885" s="907">
        <f>SUM(CC627)</f>
        <v>0</v>
      </c>
      <c r="CD885" s="723"/>
      <c r="CE885" s="723"/>
      <c r="CF885" s="723"/>
      <c r="CG885" s="790"/>
      <c r="CH885" s="1375"/>
      <c r="CI885" s="1376"/>
      <c r="CJ885" s="1377"/>
      <c r="CK885" s="1377"/>
      <c r="CL885" s="1377"/>
      <c r="CM885" s="1377"/>
      <c r="CN885" s="1377"/>
      <c r="CO885" s="1378"/>
      <c r="CP885" s="1378"/>
      <c r="CQ885" s="1378"/>
      <c r="CR885" s="1378"/>
      <c r="CS885" s="1377"/>
      <c r="CT885" s="1377"/>
      <c r="CU885" s="1377"/>
      <c r="CV885" s="1377"/>
      <c r="CW885" s="1377"/>
      <c r="CX885" s="1376"/>
      <c r="CY885" s="1379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9"/>
      <c r="EE885" s="603"/>
    </row>
    <row r="886" spans="1:135" s="604" customFormat="1" ht="15.75" customHeight="1">
      <c r="A886" s="718" t="str">
        <f>A630</f>
        <v>Other purchase: Butternut</v>
      </c>
      <c r="B886" s="907">
        <f>SUM(B633)</f>
        <v>0</v>
      </c>
      <c r="C886" s="907">
        <f t="shared" ref="C886:S886" si="3033">SUM(C633)</f>
        <v>0</v>
      </c>
      <c r="D886" s="907">
        <f t="shared" si="3033"/>
        <v>0</v>
      </c>
      <c r="E886" s="907">
        <f t="shared" si="3033"/>
        <v>0</v>
      </c>
      <c r="F886" s="907">
        <f t="shared" si="3033"/>
        <v>0</v>
      </c>
      <c r="G886" s="907">
        <f t="shared" si="3033"/>
        <v>0</v>
      </c>
      <c r="H886" s="907">
        <f t="shared" si="3033"/>
        <v>0</v>
      </c>
      <c r="I886" s="907">
        <f t="shared" si="3033"/>
        <v>0</v>
      </c>
      <c r="J886" s="907">
        <f t="shared" si="3033"/>
        <v>0</v>
      </c>
      <c r="K886" s="907">
        <f t="shared" si="3033"/>
        <v>0</v>
      </c>
      <c r="L886" s="907">
        <f t="shared" si="3033"/>
        <v>0</v>
      </c>
      <c r="M886" s="907">
        <f t="shared" si="3033"/>
        <v>0</v>
      </c>
      <c r="N886" s="907">
        <f t="shared" si="3033"/>
        <v>0</v>
      </c>
      <c r="O886" s="907">
        <f t="shared" si="3033"/>
        <v>0</v>
      </c>
      <c r="P886" s="907">
        <f t="shared" si="3033"/>
        <v>0</v>
      </c>
      <c r="Q886" s="907">
        <f t="shared" si="3033"/>
        <v>0</v>
      </c>
      <c r="R886" s="907">
        <f t="shared" si="3033"/>
        <v>0</v>
      </c>
      <c r="S886" s="907">
        <f t="shared" si="3033"/>
        <v>0</v>
      </c>
      <c r="T886" s="906"/>
      <c r="U886" s="907">
        <f>SUM(U633)</f>
        <v>0</v>
      </c>
      <c r="V886" s="907">
        <f t="shared" ref="V886:AL886" si="3034">SUM(V633)</f>
        <v>0</v>
      </c>
      <c r="W886" s="907">
        <f t="shared" si="3034"/>
        <v>0</v>
      </c>
      <c r="X886" s="907">
        <f t="shared" si="3034"/>
        <v>0</v>
      </c>
      <c r="Y886" s="907">
        <f t="shared" si="3034"/>
        <v>0</v>
      </c>
      <c r="Z886" s="907">
        <f t="shared" si="3034"/>
        <v>0</v>
      </c>
      <c r="AA886" s="907">
        <f t="shared" si="3034"/>
        <v>0</v>
      </c>
      <c r="AB886" s="907">
        <f t="shared" si="3034"/>
        <v>0</v>
      </c>
      <c r="AC886" s="907">
        <f t="shared" si="3034"/>
        <v>0</v>
      </c>
      <c r="AD886" s="907">
        <f t="shared" si="3034"/>
        <v>0</v>
      </c>
      <c r="AE886" s="907">
        <f t="shared" si="3034"/>
        <v>0</v>
      </c>
      <c r="AF886" s="907">
        <f t="shared" si="3034"/>
        <v>0</v>
      </c>
      <c r="AG886" s="907">
        <f t="shared" si="3034"/>
        <v>0</v>
      </c>
      <c r="AH886" s="907">
        <f t="shared" si="3034"/>
        <v>0</v>
      </c>
      <c r="AI886" s="907">
        <f t="shared" si="3034"/>
        <v>0</v>
      </c>
      <c r="AJ886" s="907">
        <f t="shared" si="3034"/>
        <v>0</v>
      </c>
      <c r="AK886" s="907">
        <f t="shared" si="3034"/>
        <v>0</v>
      </c>
      <c r="AL886" s="907">
        <f t="shared" si="3034"/>
        <v>0</v>
      </c>
      <c r="AM886" s="906"/>
      <c r="AN886" s="907">
        <f>SUM(AN633)</f>
        <v>0</v>
      </c>
      <c r="AO886" s="907">
        <f t="shared" ref="AO886:BE886" si="3035">SUM(AO633)</f>
        <v>0</v>
      </c>
      <c r="AP886" s="907">
        <f t="shared" si="3035"/>
        <v>0</v>
      </c>
      <c r="AQ886" s="907">
        <f t="shared" si="3035"/>
        <v>0</v>
      </c>
      <c r="AR886" s="907">
        <f t="shared" si="3035"/>
        <v>0</v>
      </c>
      <c r="AS886" s="907">
        <f t="shared" si="3035"/>
        <v>0</v>
      </c>
      <c r="AT886" s="907">
        <f t="shared" si="3035"/>
        <v>0</v>
      </c>
      <c r="AU886" s="907">
        <f t="shared" si="3035"/>
        <v>0</v>
      </c>
      <c r="AV886" s="907">
        <f t="shared" si="3035"/>
        <v>0</v>
      </c>
      <c r="AW886" s="907">
        <f t="shared" si="3035"/>
        <v>0</v>
      </c>
      <c r="AX886" s="907">
        <f t="shared" si="3035"/>
        <v>0</v>
      </c>
      <c r="AY886" s="907">
        <f t="shared" si="3035"/>
        <v>0</v>
      </c>
      <c r="AZ886" s="907">
        <f t="shared" si="3035"/>
        <v>0</v>
      </c>
      <c r="BA886" s="907">
        <f t="shared" si="3035"/>
        <v>0</v>
      </c>
      <c r="BB886" s="907">
        <f t="shared" si="3035"/>
        <v>0</v>
      </c>
      <c r="BC886" s="907">
        <f t="shared" si="3035"/>
        <v>0</v>
      </c>
      <c r="BD886" s="907">
        <f t="shared" si="3035"/>
        <v>0</v>
      </c>
      <c r="BE886" s="907">
        <f t="shared" si="3035"/>
        <v>0</v>
      </c>
      <c r="BF886" s="906"/>
      <c r="BG886" s="907">
        <f>SUM(BG633)</f>
        <v>0</v>
      </c>
      <c r="BH886" s="907">
        <f t="shared" ref="BH886:BX886" si="3036">SUM(BH633)</f>
        <v>0</v>
      </c>
      <c r="BI886" s="907">
        <f t="shared" si="3036"/>
        <v>0</v>
      </c>
      <c r="BJ886" s="907">
        <f t="shared" si="3036"/>
        <v>0</v>
      </c>
      <c r="BK886" s="907">
        <f t="shared" si="3036"/>
        <v>0</v>
      </c>
      <c r="BL886" s="907">
        <f t="shared" si="3036"/>
        <v>0</v>
      </c>
      <c r="BM886" s="907">
        <f t="shared" si="3036"/>
        <v>0</v>
      </c>
      <c r="BN886" s="907">
        <f t="shared" si="3036"/>
        <v>0</v>
      </c>
      <c r="BO886" s="907">
        <f t="shared" si="3036"/>
        <v>0</v>
      </c>
      <c r="BP886" s="907">
        <f t="shared" si="3036"/>
        <v>0</v>
      </c>
      <c r="BQ886" s="907">
        <f t="shared" si="3036"/>
        <v>0</v>
      </c>
      <c r="BR886" s="907">
        <f t="shared" si="3036"/>
        <v>0</v>
      </c>
      <c r="BS886" s="907">
        <f t="shared" si="3036"/>
        <v>0</v>
      </c>
      <c r="BT886" s="907">
        <f t="shared" si="3036"/>
        <v>0</v>
      </c>
      <c r="BU886" s="907">
        <f t="shared" si="3036"/>
        <v>0</v>
      </c>
      <c r="BV886" s="907">
        <f t="shared" si="3036"/>
        <v>0</v>
      </c>
      <c r="BW886" s="907">
        <f t="shared" si="3036"/>
        <v>0</v>
      </c>
      <c r="BX886" s="907">
        <f t="shared" si="3036"/>
        <v>0</v>
      </c>
      <c r="BY886" s="906"/>
      <c r="BZ886" s="907">
        <f>SUM(BZ633)</f>
        <v>0</v>
      </c>
      <c r="CA886" s="907">
        <f>SUM(CA633)</f>
        <v>0</v>
      </c>
      <c r="CB886" s="907">
        <f>SUM(CB633)</f>
        <v>0</v>
      </c>
      <c r="CC886" s="907">
        <f>SUM(CC633)</f>
        <v>0</v>
      </c>
      <c r="CD886" s="723"/>
      <c r="CE886" s="723"/>
      <c r="CF886" s="723"/>
      <c r="CG886" s="790"/>
      <c r="CH886" s="1375"/>
      <c r="CI886" s="1376"/>
      <c r="CJ886" s="1377"/>
      <c r="CK886" s="1377"/>
      <c r="CL886" s="1377"/>
      <c r="CM886" s="1377"/>
      <c r="CN886" s="1377"/>
      <c r="CO886" s="1378"/>
      <c r="CP886" s="1378"/>
      <c r="CQ886" s="1378"/>
      <c r="CR886" s="1378"/>
      <c r="CS886" s="1377"/>
      <c r="CT886" s="1377"/>
      <c r="CU886" s="1377"/>
      <c r="CV886" s="1377"/>
      <c r="CW886" s="1377"/>
      <c r="CX886" s="1376"/>
      <c r="CY886" s="1379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9"/>
      <c r="EE886" s="603"/>
    </row>
    <row r="887" spans="1:135" s="604" customFormat="1" ht="15.75" customHeight="1">
      <c r="A887" s="718" t="str">
        <f>A636</f>
        <v>Other purchase -- see Data 4</v>
      </c>
      <c r="B887" s="907">
        <f t="shared" ref="B887:S887" si="3037">SUM(B640)</f>
        <v>5.2039208736469E-2</v>
      </c>
      <c r="C887" s="907">
        <f t="shared" si="3037"/>
        <v>0</v>
      </c>
      <c r="D887" s="907">
        <f t="shared" si="3037"/>
        <v>0</v>
      </c>
      <c r="E887" s="907">
        <f t="shared" si="3037"/>
        <v>1.1783521793275216E-2</v>
      </c>
      <c r="F887" s="907">
        <f t="shared" si="3037"/>
        <v>0</v>
      </c>
      <c r="G887" s="907">
        <f t="shared" si="3037"/>
        <v>0</v>
      </c>
      <c r="H887" s="907">
        <f t="shared" si="3037"/>
        <v>0</v>
      </c>
      <c r="I887" s="907">
        <f t="shared" si="3037"/>
        <v>0</v>
      </c>
      <c r="J887" s="907">
        <f t="shared" si="3037"/>
        <v>0</v>
      </c>
      <c r="K887" s="907">
        <f t="shared" si="3037"/>
        <v>0</v>
      </c>
      <c r="L887" s="907">
        <f t="shared" si="3037"/>
        <v>0</v>
      </c>
      <c r="M887" s="907">
        <f t="shared" si="3037"/>
        <v>0</v>
      </c>
      <c r="N887" s="907">
        <f t="shared" si="3037"/>
        <v>0</v>
      </c>
      <c r="O887" s="907">
        <f t="shared" si="3037"/>
        <v>0</v>
      </c>
      <c r="P887" s="907">
        <f t="shared" si="3037"/>
        <v>0</v>
      </c>
      <c r="Q887" s="907">
        <f t="shared" si="3037"/>
        <v>0</v>
      </c>
      <c r="R887" s="907">
        <f t="shared" si="3037"/>
        <v>0</v>
      </c>
      <c r="S887" s="907">
        <f t="shared" si="3037"/>
        <v>0</v>
      </c>
      <c r="T887" s="906"/>
      <c r="U887" s="907">
        <f t="shared" ref="U887:AL887" si="3038">SUM(U640)</f>
        <v>0.10119713840953565</v>
      </c>
      <c r="V887" s="907">
        <f t="shared" si="3038"/>
        <v>8.4563714196762133E-2</v>
      </c>
      <c r="W887" s="907">
        <f t="shared" si="3038"/>
        <v>8.7633425902864256E-2</v>
      </c>
      <c r="X887" s="907">
        <f t="shared" si="3038"/>
        <v>2.651292403486924E-2</v>
      </c>
      <c r="Y887" s="907">
        <f t="shared" si="3038"/>
        <v>0</v>
      </c>
      <c r="Z887" s="907">
        <f t="shared" si="3038"/>
        <v>6.7650971357409703E-2</v>
      </c>
      <c r="AA887" s="907">
        <f t="shared" si="3038"/>
        <v>0</v>
      </c>
      <c r="AB887" s="907">
        <f t="shared" si="3038"/>
        <v>0</v>
      </c>
      <c r="AC887" s="907">
        <f t="shared" si="3038"/>
        <v>0</v>
      </c>
      <c r="AD887" s="907">
        <f t="shared" si="3038"/>
        <v>1.325646201743462E-2</v>
      </c>
      <c r="AE887" s="907">
        <f t="shared" si="3038"/>
        <v>0</v>
      </c>
      <c r="AF887" s="907">
        <f t="shared" si="3038"/>
        <v>0</v>
      </c>
      <c r="AG887" s="907">
        <f t="shared" si="3038"/>
        <v>0</v>
      </c>
      <c r="AH887" s="907">
        <f t="shared" si="3038"/>
        <v>0</v>
      </c>
      <c r="AI887" s="907">
        <f t="shared" si="3038"/>
        <v>0</v>
      </c>
      <c r="AJ887" s="907">
        <f t="shared" si="3038"/>
        <v>0</v>
      </c>
      <c r="AK887" s="907">
        <f t="shared" si="3038"/>
        <v>0</v>
      </c>
      <c r="AL887" s="907">
        <f t="shared" si="3038"/>
        <v>0</v>
      </c>
      <c r="AM887" s="906"/>
      <c r="AN887" s="907">
        <f t="shared" ref="AN887:BE887" si="3039">SUM(AN640)</f>
        <v>0</v>
      </c>
      <c r="AO887" s="907">
        <f t="shared" si="3039"/>
        <v>2.2550323785803236E-2</v>
      </c>
      <c r="AP887" s="907">
        <f t="shared" si="3039"/>
        <v>9.0201295143212956E-3</v>
      </c>
      <c r="AQ887" s="907">
        <f t="shared" si="3039"/>
        <v>0</v>
      </c>
      <c r="AR887" s="907">
        <f t="shared" si="3039"/>
        <v>0</v>
      </c>
      <c r="AS887" s="907">
        <f t="shared" si="3039"/>
        <v>0.10824155417185553</v>
      </c>
      <c r="AT887" s="907">
        <f t="shared" si="3039"/>
        <v>7.7315395837039669E-2</v>
      </c>
      <c r="AU887" s="907">
        <f t="shared" si="3039"/>
        <v>0.11275161892901618</v>
      </c>
      <c r="AV887" s="907">
        <f t="shared" si="3039"/>
        <v>9.6644244796299572E-2</v>
      </c>
      <c r="AW887" s="907">
        <f t="shared" si="3039"/>
        <v>0</v>
      </c>
      <c r="AX887" s="907">
        <f t="shared" si="3039"/>
        <v>6.7650971357409703E-2</v>
      </c>
      <c r="AY887" s="907">
        <f t="shared" si="3039"/>
        <v>0</v>
      </c>
      <c r="AZ887" s="907">
        <f t="shared" si="3039"/>
        <v>0</v>
      </c>
      <c r="BA887" s="907">
        <f t="shared" si="3039"/>
        <v>0</v>
      </c>
      <c r="BB887" s="907">
        <f t="shared" si="3039"/>
        <v>0</v>
      </c>
      <c r="BC887" s="907">
        <f t="shared" si="3039"/>
        <v>0</v>
      </c>
      <c r="BD887" s="907">
        <f t="shared" si="3039"/>
        <v>0</v>
      </c>
      <c r="BE887" s="907">
        <f t="shared" si="3039"/>
        <v>0</v>
      </c>
      <c r="BF887" s="906"/>
      <c r="BG887" s="907">
        <f t="shared" ref="BG887:BX887" si="3040">SUM(BG640)</f>
        <v>0</v>
      </c>
      <c r="BH887" s="907">
        <f t="shared" si="3040"/>
        <v>0</v>
      </c>
      <c r="BI887" s="907">
        <f t="shared" si="3040"/>
        <v>0</v>
      </c>
      <c r="BJ887" s="907">
        <f t="shared" si="3040"/>
        <v>0</v>
      </c>
      <c r="BK887" s="907">
        <f t="shared" si="3040"/>
        <v>0</v>
      </c>
      <c r="BL887" s="907">
        <f t="shared" si="3040"/>
        <v>0.11275161892901618</v>
      </c>
      <c r="BM887" s="907">
        <f t="shared" si="3040"/>
        <v>7.7315395837039669E-2</v>
      </c>
      <c r="BN887" s="907">
        <f t="shared" si="3040"/>
        <v>0.13530194271481941</v>
      </c>
      <c r="BO887" s="907">
        <f t="shared" si="3040"/>
        <v>9.6644244796299572E-2</v>
      </c>
      <c r="BP887" s="907">
        <f t="shared" si="3040"/>
        <v>0</v>
      </c>
      <c r="BQ887" s="907">
        <f t="shared" si="3040"/>
        <v>7.7315395837039669E-2</v>
      </c>
      <c r="BR887" s="907">
        <f t="shared" si="3040"/>
        <v>0</v>
      </c>
      <c r="BS887" s="907">
        <f t="shared" si="3040"/>
        <v>0</v>
      </c>
      <c r="BT887" s="907">
        <f t="shared" si="3040"/>
        <v>0</v>
      </c>
      <c r="BU887" s="907">
        <f t="shared" si="3040"/>
        <v>0</v>
      </c>
      <c r="BV887" s="907">
        <f t="shared" si="3040"/>
        <v>0</v>
      </c>
      <c r="BW887" s="907">
        <f t="shared" si="3040"/>
        <v>0</v>
      </c>
      <c r="BX887" s="907">
        <f t="shared" si="3040"/>
        <v>0</v>
      </c>
      <c r="BY887" s="906"/>
      <c r="BZ887" s="907">
        <f>SUM(BZ640)</f>
        <v>2.2941780821917807E-2</v>
      </c>
      <c r="CA887" s="907">
        <f>SUM(CA640)</f>
        <v>3.2171701120797008E-2</v>
      </c>
      <c r="CB887" s="907">
        <f>SUM(CB640)</f>
        <v>2.2811021170610211E-2</v>
      </c>
      <c r="CC887" s="907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375">
        <f t="shared" ref="CH887:CY887" si="3041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376">
        <f t="shared" si="3041"/>
        <v>0</v>
      </c>
      <c r="CJ887" s="1377">
        <f t="shared" si="3041"/>
        <v>0</v>
      </c>
      <c r="CK887" s="1377">
        <f t="shared" si="3041"/>
        <v>0</v>
      </c>
      <c r="CL887" s="1377">
        <f t="shared" si="3041"/>
        <v>0</v>
      </c>
      <c r="CM887" s="1377">
        <f t="shared" si="3041"/>
        <v>0</v>
      </c>
      <c r="CN887" s="1377">
        <f t="shared" si="3041"/>
        <v>0</v>
      </c>
      <c r="CO887" s="1378">
        <f t="shared" si="3041"/>
        <v>0</v>
      </c>
      <c r="CP887" s="1378">
        <f t="shared" si="3041"/>
        <v>0</v>
      </c>
      <c r="CQ887" s="1378">
        <f t="shared" si="3041"/>
        <v>0</v>
      </c>
      <c r="CR887" s="1378">
        <f t="shared" si="3041"/>
        <v>0</v>
      </c>
      <c r="CS887" s="1377">
        <f t="shared" si="3041"/>
        <v>0</v>
      </c>
      <c r="CT887" s="1377">
        <f t="shared" si="3041"/>
        <v>0</v>
      </c>
      <c r="CU887" s="1377">
        <f t="shared" si="3041"/>
        <v>0</v>
      </c>
      <c r="CV887" s="1377">
        <f t="shared" si="3041"/>
        <v>0</v>
      </c>
      <c r="CW887" s="1377">
        <f t="shared" si="3041"/>
        <v>0</v>
      </c>
      <c r="CX887" s="1376">
        <f t="shared" si="3041"/>
        <v>1.1783521793275216E-2</v>
      </c>
      <c r="CY887" s="1379">
        <f t="shared" si="3041"/>
        <v>5.2039208736469E-2</v>
      </c>
      <c r="CZ887" s="638">
        <f t="shared" ref="CZ887:DQ887" si="3042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042"/>
        <v>0</v>
      </c>
      <c r="DB887" s="640">
        <f t="shared" si="3042"/>
        <v>0</v>
      </c>
      <c r="DC887" s="640">
        <f t="shared" si="3042"/>
        <v>0</v>
      </c>
      <c r="DD887" s="640">
        <f t="shared" si="3042"/>
        <v>0</v>
      </c>
      <c r="DE887" s="640">
        <f t="shared" si="3042"/>
        <v>0</v>
      </c>
      <c r="DF887" s="640">
        <f t="shared" si="3042"/>
        <v>0</v>
      </c>
      <c r="DG887" s="641">
        <f t="shared" si="3042"/>
        <v>0</v>
      </c>
      <c r="DH887" s="641">
        <f t="shared" si="3042"/>
        <v>0</v>
      </c>
      <c r="DI887" s="641">
        <f t="shared" si="3042"/>
        <v>0</v>
      </c>
      <c r="DJ887" s="641">
        <f t="shared" si="3042"/>
        <v>0</v>
      </c>
      <c r="DK887" s="640">
        <f t="shared" si="3042"/>
        <v>0</v>
      </c>
      <c r="DL887" s="640">
        <f t="shared" si="3042"/>
        <v>1.325646201743462E-2</v>
      </c>
      <c r="DM887" s="640">
        <f t="shared" si="3042"/>
        <v>2.651292403486924E-2</v>
      </c>
      <c r="DN887" s="640">
        <f t="shared" si="3042"/>
        <v>6.7650971357409703E-2</v>
      </c>
      <c r="DO887" s="640">
        <f t="shared" si="3042"/>
        <v>8.4563714196762133E-2</v>
      </c>
      <c r="DP887" s="639">
        <f t="shared" si="3042"/>
        <v>8.7633425902864256E-2</v>
      </c>
      <c r="DQ887" s="638">
        <f t="shared" si="3042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9"/>
      <c r="EE887" s="603"/>
    </row>
    <row r="888" spans="1:135" s="604" customFormat="1" ht="15.75" customHeight="1">
      <c r="A888" s="904" t="s">
        <v>23</v>
      </c>
      <c r="B888" s="906"/>
      <c r="C888" s="906"/>
      <c r="D888" s="906"/>
      <c r="E888" s="906"/>
      <c r="F888" s="906"/>
      <c r="G888" s="906"/>
      <c r="H888" s="906"/>
      <c r="I888" s="906"/>
      <c r="J888" s="906"/>
      <c r="K888" s="906"/>
      <c r="L888" s="906"/>
      <c r="M888" s="906"/>
      <c r="N888" s="906"/>
      <c r="O888" s="906"/>
      <c r="P888" s="906"/>
      <c r="Q888" s="906"/>
      <c r="R888" s="906"/>
      <c r="S888" s="906"/>
      <c r="T888" s="880"/>
      <c r="U888" s="906"/>
      <c r="V888" s="906"/>
      <c r="W888" s="906"/>
      <c r="X888" s="906"/>
      <c r="Y888" s="906"/>
      <c r="Z888" s="906"/>
      <c r="AA888" s="906"/>
      <c r="AB888" s="906"/>
      <c r="AC888" s="906"/>
      <c r="AD888" s="906"/>
      <c r="AE888" s="906"/>
      <c r="AF888" s="906"/>
      <c r="AG888" s="906"/>
      <c r="AH888" s="906"/>
      <c r="AI888" s="906"/>
      <c r="AJ888" s="906"/>
      <c r="AK888" s="906"/>
      <c r="AL888" s="906"/>
      <c r="AM888" s="880"/>
      <c r="AN888" s="906"/>
      <c r="AO888" s="906"/>
      <c r="AP888" s="906"/>
      <c r="AQ888" s="906"/>
      <c r="AR888" s="906"/>
      <c r="AS888" s="906"/>
      <c r="AT888" s="906"/>
      <c r="AU888" s="906"/>
      <c r="AV888" s="906"/>
      <c r="AW888" s="906"/>
      <c r="AX888" s="906"/>
      <c r="AY888" s="906"/>
      <c r="AZ888" s="906"/>
      <c r="BA888" s="906"/>
      <c r="BB888" s="906"/>
      <c r="BC888" s="906"/>
      <c r="BD888" s="906"/>
      <c r="BE888" s="906"/>
      <c r="BF888" s="880"/>
      <c r="BG888" s="906"/>
      <c r="BH888" s="906"/>
      <c r="BI888" s="906"/>
      <c r="BJ888" s="906"/>
      <c r="BK888" s="906"/>
      <c r="BL888" s="906"/>
      <c r="BM888" s="906"/>
      <c r="BN888" s="906"/>
      <c r="BO888" s="906"/>
      <c r="BP888" s="906"/>
      <c r="BQ888" s="906"/>
      <c r="BR888" s="906"/>
      <c r="BS888" s="906"/>
      <c r="BT888" s="906"/>
      <c r="BU888" s="906"/>
      <c r="BV888" s="906"/>
      <c r="BW888" s="906"/>
      <c r="BX888" s="906"/>
      <c r="BY888" s="880"/>
      <c r="BZ888" s="906"/>
      <c r="CA888" s="906"/>
      <c r="CB888" s="906"/>
      <c r="CC888" s="906"/>
      <c r="CD888" s="910"/>
      <c r="CE888" s="910"/>
      <c r="CF888" s="910"/>
      <c r="CG888" s="910"/>
      <c r="CH888" s="665"/>
      <c r="CI888" s="1411"/>
      <c r="CJ888" s="1411"/>
      <c r="CK888" s="1411"/>
      <c r="CL888" s="1411"/>
      <c r="CM888" s="1411"/>
      <c r="CN888" s="1411"/>
      <c r="CO888" s="1411"/>
      <c r="CP888" s="1411"/>
      <c r="CQ888" s="1411"/>
      <c r="CR888" s="1411"/>
      <c r="CS888" s="1411"/>
      <c r="CT888" s="1411"/>
      <c r="CU888" s="1411"/>
      <c r="CV888" s="1411"/>
      <c r="CW888" s="1411"/>
      <c r="CX888" s="1411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11"/>
      <c r="EE888" s="603"/>
    </row>
    <row r="889" spans="1:135" s="604" customFormat="1" ht="15.75" customHeight="1">
      <c r="A889" s="718" t="str">
        <f>A666</f>
        <v>School feeding: no. children</v>
      </c>
      <c r="B889" s="907">
        <f t="shared" ref="B889:S889" si="3043">SUM(B667)</f>
        <v>0</v>
      </c>
      <c r="C889" s="907">
        <f t="shared" si="3043"/>
        <v>0</v>
      </c>
      <c r="D889" s="907">
        <f t="shared" si="3043"/>
        <v>0</v>
      </c>
      <c r="E889" s="907">
        <f t="shared" si="3043"/>
        <v>0.1322751322751323</v>
      </c>
      <c r="F889" s="907">
        <f t="shared" si="3043"/>
        <v>0</v>
      </c>
      <c r="G889" s="907">
        <f t="shared" si="3043"/>
        <v>0</v>
      </c>
      <c r="H889" s="907">
        <f t="shared" si="3043"/>
        <v>8.9285714285714288E-2</v>
      </c>
      <c r="I889" s="907">
        <f t="shared" si="3043"/>
        <v>0.11904761904761904</v>
      </c>
      <c r="J889" s="907">
        <f t="shared" si="3043"/>
        <v>0</v>
      </c>
      <c r="K889" s="907">
        <f t="shared" si="3043"/>
        <v>0.14880952380952381</v>
      </c>
      <c r="L889" s="907">
        <f t="shared" si="3043"/>
        <v>0</v>
      </c>
      <c r="M889" s="907">
        <f t="shared" si="3043"/>
        <v>0</v>
      </c>
      <c r="N889" s="907">
        <f t="shared" si="3043"/>
        <v>0.1020408163265306</v>
      </c>
      <c r="O889" s="907">
        <f t="shared" si="3043"/>
        <v>0.13605442176870747</v>
      </c>
      <c r="P889" s="907">
        <f t="shared" si="3043"/>
        <v>0.1020408163265306</v>
      </c>
      <c r="Q889" s="907">
        <f t="shared" si="3043"/>
        <v>0.14880952380952381</v>
      </c>
      <c r="R889" s="907">
        <f t="shared" si="3043"/>
        <v>0.1020408163265306</v>
      </c>
      <c r="S889" s="907">
        <f t="shared" si="3043"/>
        <v>0.10582010582010581</v>
      </c>
      <c r="T889" s="906"/>
      <c r="U889" s="907">
        <f t="shared" ref="U889:AL889" si="3044">SUM(U667)</f>
        <v>0</v>
      </c>
      <c r="V889" s="907">
        <f t="shared" si="3044"/>
        <v>0</v>
      </c>
      <c r="W889" s="907">
        <f t="shared" si="3044"/>
        <v>0</v>
      </c>
      <c r="X889" s="907">
        <f t="shared" si="3044"/>
        <v>0.15873015873015875</v>
      </c>
      <c r="Y889" s="907">
        <f t="shared" si="3044"/>
        <v>0</v>
      </c>
      <c r="Z889" s="907">
        <f t="shared" si="3044"/>
        <v>0</v>
      </c>
      <c r="AA889" s="907">
        <f t="shared" si="3044"/>
        <v>0</v>
      </c>
      <c r="AB889" s="907">
        <f t="shared" si="3044"/>
        <v>0</v>
      </c>
      <c r="AC889" s="907">
        <f t="shared" si="3044"/>
        <v>0</v>
      </c>
      <c r="AD889" s="907">
        <f t="shared" si="3044"/>
        <v>0.11904761904761904</v>
      </c>
      <c r="AE889" s="907">
        <f t="shared" si="3044"/>
        <v>0</v>
      </c>
      <c r="AF889" s="907">
        <f t="shared" si="3044"/>
        <v>8.5034013605442174E-2</v>
      </c>
      <c r="AG889" s="907">
        <f t="shared" si="3044"/>
        <v>9.5238095238095233E-2</v>
      </c>
      <c r="AH889" s="907">
        <f t="shared" si="3044"/>
        <v>0.11904761904761904</v>
      </c>
      <c r="AI889" s="907">
        <f t="shared" si="3044"/>
        <v>0.14880952380952381</v>
      </c>
      <c r="AJ889" s="907">
        <f t="shared" si="3044"/>
        <v>0.18518518518518517</v>
      </c>
      <c r="AK889" s="907">
        <f t="shared" si="3044"/>
        <v>9.5238095238095233E-2</v>
      </c>
      <c r="AL889" s="907">
        <f t="shared" si="3044"/>
        <v>0.1322751322751323</v>
      </c>
      <c r="AM889" s="906"/>
      <c r="AN889" s="907">
        <f t="shared" ref="AN889:BE889" si="3045">SUM(AN667)</f>
        <v>0</v>
      </c>
      <c r="AO889" s="907">
        <f t="shared" si="3045"/>
        <v>0</v>
      </c>
      <c r="AP889" s="907">
        <f t="shared" si="3045"/>
        <v>0</v>
      </c>
      <c r="AQ889" s="907">
        <f t="shared" si="3045"/>
        <v>0</v>
      </c>
      <c r="AR889" s="907">
        <f t="shared" si="3045"/>
        <v>0.13605442176870747</v>
      </c>
      <c r="AS889" s="907">
        <f t="shared" si="3045"/>
        <v>0</v>
      </c>
      <c r="AT889" s="907">
        <f t="shared" si="3045"/>
        <v>0</v>
      </c>
      <c r="AU889" s="907">
        <f t="shared" si="3045"/>
        <v>0</v>
      </c>
      <c r="AV889" s="907">
        <f t="shared" si="3045"/>
        <v>0</v>
      </c>
      <c r="AW889" s="907">
        <f t="shared" si="3045"/>
        <v>0</v>
      </c>
      <c r="AX889" s="907">
        <f t="shared" si="3045"/>
        <v>0</v>
      </c>
      <c r="AY889" s="907">
        <f t="shared" si="3045"/>
        <v>0</v>
      </c>
      <c r="AZ889" s="907">
        <f t="shared" si="3045"/>
        <v>0</v>
      </c>
      <c r="BA889" s="907">
        <f t="shared" si="3045"/>
        <v>0.13605442176870747</v>
      </c>
      <c r="BB889" s="907">
        <f t="shared" si="3045"/>
        <v>0</v>
      </c>
      <c r="BC889" s="907">
        <f t="shared" si="3045"/>
        <v>0.17006802721088435</v>
      </c>
      <c r="BD889" s="907">
        <f t="shared" si="3045"/>
        <v>0.11904761904761904</v>
      </c>
      <c r="BE889" s="907">
        <f t="shared" si="3045"/>
        <v>0.13605442176870747</v>
      </c>
      <c r="BF889" s="906"/>
      <c r="BG889" s="907">
        <f t="shared" ref="BG889:BX889" si="3046">SUM(BG667)</f>
        <v>0</v>
      </c>
      <c r="BH889" s="907">
        <f t="shared" si="3046"/>
        <v>0</v>
      </c>
      <c r="BI889" s="907">
        <f t="shared" si="3046"/>
        <v>0</v>
      </c>
      <c r="BJ889" s="907">
        <f t="shared" si="3046"/>
        <v>0</v>
      </c>
      <c r="BK889" s="907">
        <f t="shared" si="3046"/>
        <v>0</v>
      </c>
      <c r="BL889" s="907">
        <f t="shared" si="3046"/>
        <v>0</v>
      </c>
      <c r="BM889" s="907">
        <f t="shared" si="3046"/>
        <v>0</v>
      </c>
      <c r="BN889" s="907">
        <f t="shared" si="3046"/>
        <v>0</v>
      </c>
      <c r="BO889" s="907">
        <f t="shared" si="3046"/>
        <v>0</v>
      </c>
      <c r="BP889" s="907">
        <f t="shared" si="3046"/>
        <v>0</v>
      </c>
      <c r="BQ889" s="907">
        <f t="shared" si="3046"/>
        <v>0</v>
      </c>
      <c r="BR889" s="907">
        <f t="shared" si="3046"/>
        <v>0.11904761904761904</v>
      </c>
      <c r="BS889" s="907">
        <f t="shared" si="3046"/>
        <v>0</v>
      </c>
      <c r="BT889" s="907">
        <f t="shared" si="3046"/>
        <v>0.11904761904761904</v>
      </c>
      <c r="BU889" s="907">
        <f t="shared" si="3046"/>
        <v>0</v>
      </c>
      <c r="BV889" s="907">
        <f t="shared" si="3046"/>
        <v>0</v>
      </c>
      <c r="BW889" s="907">
        <f t="shared" si="3046"/>
        <v>0.13605442176870747</v>
      </c>
      <c r="BX889" s="907">
        <f t="shared" si="3046"/>
        <v>0</v>
      </c>
      <c r="BY889" s="906"/>
      <c r="BZ889" s="907">
        <f>SUM(BZ667)</f>
        <v>7.9365079365079375E-2</v>
      </c>
      <c r="CA889" s="907">
        <f>SUM(CA667)</f>
        <v>7.9365079365079375E-2</v>
      </c>
      <c r="CB889" s="907">
        <f>SUM(CB667)</f>
        <v>0</v>
      </c>
      <c r="CC889" s="907">
        <f>SUM(CC667)</f>
        <v>0</v>
      </c>
      <c r="CD889" s="723">
        <f t="shared" ref="CD889:CD894" si="3047">IF(DR889&lt;3,"",(SUM(B889:S889)-MIN(B889:S889)-MAX(B889:S889))/(DR889-2))</f>
        <v>6.4838435374149656E-2</v>
      </c>
      <c r="CE889" s="723">
        <f t="shared" ref="CE889:CE894" si="3048">IF(DS889&lt;3,"",(SUM(U889:AL889)-MIN(U889:AL889)-MAX(U889:AL889))/(DS889-2))</f>
        <v>5.9588766061980367E-2</v>
      </c>
      <c r="CF889" s="723">
        <f t="shared" ref="CF889:CF894" si="3049">IF(DT889&lt;3,"",(SUM(AN889:BE889)-MIN(AN889:BE889)-MAX(AN889:BE889))/(DT889-2))</f>
        <v>3.2950680272108845E-2</v>
      </c>
      <c r="CG889" s="790">
        <f t="shared" ref="CG889:CG894" si="3050">IF(DU889&lt;3,"",(SUM(BG889:BX889)-MIN(BG889:BX889)-MAX(BG889:BX889))/(DU889-2))</f>
        <v>1.488095238095238E-2</v>
      </c>
      <c r="CH889" s="1375">
        <f t="shared" ref="CH889:CH894" si="3051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376">
        <f t="shared" ref="CI889:CI894" si="3052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377">
        <f t="shared" ref="CJ889:CJ894" si="3053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377">
        <f t="shared" ref="CK889:CK894" si="3054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377">
        <f t="shared" ref="CL889:CL894" si="3055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377">
        <f t="shared" ref="CM889:CM894" si="3056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377">
        <f t="shared" ref="CN889:CN894" si="3057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378">
        <f t="shared" ref="CO889:CO894" si="3058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378">
        <f t="shared" ref="CP889:CP894" si="3059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378">
        <f t="shared" ref="CQ889:CQ894" si="3060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378">
        <f t="shared" ref="CR889:CR894" si="3061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377">
        <f t="shared" ref="CS889:CS894" si="3062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377">
        <f t="shared" ref="CT889:CT894" si="3063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377">
        <f t="shared" ref="CU889:CU894" si="3064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377">
        <f t="shared" ref="CV889:CV894" si="3065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377">
        <f t="shared" ref="CW889:CW894" si="3066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376">
        <f t="shared" ref="CX889:CX894" si="3067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379">
        <f t="shared" ref="CY889:CY894" si="3068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069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070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071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072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073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074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075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076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077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078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079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080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081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082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083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084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085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086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087">COUNT(B889:S889)</f>
        <v>18</v>
      </c>
      <c r="DS889" s="111">
        <f t="shared" ref="DS889:DS894" si="3088">COUNT(U889:AL889)</f>
        <v>18</v>
      </c>
      <c r="DT889" s="111">
        <f t="shared" ref="DT889:DT894" si="3089">COUNT(AN889:BE889)</f>
        <v>18</v>
      </c>
      <c r="DU889" s="111">
        <f t="shared" ref="DU889:DU894" si="3090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9"/>
      <c r="EE889" s="603"/>
    </row>
    <row r="890" spans="1:135" s="604" customFormat="1" ht="15.75" customHeight="1">
      <c r="A890" s="718" t="str">
        <f>A668</f>
        <v>Relief - grain: quantity (kg)</v>
      </c>
      <c r="B890" s="907">
        <f t="shared" ref="B890:S890" si="3091">SUM(B670)</f>
        <v>0</v>
      </c>
      <c r="C890" s="907">
        <f t="shared" si="3091"/>
        <v>0</v>
      </c>
      <c r="D890" s="907">
        <f t="shared" si="3091"/>
        <v>0</v>
      </c>
      <c r="E890" s="907">
        <f t="shared" si="3091"/>
        <v>2.5367833587011672E-3</v>
      </c>
      <c r="F890" s="907">
        <f t="shared" si="3091"/>
        <v>0</v>
      </c>
      <c r="G890" s="907">
        <f t="shared" si="3091"/>
        <v>0</v>
      </c>
      <c r="H890" s="907">
        <f t="shared" si="3091"/>
        <v>0</v>
      </c>
      <c r="I890" s="907">
        <f t="shared" si="3091"/>
        <v>0</v>
      </c>
      <c r="J890" s="907">
        <f t="shared" si="3091"/>
        <v>0</v>
      </c>
      <c r="K890" s="907">
        <f t="shared" si="3091"/>
        <v>0</v>
      </c>
      <c r="L890" s="907">
        <f t="shared" si="3091"/>
        <v>0</v>
      </c>
      <c r="M890" s="907">
        <f t="shared" si="3091"/>
        <v>0</v>
      </c>
      <c r="N890" s="907">
        <f t="shared" si="3091"/>
        <v>0</v>
      </c>
      <c r="O890" s="907">
        <f t="shared" si="3091"/>
        <v>0</v>
      </c>
      <c r="P890" s="907">
        <f t="shared" si="3091"/>
        <v>0</v>
      </c>
      <c r="Q890" s="907">
        <f t="shared" si="3091"/>
        <v>0</v>
      </c>
      <c r="R890" s="907">
        <f t="shared" si="3091"/>
        <v>0</v>
      </c>
      <c r="S890" s="907">
        <f t="shared" si="3091"/>
        <v>0</v>
      </c>
      <c r="T890" s="906"/>
      <c r="U890" s="907">
        <f t="shared" ref="U890:AL890" si="3092">SUM(U670)</f>
        <v>0</v>
      </c>
      <c r="V890" s="907">
        <f t="shared" si="3092"/>
        <v>0</v>
      </c>
      <c r="W890" s="907">
        <f t="shared" si="3092"/>
        <v>0</v>
      </c>
      <c r="X890" s="907">
        <f t="shared" si="3092"/>
        <v>1.5220700152207003E-3</v>
      </c>
      <c r="Y890" s="907">
        <f t="shared" si="3092"/>
        <v>0</v>
      </c>
      <c r="Z890" s="907">
        <f t="shared" si="3092"/>
        <v>0</v>
      </c>
      <c r="AA890" s="907">
        <f t="shared" si="3092"/>
        <v>0</v>
      </c>
      <c r="AB890" s="907">
        <f t="shared" si="3092"/>
        <v>0</v>
      </c>
      <c r="AC890" s="907">
        <f t="shared" si="3092"/>
        <v>0</v>
      </c>
      <c r="AD890" s="907">
        <f t="shared" si="3092"/>
        <v>2.2831050228310505E-3</v>
      </c>
      <c r="AE890" s="907">
        <f t="shared" si="3092"/>
        <v>0</v>
      </c>
      <c r="AF890" s="907">
        <f t="shared" si="3092"/>
        <v>0</v>
      </c>
      <c r="AG890" s="907">
        <f t="shared" si="3092"/>
        <v>0</v>
      </c>
      <c r="AH890" s="907">
        <f t="shared" si="3092"/>
        <v>0</v>
      </c>
      <c r="AI890" s="907">
        <f t="shared" si="3092"/>
        <v>0</v>
      </c>
      <c r="AJ890" s="907">
        <f t="shared" si="3092"/>
        <v>0</v>
      </c>
      <c r="AK890" s="907">
        <f t="shared" si="3092"/>
        <v>0</v>
      </c>
      <c r="AL890" s="907">
        <f t="shared" si="3092"/>
        <v>0</v>
      </c>
      <c r="AM890" s="906"/>
      <c r="AN890" s="907">
        <f t="shared" ref="AN890:BE890" si="3093">SUM(AN670)</f>
        <v>0</v>
      </c>
      <c r="AO890" s="907">
        <f t="shared" si="3093"/>
        <v>0</v>
      </c>
      <c r="AP890" s="907">
        <f t="shared" si="3093"/>
        <v>0</v>
      </c>
      <c r="AQ890" s="907">
        <f t="shared" si="3093"/>
        <v>0</v>
      </c>
      <c r="AR890" s="907">
        <f t="shared" si="3093"/>
        <v>0</v>
      </c>
      <c r="AS890" s="907">
        <f t="shared" si="3093"/>
        <v>0</v>
      </c>
      <c r="AT890" s="907">
        <f t="shared" si="3093"/>
        <v>0</v>
      </c>
      <c r="AU890" s="907">
        <f t="shared" si="3093"/>
        <v>0</v>
      </c>
      <c r="AV890" s="907">
        <f t="shared" si="3093"/>
        <v>0</v>
      </c>
      <c r="AW890" s="907">
        <f t="shared" si="3093"/>
        <v>0</v>
      </c>
      <c r="AX890" s="907">
        <f t="shared" si="3093"/>
        <v>0</v>
      </c>
      <c r="AY890" s="907">
        <f t="shared" si="3093"/>
        <v>0</v>
      </c>
      <c r="AZ890" s="907">
        <f t="shared" si="3093"/>
        <v>0</v>
      </c>
      <c r="BA890" s="907">
        <f t="shared" si="3093"/>
        <v>0</v>
      </c>
      <c r="BB890" s="907">
        <f t="shared" si="3093"/>
        <v>0</v>
      </c>
      <c r="BC890" s="907">
        <f t="shared" si="3093"/>
        <v>0</v>
      </c>
      <c r="BD890" s="907">
        <f t="shared" si="3093"/>
        <v>0</v>
      </c>
      <c r="BE890" s="907">
        <f t="shared" si="3093"/>
        <v>0</v>
      </c>
      <c r="BF890" s="906"/>
      <c r="BG890" s="907">
        <f t="shared" ref="BG890:BX890" si="3094">SUM(BG670)</f>
        <v>0</v>
      </c>
      <c r="BH890" s="907">
        <f t="shared" si="3094"/>
        <v>0</v>
      </c>
      <c r="BI890" s="907">
        <f t="shared" si="3094"/>
        <v>0</v>
      </c>
      <c r="BJ890" s="907">
        <f t="shared" si="3094"/>
        <v>0</v>
      </c>
      <c r="BK890" s="907">
        <f t="shared" si="3094"/>
        <v>0</v>
      </c>
      <c r="BL890" s="907">
        <f t="shared" si="3094"/>
        <v>0</v>
      </c>
      <c r="BM890" s="907">
        <f t="shared" si="3094"/>
        <v>0</v>
      </c>
      <c r="BN890" s="907">
        <f t="shared" si="3094"/>
        <v>0</v>
      </c>
      <c r="BO890" s="907">
        <f t="shared" si="3094"/>
        <v>0</v>
      </c>
      <c r="BP890" s="907">
        <f t="shared" si="3094"/>
        <v>0</v>
      </c>
      <c r="BQ890" s="907">
        <f t="shared" si="3094"/>
        <v>0</v>
      </c>
      <c r="BR890" s="907">
        <f t="shared" si="3094"/>
        <v>0</v>
      </c>
      <c r="BS890" s="907">
        <f t="shared" si="3094"/>
        <v>0</v>
      </c>
      <c r="BT890" s="907">
        <f t="shared" si="3094"/>
        <v>0</v>
      </c>
      <c r="BU890" s="907">
        <f t="shared" si="3094"/>
        <v>0</v>
      </c>
      <c r="BV890" s="907">
        <f t="shared" si="3094"/>
        <v>0</v>
      </c>
      <c r="BW890" s="907">
        <f t="shared" si="3094"/>
        <v>0</v>
      </c>
      <c r="BX890" s="907">
        <f t="shared" si="3094"/>
        <v>0</v>
      </c>
      <c r="BY890" s="906"/>
      <c r="BZ890" s="907">
        <f>SUM(BZ670)</f>
        <v>3.805175038051751E-3</v>
      </c>
      <c r="CA890" s="907">
        <f>SUM(CA670)</f>
        <v>2.2831050228310505E-3</v>
      </c>
      <c r="CB890" s="907">
        <f>SUM(CB670)</f>
        <v>0</v>
      </c>
      <c r="CC890" s="907">
        <f>SUM(CC670)</f>
        <v>0</v>
      </c>
      <c r="CD890" s="723">
        <f t="shared" si="3047"/>
        <v>0</v>
      </c>
      <c r="CE890" s="723">
        <f t="shared" si="3048"/>
        <v>9.5129375951293781E-5</v>
      </c>
      <c r="CF890" s="723">
        <f t="shared" si="3049"/>
        <v>0</v>
      </c>
      <c r="CG890" s="790">
        <f t="shared" si="3050"/>
        <v>0</v>
      </c>
      <c r="CH890" s="1375">
        <f t="shared" si="3051"/>
        <v>0</v>
      </c>
      <c r="CI890" s="1376">
        <f t="shared" si="3052"/>
        <v>0</v>
      </c>
      <c r="CJ890" s="1377">
        <f t="shared" si="3053"/>
        <v>0</v>
      </c>
      <c r="CK890" s="1377">
        <f t="shared" si="3054"/>
        <v>0</v>
      </c>
      <c r="CL890" s="1377">
        <f t="shared" si="3055"/>
        <v>0</v>
      </c>
      <c r="CM890" s="1377">
        <f t="shared" si="3056"/>
        <v>0</v>
      </c>
      <c r="CN890" s="1377">
        <f t="shared" si="3057"/>
        <v>0</v>
      </c>
      <c r="CO890" s="1378">
        <f t="shared" si="3058"/>
        <v>0</v>
      </c>
      <c r="CP890" s="1378">
        <f t="shared" si="3059"/>
        <v>0</v>
      </c>
      <c r="CQ890" s="1378">
        <f t="shared" si="3060"/>
        <v>0</v>
      </c>
      <c r="CR890" s="1378">
        <f t="shared" si="3061"/>
        <v>0</v>
      </c>
      <c r="CS890" s="1377">
        <f t="shared" si="3062"/>
        <v>0</v>
      </c>
      <c r="CT890" s="1377">
        <f t="shared" si="3063"/>
        <v>0</v>
      </c>
      <c r="CU890" s="1377">
        <f t="shared" si="3064"/>
        <v>0</v>
      </c>
      <c r="CV890" s="1377">
        <f t="shared" si="3065"/>
        <v>0</v>
      </c>
      <c r="CW890" s="1377">
        <f t="shared" si="3066"/>
        <v>0</v>
      </c>
      <c r="CX890" s="1376">
        <f t="shared" si="3067"/>
        <v>0</v>
      </c>
      <c r="CY890" s="1379">
        <f t="shared" si="3068"/>
        <v>2.5367833587011672E-3</v>
      </c>
      <c r="CZ890" s="638">
        <f t="shared" si="3069"/>
        <v>0</v>
      </c>
      <c r="DA890" s="639">
        <f t="shared" si="3070"/>
        <v>0</v>
      </c>
      <c r="DB890" s="640">
        <f t="shared" si="3071"/>
        <v>0</v>
      </c>
      <c r="DC890" s="640">
        <f t="shared" si="3072"/>
        <v>0</v>
      </c>
      <c r="DD890" s="640">
        <f t="shared" si="3073"/>
        <v>0</v>
      </c>
      <c r="DE890" s="640">
        <f t="shared" si="3074"/>
        <v>0</v>
      </c>
      <c r="DF890" s="640">
        <f t="shared" si="3075"/>
        <v>0</v>
      </c>
      <c r="DG890" s="641">
        <f t="shared" si="3076"/>
        <v>0</v>
      </c>
      <c r="DH890" s="641">
        <f t="shared" si="3077"/>
        <v>0</v>
      </c>
      <c r="DI890" s="641">
        <f t="shared" si="3078"/>
        <v>0</v>
      </c>
      <c r="DJ890" s="641">
        <f t="shared" si="3079"/>
        <v>0</v>
      </c>
      <c r="DK890" s="640">
        <f t="shared" si="3080"/>
        <v>0</v>
      </c>
      <c r="DL890" s="640">
        <f t="shared" si="3081"/>
        <v>0</v>
      </c>
      <c r="DM890" s="640">
        <f t="shared" si="3082"/>
        <v>0</v>
      </c>
      <c r="DN890" s="640">
        <f t="shared" si="3083"/>
        <v>0</v>
      </c>
      <c r="DO890" s="640">
        <f t="shared" si="3084"/>
        <v>0</v>
      </c>
      <c r="DP890" s="639">
        <f t="shared" si="3085"/>
        <v>1.5220700152207003E-3</v>
      </c>
      <c r="DQ890" s="638">
        <f t="shared" si="3086"/>
        <v>2.2831050228310505E-3</v>
      </c>
      <c r="DR890" s="753">
        <f t="shared" si="3087"/>
        <v>18</v>
      </c>
      <c r="DS890" s="111">
        <f t="shared" si="3088"/>
        <v>18</v>
      </c>
      <c r="DT890" s="111">
        <f t="shared" si="3089"/>
        <v>18</v>
      </c>
      <c r="DU890" s="111">
        <f t="shared" si="3090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9"/>
      <c r="EE890" s="603"/>
    </row>
    <row r="891" spans="1:135" s="604" customFormat="1" ht="15.75" customHeight="1">
      <c r="A891" s="718" t="str">
        <f>A671</f>
        <v>Relief - pulses: quantity (kg)</v>
      </c>
      <c r="B891" s="907">
        <f t="shared" ref="B891:S891" si="3095">SUM(B673)</f>
        <v>0</v>
      </c>
      <c r="C891" s="907">
        <f t="shared" si="3095"/>
        <v>0</v>
      </c>
      <c r="D891" s="907">
        <f t="shared" si="3095"/>
        <v>0</v>
      </c>
      <c r="E891" s="907">
        <f t="shared" si="3095"/>
        <v>0</v>
      </c>
      <c r="F891" s="907">
        <f t="shared" si="3095"/>
        <v>0</v>
      </c>
      <c r="G891" s="907">
        <f t="shared" si="3095"/>
        <v>0</v>
      </c>
      <c r="H891" s="907">
        <f t="shared" si="3095"/>
        <v>0</v>
      </c>
      <c r="I891" s="907">
        <f t="shared" si="3095"/>
        <v>0</v>
      </c>
      <c r="J891" s="907">
        <f t="shared" si="3095"/>
        <v>0</v>
      </c>
      <c r="K891" s="907">
        <f t="shared" si="3095"/>
        <v>0</v>
      </c>
      <c r="L891" s="907">
        <f t="shared" si="3095"/>
        <v>0</v>
      </c>
      <c r="M891" s="907">
        <f t="shared" si="3095"/>
        <v>0</v>
      </c>
      <c r="N891" s="907">
        <f t="shared" si="3095"/>
        <v>0</v>
      </c>
      <c r="O891" s="907">
        <f t="shared" si="3095"/>
        <v>0</v>
      </c>
      <c r="P891" s="907">
        <f t="shared" si="3095"/>
        <v>0</v>
      </c>
      <c r="Q891" s="907">
        <f t="shared" si="3095"/>
        <v>0</v>
      </c>
      <c r="R891" s="907">
        <f t="shared" si="3095"/>
        <v>0</v>
      </c>
      <c r="S891" s="907">
        <f t="shared" si="3095"/>
        <v>0</v>
      </c>
      <c r="T891" s="906"/>
      <c r="U891" s="907">
        <f t="shared" ref="U891:AL891" si="3096">SUM(U673)</f>
        <v>0</v>
      </c>
      <c r="V891" s="907">
        <f t="shared" si="3096"/>
        <v>0</v>
      </c>
      <c r="W891" s="907">
        <f t="shared" si="3096"/>
        <v>0</v>
      </c>
      <c r="X891" s="907">
        <f t="shared" si="3096"/>
        <v>0</v>
      </c>
      <c r="Y891" s="907">
        <f t="shared" si="3096"/>
        <v>0</v>
      </c>
      <c r="Z891" s="907">
        <f t="shared" si="3096"/>
        <v>0</v>
      </c>
      <c r="AA891" s="907">
        <f t="shared" si="3096"/>
        <v>0</v>
      </c>
      <c r="AB891" s="907">
        <f t="shared" si="3096"/>
        <v>0</v>
      </c>
      <c r="AC891" s="907">
        <f t="shared" si="3096"/>
        <v>0</v>
      </c>
      <c r="AD891" s="907">
        <f t="shared" si="3096"/>
        <v>0</v>
      </c>
      <c r="AE891" s="907">
        <f t="shared" si="3096"/>
        <v>0</v>
      </c>
      <c r="AF891" s="907">
        <f t="shared" si="3096"/>
        <v>0</v>
      </c>
      <c r="AG891" s="907">
        <f t="shared" si="3096"/>
        <v>0</v>
      </c>
      <c r="AH891" s="907">
        <f t="shared" si="3096"/>
        <v>0</v>
      </c>
      <c r="AI891" s="907">
        <f t="shared" si="3096"/>
        <v>0</v>
      </c>
      <c r="AJ891" s="907">
        <f t="shared" si="3096"/>
        <v>0</v>
      </c>
      <c r="AK891" s="907">
        <f t="shared" si="3096"/>
        <v>0</v>
      </c>
      <c r="AL891" s="907">
        <f t="shared" si="3096"/>
        <v>0</v>
      </c>
      <c r="AM891" s="906"/>
      <c r="AN891" s="907">
        <f t="shared" ref="AN891:BE891" si="3097">SUM(AN673)</f>
        <v>0</v>
      </c>
      <c r="AO891" s="907">
        <f t="shared" si="3097"/>
        <v>0</v>
      </c>
      <c r="AP891" s="907">
        <f t="shared" si="3097"/>
        <v>0</v>
      </c>
      <c r="AQ891" s="907">
        <f t="shared" si="3097"/>
        <v>0</v>
      </c>
      <c r="AR891" s="907">
        <f t="shared" si="3097"/>
        <v>0</v>
      </c>
      <c r="AS891" s="907">
        <f t="shared" si="3097"/>
        <v>0</v>
      </c>
      <c r="AT891" s="907">
        <f t="shared" si="3097"/>
        <v>0</v>
      </c>
      <c r="AU891" s="907">
        <f t="shared" si="3097"/>
        <v>0</v>
      </c>
      <c r="AV891" s="907">
        <f t="shared" si="3097"/>
        <v>0</v>
      </c>
      <c r="AW891" s="907">
        <f t="shared" si="3097"/>
        <v>0</v>
      </c>
      <c r="AX891" s="907">
        <f t="shared" si="3097"/>
        <v>0</v>
      </c>
      <c r="AY891" s="907">
        <f t="shared" si="3097"/>
        <v>0</v>
      </c>
      <c r="AZ891" s="907">
        <f t="shared" si="3097"/>
        <v>0</v>
      </c>
      <c r="BA891" s="907">
        <f t="shared" si="3097"/>
        <v>0</v>
      </c>
      <c r="BB891" s="907">
        <f t="shared" si="3097"/>
        <v>0</v>
      </c>
      <c r="BC891" s="907">
        <f t="shared" si="3097"/>
        <v>0</v>
      </c>
      <c r="BD891" s="907">
        <f t="shared" si="3097"/>
        <v>0</v>
      </c>
      <c r="BE891" s="907">
        <f t="shared" si="3097"/>
        <v>0</v>
      </c>
      <c r="BF891" s="906"/>
      <c r="BG891" s="907">
        <f t="shared" ref="BG891:BX891" si="3098">SUM(BG673)</f>
        <v>0</v>
      </c>
      <c r="BH891" s="907">
        <f t="shared" si="3098"/>
        <v>0</v>
      </c>
      <c r="BI891" s="907">
        <f t="shared" si="3098"/>
        <v>0</v>
      </c>
      <c r="BJ891" s="907">
        <f t="shared" si="3098"/>
        <v>0</v>
      </c>
      <c r="BK891" s="907">
        <f t="shared" si="3098"/>
        <v>0</v>
      </c>
      <c r="BL891" s="907">
        <f t="shared" si="3098"/>
        <v>0</v>
      </c>
      <c r="BM891" s="907">
        <f t="shared" si="3098"/>
        <v>0</v>
      </c>
      <c r="BN891" s="907">
        <f t="shared" si="3098"/>
        <v>0</v>
      </c>
      <c r="BO891" s="907">
        <f t="shared" si="3098"/>
        <v>0</v>
      </c>
      <c r="BP891" s="907">
        <f t="shared" si="3098"/>
        <v>0</v>
      </c>
      <c r="BQ891" s="907">
        <f t="shared" si="3098"/>
        <v>0</v>
      </c>
      <c r="BR891" s="907">
        <f t="shared" si="3098"/>
        <v>0</v>
      </c>
      <c r="BS891" s="907">
        <f t="shared" si="3098"/>
        <v>0</v>
      </c>
      <c r="BT891" s="907">
        <f t="shared" si="3098"/>
        <v>0</v>
      </c>
      <c r="BU891" s="907">
        <f t="shared" si="3098"/>
        <v>0</v>
      </c>
      <c r="BV891" s="907">
        <f t="shared" si="3098"/>
        <v>0</v>
      </c>
      <c r="BW891" s="907">
        <f t="shared" si="3098"/>
        <v>0</v>
      </c>
      <c r="BX891" s="907">
        <f t="shared" si="3098"/>
        <v>0</v>
      </c>
      <c r="BY891" s="906"/>
      <c r="BZ891" s="907">
        <f>SUM(BZ673)</f>
        <v>0</v>
      </c>
      <c r="CA891" s="907">
        <f>SUM(CA673)</f>
        <v>0</v>
      </c>
      <c r="CB891" s="907">
        <f>SUM(CB673)</f>
        <v>0</v>
      </c>
      <c r="CC891" s="907">
        <f>SUM(CC673)</f>
        <v>0</v>
      </c>
      <c r="CD891" s="723">
        <f t="shared" si="3047"/>
        <v>0</v>
      </c>
      <c r="CE891" s="723">
        <f t="shared" si="3048"/>
        <v>0</v>
      </c>
      <c r="CF891" s="723">
        <f t="shared" si="3049"/>
        <v>0</v>
      </c>
      <c r="CG891" s="790">
        <f t="shared" si="3050"/>
        <v>0</v>
      </c>
      <c r="CH891" s="1375">
        <f t="shared" si="3051"/>
        <v>0</v>
      </c>
      <c r="CI891" s="1376">
        <f t="shared" si="3052"/>
        <v>0</v>
      </c>
      <c r="CJ891" s="1377">
        <f t="shared" si="3053"/>
        <v>0</v>
      </c>
      <c r="CK891" s="1377">
        <f t="shared" si="3054"/>
        <v>0</v>
      </c>
      <c r="CL891" s="1377">
        <f t="shared" si="3055"/>
        <v>0</v>
      </c>
      <c r="CM891" s="1377">
        <f t="shared" si="3056"/>
        <v>0</v>
      </c>
      <c r="CN891" s="1377">
        <f t="shared" si="3057"/>
        <v>0</v>
      </c>
      <c r="CO891" s="1378">
        <f t="shared" si="3058"/>
        <v>0</v>
      </c>
      <c r="CP891" s="1378">
        <f t="shared" si="3059"/>
        <v>0</v>
      </c>
      <c r="CQ891" s="1378">
        <f t="shared" si="3060"/>
        <v>0</v>
      </c>
      <c r="CR891" s="1378">
        <f t="shared" si="3061"/>
        <v>0</v>
      </c>
      <c r="CS891" s="1377">
        <f t="shared" si="3062"/>
        <v>0</v>
      </c>
      <c r="CT891" s="1377">
        <f t="shared" si="3063"/>
        <v>0</v>
      </c>
      <c r="CU891" s="1377">
        <f t="shared" si="3064"/>
        <v>0</v>
      </c>
      <c r="CV891" s="1377">
        <f t="shared" si="3065"/>
        <v>0</v>
      </c>
      <c r="CW891" s="1377">
        <f t="shared" si="3066"/>
        <v>0</v>
      </c>
      <c r="CX891" s="1376">
        <f t="shared" si="3067"/>
        <v>0</v>
      </c>
      <c r="CY891" s="1379">
        <f t="shared" si="3068"/>
        <v>0</v>
      </c>
      <c r="CZ891" s="638">
        <f t="shared" si="3069"/>
        <v>0</v>
      </c>
      <c r="DA891" s="639">
        <f t="shared" si="3070"/>
        <v>0</v>
      </c>
      <c r="DB891" s="640">
        <f t="shared" si="3071"/>
        <v>0</v>
      </c>
      <c r="DC891" s="640">
        <f t="shared" si="3072"/>
        <v>0</v>
      </c>
      <c r="DD891" s="640">
        <f t="shared" si="3073"/>
        <v>0</v>
      </c>
      <c r="DE891" s="640">
        <f t="shared" si="3074"/>
        <v>0</v>
      </c>
      <c r="DF891" s="640">
        <f t="shared" si="3075"/>
        <v>0</v>
      </c>
      <c r="DG891" s="641">
        <f t="shared" si="3076"/>
        <v>0</v>
      </c>
      <c r="DH891" s="641">
        <f t="shared" si="3077"/>
        <v>0</v>
      </c>
      <c r="DI891" s="641">
        <f t="shared" si="3078"/>
        <v>0</v>
      </c>
      <c r="DJ891" s="641">
        <f t="shared" si="3079"/>
        <v>0</v>
      </c>
      <c r="DK891" s="640">
        <f t="shared" si="3080"/>
        <v>0</v>
      </c>
      <c r="DL891" s="640">
        <f t="shared" si="3081"/>
        <v>0</v>
      </c>
      <c r="DM891" s="640">
        <f t="shared" si="3082"/>
        <v>0</v>
      </c>
      <c r="DN891" s="640">
        <f t="shared" si="3083"/>
        <v>0</v>
      </c>
      <c r="DO891" s="640">
        <f t="shared" si="3084"/>
        <v>0</v>
      </c>
      <c r="DP891" s="639">
        <f t="shared" si="3085"/>
        <v>0</v>
      </c>
      <c r="DQ891" s="638">
        <f t="shared" si="3086"/>
        <v>0</v>
      </c>
      <c r="DR891" s="753">
        <f t="shared" si="3087"/>
        <v>18</v>
      </c>
      <c r="DS891" s="111">
        <f t="shared" si="3088"/>
        <v>18</v>
      </c>
      <c r="DT891" s="111">
        <f t="shared" si="3089"/>
        <v>18</v>
      </c>
      <c r="DU891" s="111">
        <f t="shared" si="3090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9"/>
      <c r="EE891" s="603"/>
    </row>
    <row r="892" spans="1:135" s="604" customFormat="1" ht="15.75" customHeight="1">
      <c r="A892" s="718" t="str">
        <f>A674</f>
        <v>Relief - oil: quantity (kg)</v>
      </c>
      <c r="B892" s="907">
        <f t="shared" ref="B892:S892" si="3099">SUM(B676)</f>
        <v>0</v>
      </c>
      <c r="C892" s="907">
        <f t="shared" si="3099"/>
        <v>0</v>
      </c>
      <c r="D892" s="907">
        <f t="shared" si="3099"/>
        <v>0</v>
      </c>
      <c r="E892" s="907">
        <f t="shared" si="3099"/>
        <v>9.9265435775263062E-4</v>
      </c>
      <c r="F892" s="907">
        <f t="shared" si="3099"/>
        <v>0</v>
      </c>
      <c r="G892" s="907">
        <f t="shared" si="3099"/>
        <v>0</v>
      </c>
      <c r="H892" s="907">
        <f t="shared" si="3099"/>
        <v>0</v>
      </c>
      <c r="I892" s="907">
        <f t="shared" si="3099"/>
        <v>0</v>
      </c>
      <c r="J892" s="907">
        <f t="shared" si="3099"/>
        <v>0</v>
      </c>
      <c r="K892" s="907">
        <f t="shared" si="3099"/>
        <v>0</v>
      </c>
      <c r="L892" s="907">
        <f t="shared" si="3099"/>
        <v>0</v>
      </c>
      <c r="M892" s="907">
        <f t="shared" si="3099"/>
        <v>0</v>
      </c>
      <c r="N892" s="907">
        <f t="shared" si="3099"/>
        <v>0</v>
      </c>
      <c r="O892" s="907">
        <f t="shared" si="3099"/>
        <v>0</v>
      </c>
      <c r="P892" s="907">
        <f t="shared" si="3099"/>
        <v>0</v>
      </c>
      <c r="Q892" s="907">
        <f t="shared" si="3099"/>
        <v>0</v>
      </c>
      <c r="R892" s="907">
        <f t="shared" si="3099"/>
        <v>0</v>
      </c>
      <c r="S892" s="907">
        <f t="shared" si="3099"/>
        <v>0</v>
      </c>
      <c r="T892" s="906"/>
      <c r="U892" s="907">
        <f t="shared" ref="U892:AL892" si="3100">SUM(U676)</f>
        <v>0</v>
      </c>
      <c r="V892" s="907">
        <f t="shared" si="3100"/>
        <v>0</v>
      </c>
      <c r="W892" s="907">
        <f t="shared" si="3100"/>
        <v>0</v>
      </c>
      <c r="X892" s="907">
        <f t="shared" si="3100"/>
        <v>0</v>
      </c>
      <c r="Y892" s="907">
        <f t="shared" si="3100"/>
        <v>0</v>
      </c>
      <c r="Z892" s="907">
        <f t="shared" si="3100"/>
        <v>0</v>
      </c>
      <c r="AA892" s="907">
        <f t="shared" si="3100"/>
        <v>0</v>
      </c>
      <c r="AB892" s="907">
        <f t="shared" si="3100"/>
        <v>0</v>
      </c>
      <c r="AC892" s="907">
        <f t="shared" si="3100"/>
        <v>0</v>
      </c>
      <c r="AD892" s="907">
        <f t="shared" si="3100"/>
        <v>0</v>
      </c>
      <c r="AE892" s="907">
        <f t="shared" si="3100"/>
        <v>0</v>
      </c>
      <c r="AF892" s="907">
        <f t="shared" si="3100"/>
        <v>0</v>
      </c>
      <c r="AG892" s="907">
        <f t="shared" si="3100"/>
        <v>0</v>
      </c>
      <c r="AH892" s="907">
        <f t="shared" si="3100"/>
        <v>0</v>
      </c>
      <c r="AI892" s="907">
        <f t="shared" si="3100"/>
        <v>0</v>
      </c>
      <c r="AJ892" s="907">
        <f t="shared" si="3100"/>
        <v>0</v>
      </c>
      <c r="AK892" s="907">
        <f t="shared" si="3100"/>
        <v>0</v>
      </c>
      <c r="AL892" s="907">
        <f t="shared" si="3100"/>
        <v>0</v>
      </c>
      <c r="AM892" s="906"/>
      <c r="AN892" s="907">
        <f t="shared" ref="AN892:BE892" si="3101">SUM(AN676)</f>
        <v>0</v>
      </c>
      <c r="AO892" s="907">
        <f t="shared" si="3101"/>
        <v>0</v>
      </c>
      <c r="AP892" s="907">
        <f t="shared" si="3101"/>
        <v>0</v>
      </c>
      <c r="AQ892" s="907">
        <f t="shared" si="3101"/>
        <v>0</v>
      </c>
      <c r="AR892" s="907">
        <f t="shared" si="3101"/>
        <v>0</v>
      </c>
      <c r="AS892" s="907">
        <f t="shared" si="3101"/>
        <v>0</v>
      </c>
      <c r="AT892" s="907">
        <f t="shared" si="3101"/>
        <v>0</v>
      </c>
      <c r="AU892" s="907">
        <f t="shared" si="3101"/>
        <v>0</v>
      </c>
      <c r="AV892" s="907">
        <f t="shared" si="3101"/>
        <v>0</v>
      </c>
      <c r="AW892" s="907">
        <f t="shared" si="3101"/>
        <v>0</v>
      </c>
      <c r="AX892" s="907">
        <f t="shared" si="3101"/>
        <v>0</v>
      </c>
      <c r="AY892" s="907">
        <f t="shared" si="3101"/>
        <v>0</v>
      </c>
      <c r="AZ892" s="907">
        <f t="shared" si="3101"/>
        <v>0</v>
      </c>
      <c r="BA892" s="907">
        <f t="shared" si="3101"/>
        <v>0</v>
      </c>
      <c r="BB892" s="907">
        <f t="shared" si="3101"/>
        <v>0</v>
      </c>
      <c r="BC892" s="907">
        <f t="shared" si="3101"/>
        <v>0</v>
      </c>
      <c r="BD892" s="907">
        <f t="shared" si="3101"/>
        <v>0</v>
      </c>
      <c r="BE892" s="907">
        <f t="shared" si="3101"/>
        <v>0</v>
      </c>
      <c r="BF892" s="906"/>
      <c r="BG892" s="907">
        <f t="shared" ref="BG892:BX892" si="3102">SUM(BG676)</f>
        <v>0</v>
      </c>
      <c r="BH892" s="907">
        <f t="shared" si="3102"/>
        <v>0</v>
      </c>
      <c r="BI892" s="907">
        <f t="shared" si="3102"/>
        <v>0</v>
      </c>
      <c r="BJ892" s="907">
        <f t="shared" si="3102"/>
        <v>0</v>
      </c>
      <c r="BK892" s="907">
        <f t="shared" si="3102"/>
        <v>0</v>
      </c>
      <c r="BL892" s="907">
        <f t="shared" si="3102"/>
        <v>0</v>
      </c>
      <c r="BM892" s="907">
        <f t="shared" si="3102"/>
        <v>0</v>
      </c>
      <c r="BN892" s="907">
        <f t="shared" si="3102"/>
        <v>0</v>
      </c>
      <c r="BO892" s="907">
        <f t="shared" si="3102"/>
        <v>0</v>
      </c>
      <c r="BP892" s="907">
        <f t="shared" si="3102"/>
        <v>0</v>
      </c>
      <c r="BQ892" s="907">
        <f t="shared" si="3102"/>
        <v>0</v>
      </c>
      <c r="BR892" s="907">
        <f t="shared" si="3102"/>
        <v>0</v>
      </c>
      <c r="BS892" s="907">
        <f t="shared" si="3102"/>
        <v>0</v>
      </c>
      <c r="BT892" s="907">
        <f t="shared" si="3102"/>
        <v>0</v>
      </c>
      <c r="BU892" s="907">
        <f t="shared" si="3102"/>
        <v>0</v>
      </c>
      <c r="BV892" s="907">
        <f t="shared" si="3102"/>
        <v>0</v>
      </c>
      <c r="BW892" s="907">
        <f t="shared" si="3102"/>
        <v>0</v>
      </c>
      <c r="BX892" s="907">
        <f t="shared" si="3102"/>
        <v>0</v>
      </c>
      <c r="BY892" s="906"/>
      <c r="BZ892" s="907">
        <f>SUM(BZ676)</f>
        <v>0</v>
      </c>
      <c r="CA892" s="907">
        <f>SUM(CA676)</f>
        <v>0</v>
      </c>
      <c r="CB892" s="907">
        <f>SUM(CB676)</f>
        <v>0</v>
      </c>
      <c r="CC892" s="907">
        <f>SUM(CC676)</f>
        <v>0</v>
      </c>
      <c r="CD892" s="723">
        <f t="shared" si="3047"/>
        <v>0</v>
      </c>
      <c r="CE892" s="723">
        <f t="shared" si="3048"/>
        <v>0</v>
      </c>
      <c r="CF892" s="723">
        <f t="shared" si="3049"/>
        <v>0</v>
      </c>
      <c r="CG892" s="790">
        <f t="shared" si="3050"/>
        <v>0</v>
      </c>
      <c r="CH892" s="1375">
        <f t="shared" si="3051"/>
        <v>0</v>
      </c>
      <c r="CI892" s="1376">
        <f t="shared" si="3052"/>
        <v>0</v>
      </c>
      <c r="CJ892" s="1377">
        <f t="shared" si="3053"/>
        <v>0</v>
      </c>
      <c r="CK892" s="1377">
        <f t="shared" si="3054"/>
        <v>0</v>
      </c>
      <c r="CL892" s="1377">
        <f t="shared" si="3055"/>
        <v>0</v>
      </c>
      <c r="CM892" s="1377">
        <f t="shared" si="3056"/>
        <v>0</v>
      </c>
      <c r="CN892" s="1377">
        <f t="shared" si="3057"/>
        <v>0</v>
      </c>
      <c r="CO892" s="1378">
        <f t="shared" si="3058"/>
        <v>0</v>
      </c>
      <c r="CP892" s="1378">
        <f t="shared" si="3059"/>
        <v>0</v>
      </c>
      <c r="CQ892" s="1378">
        <f t="shared" si="3060"/>
        <v>0</v>
      </c>
      <c r="CR892" s="1378">
        <f t="shared" si="3061"/>
        <v>0</v>
      </c>
      <c r="CS892" s="1377">
        <f t="shared" si="3062"/>
        <v>0</v>
      </c>
      <c r="CT892" s="1377">
        <f t="shared" si="3063"/>
        <v>0</v>
      </c>
      <c r="CU892" s="1377">
        <f t="shared" si="3064"/>
        <v>0</v>
      </c>
      <c r="CV892" s="1377">
        <f t="shared" si="3065"/>
        <v>0</v>
      </c>
      <c r="CW892" s="1377">
        <f t="shared" si="3066"/>
        <v>0</v>
      </c>
      <c r="CX892" s="1376">
        <f t="shared" si="3067"/>
        <v>0</v>
      </c>
      <c r="CY892" s="1379">
        <f t="shared" si="3068"/>
        <v>9.9265435775263062E-4</v>
      </c>
      <c r="CZ892" s="638">
        <f t="shared" si="3069"/>
        <v>0</v>
      </c>
      <c r="DA892" s="639">
        <f t="shared" si="3070"/>
        <v>0</v>
      </c>
      <c r="DB892" s="640">
        <f t="shared" si="3071"/>
        <v>0</v>
      </c>
      <c r="DC892" s="640">
        <f t="shared" si="3072"/>
        <v>0</v>
      </c>
      <c r="DD892" s="640">
        <f t="shared" si="3073"/>
        <v>0</v>
      </c>
      <c r="DE892" s="640">
        <f t="shared" si="3074"/>
        <v>0</v>
      </c>
      <c r="DF892" s="640">
        <f t="shared" si="3075"/>
        <v>0</v>
      </c>
      <c r="DG892" s="641">
        <f t="shared" si="3076"/>
        <v>0</v>
      </c>
      <c r="DH892" s="641">
        <f t="shared" si="3077"/>
        <v>0</v>
      </c>
      <c r="DI892" s="641">
        <f t="shared" si="3078"/>
        <v>0</v>
      </c>
      <c r="DJ892" s="641">
        <f t="shared" si="3079"/>
        <v>0</v>
      </c>
      <c r="DK892" s="640">
        <f t="shared" si="3080"/>
        <v>0</v>
      </c>
      <c r="DL892" s="640">
        <f t="shared" si="3081"/>
        <v>0</v>
      </c>
      <c r="DM892" s="640">
        <f t="shared" si="3082"/>
        <v>0</v>
      </c>
      <c r="DN892" s="640">
        <f t="shared" si="3083"/>
        <v>0</v>
      </c>
      <c r="DO892" s="640">
        <f t="shared" si="3084"/>
        <v>0</v>
      </c>
      <c r="DP892" s="639">
        <f t="shared" si="3085"/>
        <v>0</v>
      </c>
      <c r="DQ892" s="638">
        <f t="shared" si="3086"/>
        <v>0</v>
      </c>
      <c r="DR892" s="753">
        <f t="shared" si="3087"/>
        <v>18</v>
      </c>
      <c r="DS892" s="111">
        <f t="shared" si="3088"/>
        <v>18</v>
      </c>
      <c r="DT892" s="111">
        <f t="shared" si="3089"/>
        <v>18</v>
      </c>
      <c r="DU892" s="111">
        <f t="shared" si="3090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9"/>
      <c r="EE892" s="603"/>
    </row>
    <row r="893" spans="1:135" s="604" customFormat="1" ht="15.75" customHeight="1">
      <c r="A893" s="718" t="str">
        <f>A677</f>
        <v>Relief: sugar</v>
      </c>
      <c r="B893" s="907">
        <f t="shared" ref="B893:S893" si="3103">SUM(B681)</f>
        <v>0</v>
      </c>
      <c r="C893" s="907">
        <f t="shared" si="3103"/>
        <v>0</v>
      </c>
      <c r="D893" s="907">
        <f t="shared" si="3103"/>
        <v>0</v>
      </c>
      <c r="E893" s="907">
        <f t="shared" si="3103"/>
        <v>0</v>
      </c>
      <c r="F893" s="907">
        <f t="shared" si="3103"/>
        <v>0</v>
      </c>
      <c r="G893" s="907">
        <f t="shared" si="3103"/>
        <v>0</v>
      </c>
      <c r="H893" s="907">
        <f t="shared" si="3103"/>
        <v>0</v>
      </c>
      <c r="I893" s="907">
        <f t="shared" si="3103"/>
        <v>0</v>
      </c>
      <c r="J893" s="907">
        <f t="shared" si="3103"/>
        <v>0</v>
      </c>
      <c r="K893" s="907">
        <f t="shared" si="3103"/>
        <v>0</v>
      </c>
      <c r="L893" s="907">
        <f t="shared" si="3103"/>
        <v>0</v>
      </c>
      <c r="M893" s="907">
        <f t="shared" si="3103"/>
        <v>0</v>
      </c>
      <c r="N893" s="907">
        <f t="shared" si="3103"/>
        <v>0</v>
      </c>
      <c r="O893" s="907">
        <f t="shared" si="3103"/>
        <v>0</v>
      </c>
      <c r="P893" s="907">
        <f t="shared" si="3103"/>
        <v>0</v>
      </c>
      <c r="Q893" s="907">
        <f t="shared" si="3103"/>
        <v>0</v>
      </c>
      <c r="R893" s="907">
        <f t="shared" si="3103"/>
        <v>0</v>
      </c>
      <c r="S893" s="907">
        <f t="shared" si="3103"/>
        <v>0</v>
      </c>
      <c r="T893" s="906"/>
      <c r="U893" s="907">
        <f t="shared" ref="U893:AL893" si="3104">SUM(U681)</f>
        <v>2.2345490126312043E-2</v>
      </c>
      <c r="V893" s="907">
        <f t="shared" si="3104"/>
        <v>0</v>
      </c>
      <c r="W893" s="907">
        <f t="shared" si="3104"/>
        <v>1.9552303860523038E-2</v>
      </c>
      <c r="X893" s="907">
        <f t="shared" si="3104"/>
        <v>4.3449564134495649E-4</v>
      </c>
      <c r="Y893" s="907">
        <f t="shared" si="3104"/>
        <v>0</v>
      </c>
      <c r="Z893" s="907">
        <f t="shared" si="3104"/>
        <v>0</v>
      </c>
      <c r="AA893" s="907">
        <f t="shared" si="3104"/>
        <v>0</v>
      </c>
      <c r="AB893" s="907">
        <f t="shared" si="3104"/>
        <v>0</v>
      </c>
      <c r="AC893" s="907">
        <f t="shared" si="3104"/>
        <v>0</v>
      </c>
      <c r="AD893" s="907">
        <f t="shared" si="3104"/>
        <v>1.3034869240348694E-3</v>
      </c>
      <c r="AE893" s="907">
        <f t="shared" si="3104"/>
        <v>0</v>
      </c>
      <c r="AF893" s="907">
        <f t="shared" si="3104"/>
        <v>0</v>
      </c>
      <c r="AG893" s="907">
        <f t="shared" si="3104"/>
        <v>0</v>
      </c>
      <c r="AH893" s="907">
        <f t="shared" si="3104"/>
        <v>0</v>
      </c>
      <c r="AI893" s="907">
        <f t="shared" si="3104"/>
        <v>0</v>
      </c>
      <c r="AJ893" s="907">
        <f t="shared" si="3104"/>
        <v>0</v>
      </c>
      <c r="AK893" s="907">
        <f t="shared" si="3104"/>
        <v>0</v>
      </c>
      <c r="AL893" s="907">
        <f t="shared" si="3104"/>
        <v>0</v>
      </c>
      <c r="AM893" s="906"/>
      <c r="AN893" s="907">
        <f t="shared" ref="AN893:BE893" si="3105">SUM(AN681)</f>
        <v>0</v>
      </c>
      <c r="AO893" s="907">
        <f t="shared" si="3105"/>
        <v>0</v>
      </c>
      <c r="AP893" s="907">
        <f t="shared" si="3105"/>
        <v>0</v>
      </c>
      <c r="AQ893" s="907">
        <f t="shared" si="3105"/>
        <v>0</v>
      </c>
      <c r="AR893" s="907">
        <f t="shared" si="3105"/>
        <v>0</v>
      </c>
      <c r="AS893" s="907">
        <f t="shared" si="3105"/>
        <v>0</v>
      </c>
      <c r="AT893" s="907">
        <f t="shared" si="3105"/>
        <v>0</v>
      </c>
      <c r="AU893" s="907">
        <f t="shared" si="3105"/>
        <v>0</v>
      </c>
      <c r="AV893" s="907">
        <f t="shared" si="3105"/>
        <v>0</v>
      </c>
      <c r="AW893" s="907">
        <f t="shared" si="3105"/>
        <v>0</v>
      </c>
      <c r="AX893" s="907">
        <f t="shared" si="3105"/>
        <v>0</v>
      </c>
      <c r="AY893" s="907">
        <f t="shared" si="3105"/>
        <v>0</v>
      </c>
      <c r="AZ893" s="907">
        <f t="shared" si="3105"/>
        <v>0</v>
      </c>
      <c r="BA893" s="907">
        <f t="shared" si="3105"/>
        <v>0</v>
      </c>
      <c r="BB893" s="907">
        <f t="shared" si="3105"/>
        <v>0</v>
      </c>
      <c r="BC893" s="907">
        <f t="shared" si="3105"/>
        <v>0</v>
      </c>
      <c r="BD893" s="907">
        <f t="shared" si="3105"/>
        <v>0</v>
      </c>
      <c r="BE893" s="907">
        <f t="shared" si="3105"/>
        <v>0</v>
      </c>
      <c r="BF893" s="906"/>
      <c r="BG893" s="907">
        <f t="shared" ref="BG893:BX893" si="3106">SUM(BG681)</f>
        <v>0</v>
      </c>
      <c r="BH893" s="907">
        <f t="shared" si="3106"/>
        <v>0</v>
      </c>
      <c r="BI893" s="907">
        <f t="shared" si="3106"/>
        <v>0</v>
      </c>
      <c r="BJ893" s="907">
        <f t="shared" si="3106"/>
        <v>0</v>
      </c>
      <c r="BK893" s="907">
        <f t="shared" si="3106"/>
        <v>0</v>
      </c>
      <c r="BL893" s="907">
        <f t="shared" si="3106"/>
        <v>0</v>
      </c>
      <c r="BM893" s="907">
        <f t="shared" si="3106"/>
        <v>0</v>
      </c>
      <c r="BN893" s="907">
        <f t="shared" si="3106"/>
        <v>0</v>
      </c>
      <c r="BO893" s="907">
        <f t="shared" si="3106"/>
        <v>0</v>
      </c>
      <c r="BP893" s="907">
        <f t="shared" si="3106"/>
        <v>0</v>
      </c>
      <c r="BQ893" s="907">
        <f t="shared" si="3106"/>
        <v>0</v>
      </c>
      <c r="BR893" s="907">
        <f t="shared" si="3106"/>
        <v>0</v>
      </c>
      <c r="BS893" s="907">
        <f t="shared" si="3106"/>
        <v>0</v>
      </c>
      <c r="BT893" s="907">
        <f t="shared" si="3106"/>
        <v>0</v>
      </c>
      <c r="BU893" s="907">
        <f t="shared" si="3106"/>
        <v>0</v>
      </c>
      <c r="BV893" s="907">
        <f t="shared" si="3106"/>
        <v>0</v>
      </c>
      <c r="BW893" s="907">
        <f t="shared" si="3106"/>
        <v>0</v>
      </c>
      <c r="BX893" s="907">
        <f t="shared" si="3106"/>
        <v>0</v>
      </c>
      <c r="BY893" s="906"/>
      <c r="BZ893" s="907">
        <f>SUM(BZ681)</f>
        <v>0</v>
      </c>
      <c r="CA893" s="907">
        <f>SUM(CA681)</f>
        <v>0</v>
      </c>
      <c r="CB893" s="907">
        <f>SUM(CB681)</f>
        <v>0</v>
      </c>
      <c r="CC893" s="907">
        <f>SUM(CC681)</f>
        <v>0</v>
      </c>
      <c r="CD893" s="723">
        <f t="shared" si="3047"/>
        <v>0</v>
      </c>
      <c r="CE893" s="723">
        <f t="shared" si="3048"/>
        <v>1.330642901618929E-3</v>
      </c>
      <c r="CF893" s="723">
        <f t="shared" si="3049"/>
        <v>0</v>
      </c>
      <c r="CG893" s="790">
        <f t="shared" si="3050"/>
        <v>0</v>
      </c>
      <c r="CH893" s="1375">
        <f t="shared" si="3051"/>
        <v>0</v>
      </c>
      <c r="CI893" s="1376">
        <f t="shared" si="3052"/>
        <v>0</v>
      </c>
      <c r="CJ893" s="1377">
        <f t="shared" si="3053"/>
        <v>0</v>
      </c>
      <c r="CK893" s="1377">
        <f t="shared" si="3054"/>
        <v>0</v>
      </c>
      <c r="CL893" s="1377">
        <f t="shared" si="3055"/>
        <v>0</v>
      </c>
      <c r="CM893" s="1377">
        <f t="shared" si="3056"/>
        <v>0</v>
      </c>
      <c r="CN893" s="1377">
        <f t="shared" si="3057"/>
        <v>0</v>
      </c>
      <c r="CO893" s="1378">
        <f t="shared" si="3058"/>
        <v>0</v>
      </c>
      <c r="CP893" s="1378">
        <f t="shared" si="3059"/>
        <v>0</v>
      </c>
      <c r="CQ893" s="1378">
        <f t="shared" si="3060"/>
        <v>0</v>
      </c>
      <c r="CR893" s="1378">
        <f t="shared" si="3061"/>
        <v>0</v>
      </c>
      <c r="CS893" s="1377">
        <f t="shared" si="3062"/>
        <v>0</v>
      </c>
      <c r="CT893" s="1377">
        <f t="shared" si="3063"/>
        <v>0</v>
      </c>
      <c r="CU893" s="1377">
        <f t="shared" si="3064"/>
        <v>0</v>
      </c>
      <c r="CV893" s="1377">
        <f t="shared" si="3065"/>
        <v>0</v>
      </c>
      <c r="CW893" s="1377">
        <f t="shared" si="3066"/>
        <v>0</v>
      </c>
      <c r="CX893" s="1376">
        <f t="shared" si="3067"/>
        <v>0</v>
      </c>
      <c r="CY893" s="1379">
        <f t="shared" si="3068"/>
        <v>0</v>
      </c>
      <c r="CZ893" s="638">
        <f t="shared" si="3069"/>
        <v>0</v>
      </c>
      <c r="DA893" s="639">
        <f t="shared" si="3070"/>
        <v>0</v>
      </c>
      <c r="DB893" s="640">
        <f t="shared" si="3071"/>
        <v>0</v>
      </c>
      <c r="DC893" s="640">
        <f t="shared" si="3072"/>
        <v>0</v>
      </c>
      <c r="DD893" s="640">
        <f t="shared" si="3073"/>
        <v>0</v>
      </c>
      <c r="DE893" s="640">
        <f t="shared" si="3074"/>
        <v>0</v>
      </c>
      <c r="DF893" s="640">
        <f t="shared" si="3075"/>
        <v>0</v>
      </c>
      <c r="DG893" s="641">
        <f t="shared" si="3076"/>
        <v>0</v>
      </c>
      <c r="DH893" s="641">
        <f t="shared" si="3077"/>
        <v>0</v>
      </c>
      <c r="DI893" s="641">
        <f t="shared" si="3078"/>
        <v>0</v>
      </c>
      <c r="DJ893" s="641">
        <f t="shared" si="3079"/>
        <v>0</v>
      </c>
      <c r="DK893" s="640">
        <f t="shared" si="3080"/>
        <v>0</v>
      </c>
      <c r="DL893" s="640">
        <f t="shared" si="3081"/>
        <v>0</v>
      </c>
      <c r="DM893" s="640">
        <f t="shared" si="3082"/>
        <v>0</v>
      </c>
      <c r="DN893" s="640">
        <f t="shared" si="3083"/>
        <v>4.3449564134495649E-4</v>
      </c>
      <c r="DO893" s="640">
        <f t="shared" si="3084"/>
        <v>1.3034869240348694E-3</v>
      </c>
      <c r="DP893" s="639">
        <f t="shared" si="3085"/>
        <v>1.9552303860523038E-2</v>
      </c>
      <c r="DQ893" s="638">
        <f t="shared" si="3086"/>
        <v>2.2345490126312043E-2</v>
      </c>
      <c r="DR893" s="753">
        <f t="shared" si="3087"/>
        <v>18</v>
      </c>
      <c r="DS893" s="111">
        <f t="shared" si="3088"/>
        <v>18</v>
      </c>
      <c r="DT893" s="111">
        <f t="shared" si="3089"/>
        <v>18</v>
      </c>
      <c r="DU893" s="111">
        <f t="shared" si="3090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9"/>
      <c r="EE893" s="603"/>
    </row>
    <row r="894" spans="1:135" s="604" customFormat="1" ht="15.75" customHeight="1">
      <c r="A894" s="718" t="str">
        <f>A682</f>
        <v>Relief: Under 5 supplementary feeding</v>
      </c>
      <c r="B894" s="907">
        <f t="shared" ref="B894:S894" si="3107">SUM(B686)</f>
        <v>0</v>
      </c>
      <c r="C894" s="907">
        <f t="shared" si="3107"/>
        <v>0</v>
      </c>
      <c r="D894" s="907">
        <f t="shared" si="3107"/>
        <v>0</v>
      </c>
      <c r="E894" s="907">
        <f t="shared" si="3107"/>
        <v>0</v>
      </c>
      <c r="F894" s="907">
        <f t="shared" si="3107"/>
        <v>0</v>
      </c>
      <c r="G894" s="907">
        <f t="shared" si="3107"/>
        <v>0</v>
      </c>
      <c r="H894" s="907">
        <f t="shared" si="3107"/>
        <v>0</v>
      </c>
      <c r="I894" s="907">
        <f t="shared" si="3107"/>
        <v>0</v>
      </c>
      <c r="J894" s="907">
        <f t="shared" si="3107"/>
        <v>0</v>
      </c>
      <c r="K894" s="907">
        <f t="shared" si="3107"/>
        <v>0</v>
      </c>
      <c r="L894" s="907">
        <f t="shared" si="3107"/>
        <v>0</v>
      </c>
      <c r="M894" s="907">
        <f t="shared" si="3107"/>
        <v>0</v>
      </c>
      <c r="N894" s="907">
        <f t="shared" si="3107"/>
        <v>0</v>
      </c>
      <c r="O894" s="907">
        <f t="shared" si="3107"/>
        <v>0</v>
      </c>
      <c r="P894" s="907">
        <f t="shared" si="3107"/>
        <v>0</v>
      </c>
      <c r="Q894" s="907">
        <f t="shared" si="3107"/>
        <v>0</v>
      </c>
      <c r="R894" s="907">
        <f t="shared" si="3107"/>
        <v>0</v>
      </c>
      <c r="S894" s="907">
        <f t="shared" si="3107"/>
        <v>0</v>
      </c>
      <c r="T894" s="906"/>
      <c r="U894" s="907">
        <f t="shared" ref="U894:AL894" si="3108">SUM(U686)</f>
        <v>0</v>
      </c>
      <c r="V894" s="907">
        <f t="shared" si="3108"/>
        <v>0</v>
      </c>
      <c r="W894" s="907">
        <f t="shared" si="3108"/>
        <v>4.739478455790784E-2</v>
      </c>
      <c r="X894" s="907">
        <f t="shared" si="3108"/>
        <v>0</v>
      </c>
      <c r="Y894" s="907">
        <f t="shared" si="3108"/>
        <v>0</v>
      </c>
      <c r="Z894" s="907">
        <f t="shared" si="3108"/>
        <v>0</v>
      </c>
      <c r="AA894" s="907">
        <f t="shared" si="3108"/>
        <v>0</v>
      </c>
      <c r="AB894" s="907">
        <f t="shared" si="3108"/>
        <v>0</v>
      </c>
      <c r="AC894" s="907">
        <f t="shared" si="3108"/>
        <v>0</v>
      </c>
      <c r="AD894" s="907">
        <f t="shared" si="3108"/>
        <v>0</v>
      </c>
      <c r="AE894" s="907">
        <f t="shared" si="3108"/>
        <v>0</v>
      </c>
      <c r="AF894" s="907">
        <f t="shared" si="3108"/>
        <v>0</v>
      </c>
      <c r="AG894" s="907">
        <f t="shared" si="3108"/>
        <v>0</v>
      </c>
      <c r="AH894" s="907">
        <f t="shared" si="3108"/>
        <v>0</v>
      </c>
      <c r="AI894" s="907">
        <f t="shared" si="3108"/>
        <v>0</v>
      </c>
      <c r="AJ894" s="907">
        <f t="shared" si="3108"/>
        <v>0</v>
      </c>
      <c r="AK894" s="907">
        <f t="shared" si="3108"/>
        <v>0</v>
      </c>
      <c r="AL894" s="907">
        <f t="shared" si="3108"/>
        <v>0</v>
      </c>
      <c r="AM894" s="906"/>
      <c r="AN894" s="907">
        <f t="shared" ref="AN894:BE894" si="3109">SUM(AN686)</f>
        <v>0</v>
      </c>
      <c r="AO894" s="907">
        <f t="shared" si="3109"/>
        <v>0</v>
      </c>
      <c r="AP894" s="907">
        <f t="shared" si="3109"/>
        <v>0</v>
      </c>
      <c r="AQ894" s="907">
        <f t="shared" si="3109"/>
        <v>0</v>
      </c>
      <c r="AR894" s="907">
        <f t="shared" si="3109"/>
        <v>0</v>
      </c>
      <c r="AS894" s="907">
        <f t="shared" si="3109"/>
        <v>0</v>
      </c>
      <c r="AT894" s="907">
        <f t="shared" si="3109"/>
        <v>0</v>
      </c>
      <c r="AU894" s="907">
        <f t="shared" si="3109"/>
        <v>0</v>
      </c>
      <c r="AV894" s="907">
        <f t="shared" si="3109"/>
        <v>0</v>
      </c>
      <c r="AW894" s="907">
        <f t="shared" si="3109"/>
        <v>0</v>
      </c>
      <c r="AX894" s="907">
        <f t="shared" si="3109"/>
        <v>0</v>
      </c>
      <c r="AY894" s="907">
        <f t="shared" si="3109"/>
        <v>0</v>
      </c>
      <c r="AZ894" s="907">
        <f t="shared" si="3109"/>
        <v>0</v>
      </c>
      <c r="BA894" s="907">
        <f t="shared" si="3109"/>
        <v>0</v>
      </c>
      <c r="BB894" s="907">
        <f t="shared" si="3109"/>
        <v>0</v>
      </c>
      <c r="BC894" s="907">
        <f t="shared" si="3109"/>
        <v>0</v>
      </c>
      <c r="BD894" s="907">
        <f t="shared" si="3109"/>
        <v>0</v>
      </c>
      <c r="BE894" s="907">
        <f t="shared" si="3109"/>
        <v>0</v>
      </c>
      <c r="BF894" s="906"/>
      <c r="BG894" s="907">
        <f t="shared" ref="BG894:BX894" si="3110">SUM(BG686)</f>
        <v>0</v>
      </c>
      <c r="BH894" s="907">
        <f t="shared" si="3110"/>
        <v>0</v>
      </c>
      <c r="BI894" s="907">
        <f t="shared" si="3110"/>
        <v>0</v>
      </c>
      <c r="BJ894" s="907">
        <f t="shared" si="3110"/>
        <v>0</v>
      </c>
      <c r="BK894" s="907">
        <f t="shared" si="3110"/>
        <v>0</v>
      </c>
      <c r="BL894" s="907">
        <f t="shared" si="3110"/>
        <v>0</v>
      </c>
      <c r="BM894" s="907">
        <f t="shared" si="3110"/>
        <v>0</v>
      </c>
      <c r="BN894" s="907">
        <f t="shared" si="3110"/>
        <v>0</v>
      </c>
      <c r="BO894" s="907">
        <f t="shared" si="3110"/>
        <v>0</v>
      </c>
      <c r="BP894" s="907">
        <f t="shared" si="3110"/>
        <v>0</v>
      </c>
      <c r="BQ894" s="907">
        <f t="shared" si="3110"/>
        <v>0</v>
      </c>
      <c r="BR894" s="907">
        <f t="shared" si="3110"/>
        <v>0</v>
      </c>
      <c r="BS894" s="907">
        <f t="shared" si="3110"/>
        <v>0</v>
      </c>
      <c r="BT894" s="907">
        <f t="shared" si="3110"/>
        <v>0</v>
      </c>
      <c r="BU894" s="907">
        <f t="shared" si="3110"/>
        <v>0</v>
      </c>
      <c r="BV894" s="907">
        <f t="shared" si="3110"/>
        <v>0</v>
      </c>
      <c r="BW894" s="907">
        <f t="shared" si="3110"/>
        <v>0</v>
      </c>
      <c r="BX894" s="907">
        <f t="shared" si="3110"/>
        <v>0</v>
      </c>
      <c r="BY894" s="906"/>
      <c r="BZ894" s="907">
        <f>SUM(BZ686)</f>
        <v>0</v>
      </c>
      <c r="CA894" s="907">
        <f>SUM(CA686)</f>
        <v>0</v>
      </c>
      <c r="CB894" s="907">
        <f>SUM(CB686)</f>
        <v>0</v>
      </c>
      <c r="CC894" s="907">
        <f>SUM(CC686)</f>
        <v>0</v>
      </c>
      <c r="CD894" s="723">
        <f t="shared" si="3047"/>
        <v>0</v>
      </c>
      <c r="CE894" s="723">
        <f t="shared" si="3048"/>
        <v>0</v>
      </c>
      <c r="CF894" s="723">
        <f t="shared" si="3049"/>
        <v>0</v>
      </c>
      <c r="CG894" s="790">
        <f t="shared" si="3050"/>
        <v>0</v>
      </c>
      <c r="CH894" s="1375">
        <f t="shared" si="3051"/>
        <v>0</v>
      </c>
      <c r="CI894" s="1376">
        <f t="shared" si="3052"/>
        <v>0</v>
      </c>
      <c r="CJ894" s="1377">
        <f t="shared" si="3053"/>
        <v>0</v>
      </c>
      <c r="CK894" s="1377">
        <f t="shared" si="3054"/>
        <v>0</v>
      </c>
      <c r="CL894" s="1377">
        <f t="shared" si="3055"/>
        <v>0</v>
      </c>
      <c r="CM894" s="1377">
        <f t="shared" si="3056"/>
        <v>0</v>
      </c>
      <c r="CN894" s="1377">
        <f t="shared" si="3057"/>
        <v>0</v>
      </c>
      <c r="CO894" s="1378">
        <f t="shared" si="3058"/>
        <v>0</v>
      </c>
      <c r="CP894" s="1378">
        <f t="shared" si="3059"/>
        <v>0</v>
      </c>
      <c r="CQ894" s="1378">
        <f t="shared" si="3060"/>
        <v>0</v>
      </c>
      <c r="CR894" s="1378">
        <f t="shared" si="3061"/>
        <v>0</v>
      </c>
      <c r="CS894" s="1377">
        <f t="shared" si="3062"/>
        <v>0</v>
      </c>
      <c r="CT894" s="1377">
        <f t="shared" si="3063"/>
        <v>0</v>
      </c>
      <c r="CU894" s="1377">
        <f t="shared" si="3064"/>
        <v>0</v>
      </c>
      <c r="CV894" s="1377">
        <f t="shared" si="3065"/>
        <v>0</v>
      </c>
      <c r="CW894" s="1377">
        <f t="shared" si="3066"/>
        <v>0</v>
      </c>
      <c r="CX894" s="1376">
        <f t="shared" si="3067"/>
        <v>0</v>
      </c>
      <c r="CY894" s="1379">
        <f t="shared" si="3068"/>
        <v>0</v>
      </c>
      <c r="CZ894" s="638">
        <f t="shared" si="3069"/>
        <v>0</v>
      </c>
      <c r="DA894" s="639">
        <f t="shared" si="3070"/>
        <v>0</v>
      </c>
      <c r="DB894" s="640">
        <f t="shared" si="3071"/>
        <v>0</v>
      </c>
      <c r="DC894" s="640">
        <f t="shared" si="3072"/>
        <v>0</v>
      </c>
      <c r="DD894" s="640">
        <f t="shared" si="3073"/>
        <v>0</v>
      </c>
      <c r="DE894" s="640">
        <f t="shared" si="3074"/>
        <v>0</v>
      </c>
      <c r="DF894" s="640">
        <f t="shared" si="3075"/>
        <v>0</v>
      </c>
      <c r="DG894" s="641">
        <f t="shared" si="3076"/>
        <v>0</v>
      </c>
      <c r="DH894" s="641">
        <f t="shared" si="3077"/>
        <v>0</v>
      </c>
      <c r="DI894" s="641">
        <f t="shared" si="3078"/>
        <v>0</v>
      </c>
      <c r="DJ894" s="641">
        <f t="shared" si="3079"/>
        <v>0</v>
      </c>
      <c r="DK894" s="640">
        <f t="shared" si="3080"/>
        <v>0</v>
      </c>
      <c r="DL894" s="640">
        <f t="shared" si="3081"/>
        <v>0</v>
      </c>
      <c r="DM894" s="640">
        <f t="shared" si="3082"/>
        <v>0</v>
      </c>
      <c r="DN894" s="640">
        <f t="shared" si="3083"/>
        <v>0</v>
      </c>
      <c r="DO894" s="640">
        <f t="shared" si="3084"/>
        <v>0</v>
      </c>
      <c r="DP894" s="639">
        <f t="shared" si="3085"/>
        <v>0</v>
      </c>
      <c r="DQ894" s="638">
        <f t="shared" si="3086"/>
        <v>4.739478455790784E-2</v>
      </c>
      <c r="DR894" s="753">
        <f t="shared" si="3087"/>
        <v>18</v>
      </c>
      <c r="DS894" s="111">
        <f t="shared" si="3088"/>
        <v>18</v>
      </c>
      <c r="DT894" s="111">
        <f t="shared" si="3089"/>
        <v>18</v>
      </c>
      <c r="DU894" s="111">
        <f t="shared" si="3090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9"/>
      <c r="EE894" s="603"/>
    </row>
    <row r="895" spans="1:135" s="604" customFormat="1" ht="15.75" customHeight="1">
      <c r="A895" s="916" t="s">
        <v>497</v>
      </c>
      <c r="B895" s="906"/>
      <c r="C895" s="906"/>
      <c r="D895" s="906"/>
      <c r="E895" s="906"/>
      <c r="F895" s="906"/>
      <c r="G895" s="906"/>
      <c r="H895" s="906"/>
      <c r="I895" s="906"/>
      <c r="J895" s="906"/>
      <c r="K895" s="906"/>
      <c r="L895" s="906"/>
      <c r="M895" s="906"/>
      <c r="N895" s="906"/>
      <c r="O895" s="906"/>
      <c r="P895" s="906"/>
      <c r="Q895" s="906"/>
      <c r="R895" s="906"/>
      <c r="S895" s="906"/>
      <c r="T895" s="880"/>
      <c r="U895" s="906"/>
      <c r="V895" s="906"/>
      <c r="W895" s="906"/>
      <c r="X895" s="906"/>
      <c r="Y895" s="906"/>
      <c r="Z895" s="906"/>
      <c r="AA895" s="906"/>
      <c r="AB895" s="906"/>
      <c r="AC895" s="906"/>
      <c r="AD895" s="906"/>
      <c r="AE895" s="906"/>
      <c r="AF895" s="906"/>
      <c r="AG895" s="906"/>
      <c r="AH895" s="906"/>
      <c r="AI895" s="906"/>
      <c r="AJ895" s="906"/>
      <c r="AK895" s="906"/>
      <c r="AL895" s="906"/>
      <c r="AM895" s="880"/>
      <c r="AN895" s="906"/>
      <c r="AO895" s="906"/>
      <c r="AP895" s="906"/>
      <c r="AQ895" s="906"/>
      <c r="AR895" s="906"/>
      <c r="AS895" s="906"/>
      <c r="AT895" s="906"/>
      <c r="AU895" s="906"/>
      <c r="AV895" s="906"/>
      <c r="AW895" s="906"/>
      <c r="AX895" s="906"/>
      <c r="AY895" s="906"/>
      <c r="AZ895" s="906"/>
      <c r="BA895" s="906"/>
      <c r="BB895" s="906"/>
      <c r="BC895" s="906"/>
      <c r="BD895" s="906"/>
      <c r="BE895" s="906"/>
      <c r="BF895" s="880"/>
      <c r="BG895" s="906"/>
      <c r="BH895" s="906"/>
      <c r="BI895" s="906"/>
      <c r="BJ895" s="906"/>
      <c r="BK895" s="906"/>
      <c r="BL895" s="906"/>
      <c r="BM895" s="906"/>
      <c r="BN895" s="906"/>
      <c r="BO895" s="906"/>
      <c r="BP895" s="906"/>
      <c r="BQ895" s="906"/>
      <c r="BR895" s="906"/>
      <c r="BS895" s="906"/>
      <c r="BT895" s="906"/>
      <c r="BU895" s="906"/>
      <c r="BV895" s="906"/>
      <c r="BW895" s="906"/>
      <c r="BX895" s="906"/>
      <c r="BY895" s="880"/>
      <c r="BZ895" s="906"/>
      <c r="CA895" s="906"/>
      <c r="CB895" s="906"/>
      <c r="CC895" s="906"/>
      <c r="CD895" s="910"/>
      <c r="CE895" s="910"/>
      <c r="CF895" s="910"/>
      <c r="CG895" s="910"/>
      <c r="CH895" s="665"/>
      <c r="CI895" s="1411"/>
      <c r="CJ895" s="1411"/>
      <c r="CK895" s="1411"/>
      <c r="CL895" s="1411"/>
      <c r="CM895" s="1411"/>
      <c r="CN895" s="1411"/>
      <c r="CO895" s="1411"/>
      <c r="CP895" s="1411"/>
      <c r="CQ895" s="1411"/>
      <c r="CR895" s="1411"/>
      <c r="CS895" s="1411"/>
      <c r="CT895" s="1411"/>
      <c r="CU895" s="1411"/>
      <c r="CV895" s="1411"/>
      <c r="CW895" s="1411"/>
      <c r="CX895" s="1411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11"/>
      <c r="EE895" s="603"/>
    </row>
    <row r="896" spans="1:135" s="604" customFormat="1" ht="15.75" customHeight="1">
      <c r="A896" s="718" t="str">
        <f>A687</f>
        <v>Gifts/remittances: cereal</v>
      </c>
      <c r="B896" s="907">
        <f t="shared" ref="B896:S896" si="3111">SUM(B691)</f>
        <v>0</v>
      </c>
      <c r="C896" s="907">
        <f t="shared" si="3111"/>
        <v>0</v>
      </c>
      <c r="D896" s="907">
        <f t="shared" si="3111"/>
        <v>0</v>
      </c>
      <c r="E896" s="907">
        <f t="shared" si="3111"/>
        <v>0</v>
      </c>
      <c r="F896" s="907">
        <f t="shared" si="3111"/>
        <v>0</v>
      </c>
      <c r="G896" s="907">
        <f t="shared" si="3111"/>
        <v>0</v>
      </c>
      <c r="H896" s="907">
        <f t="shared" si="3111"/>
        <v>0</v>
      </c>
      <c r="I896" s="907">
        <f t="shared" si="3111"/>
        <v>0</v>
      </c>
      <c r="J896" s="907">
        <f t="shared" si="3111"/>
        <v>0</v>
      </c>
      <c r="K896" s="907">
        <f t="shared" si="3111"/>
        <v>0</v>
      </c>
      <c r="L896" s="907">
        <f t="shared" si="3111"/>
        <v>0</v>
      </c>
      <c r="M896" s="907">
        <f t="shared" si="3111"/>
        <v>0</v>
      </c>
      <c r="N896" s="907">
        <f t="shared" si="3111"/>
        <v>0</v>
      </c>
      <c r="O896" s="907">
        <f t="shared" si="3111"/>
        <v>0</v>
      </c>
      <c r="P896" s="907">
        <f t="shared" si="3111"/>
        <v>0</v>
      </c>
      <c r="Q896" s="907">
        <f t="shared" si="3111"/>
        <v>0</v>
      </c>
      <c r="R896" s="907">
        <f t="shared" si="3111"/>
        <v>0</v>
      </c>
      <c r="S896" s="907">
        <f t="shared" si="3111"/>
        <v>0</v>
      </c>
      <c r="T896" s="906"/>
      <c r="U896" s="907">
        <f t="shared" ref="U896:AL896" si="3112">SUM(U691)</f>
        <v>8.0889521437466638E-2</v>
      </c>
      <c r="V896" s="907">
        <f t="shared" si="3112"/>
        <v>0</v>
      </c>
      <c r="W896" s="907">
        <f t="shared" si="3112"/>
        <v>0</v>
      </c>
      <c r="X896" s="907">
        <f t="shared" si="3112"/>
        <v>0</v>
      </c>
      <c r="Y896" s="907">
        <f t="shared" si="3112"/>
        <v>0</v>
      </c>
      <c r="Z896" s="907">
        <f t="shared" si="3112"/>
        <v>0</v>
      </c>
      <c r="AA896" s="907">
        <f t="shared" si="3112"/>
        <v>0</v>
      </c>
      <c r="AB896" s="907">
        <f t="shared" si="3112"/>
        <v>0</v>
      </c>
      <c r="AC896" s="907">
        <f t="shared" si="3112"/>
        <v>0</v>
      </c>
      <c r="AD896" s="907">
        <f t="shared" si="3112"/>
        <v>0</v>
      </c>
      <c r="AE896" s="907">
        <f t="shared" si="3112"/>
        <v>0</v>
      </c>
      <c r="AF896" s="907">
        <f t="shared" si="3112"/>
        <v>0</v>
      </c>
      <c r="AG896" s="907">
        <f t="shared" si="3112"/>
        <v>0</v>
      </c>
      <c r="AH896" s="907">
        <f t="shared" si="3112"/>
        <v>0</v>
      </c>
      <c r="AI896" s="907">
        <f t="shared" si="3112"/>
        <v>0</v>
      </c>
      <c r="AJ896" s="907">
        <f t="shared" si="3112"/>
        <v>0</v>
      </c>
      <c r="AK896" s="907">
        <f t="shared" si="3112"/>
        <v>0</v>
      </c>
      <c r="AL896" s="907">
        <f t="shared" si="3112"/>
        <v>0</v>
      </c>
      <c r="AM896" s="906"/>
      <c r="AN896" s="907">
        <f t="shared" ref="AN896:BE896" si="3113">SUM(AN691)</f>
        <v>0</v>
      </c>
      <c r="AO896" s="907">
        <f t="shared" si="3113"/>
        <v>0</v>
      </c>
      <c r="AP896" s="907">
        <f t="shared" si="3113"/>
        <v>0</v>
      </c>
      <c r="AQ896" s="907">
        <f t="shared" si="3113"/>
        <v>0</v>
      </c>
      <c r="AR896" s="907">
        <f t="shared" si="3113"/>
        <v>0</v>
      </c>
      <c r="AS896" s="907">
        <f t="shared" si="3113"/>
        <v>0</v>
      </c>
      <c r="AT896" s="907">
        <f t="shared" si="3113"/>
        <v>0</v>
      </c>
      <c r="AU896" s="907">
        <f t="shared" si="3113"/>
        <v>0</v>
      </c>
      <c r="AV896" s="907">
        <f t="shared" si="3113"/>
        <v>0</v>
      </c>
      <c r="AW896" s="907">
        <f t="shared" si="3113"/>
        <v>0</v>
      </c>
      <c r="AX896" s="907">
        <f t="shared" si="3113"/>
        <v>0</v>
      </c>
      <c r="AY896" s="907">
        <f t="shared" si="3113"/>
        <v>0</v>
      </c>
      <c r="AZ896" s="907">
        <f t="shared" si="3113"/>
        <v>0</v>
      </c>
      <c r="BA896" s="907">
        <f t="shared" si="3113"/>
        <v>0</v>
      </c>
      <c r="BB896" s="907">
        <f t="shared" si="3113"/>
        <v>0</v>
      </c>
      <c r="BC896" s="907">
        <f t="shared" si="3113"/>
        <v>0</v>
      </c>
      <c r="BD896" s="907">
        <f t="shared" si="3113"/>
        <v>0</v>
      </c>
      <c r="BE896" s="907">
        <f t="shared" si="3113"/>
        <v>0</v>
      </c>
      <c r="BF896" s="906"/>
      <c r="BG896" s="907">
        <f t="shared" ref="BG896:BX896" si="3114">SUM(BG691)</f>
        <v>0</v>
      </c>
      <c r="BH896" s="907">
        <f t="shared" si="3114"/>
        <v>0</v>
      </c>
      <c r="BI896" s="907">
        <f t="shared" si="3114"/>
        <v>0</v>
      </c>
      <c r="BJ896" s="907">
        <f t="shared" si="3114"/>
        <v>0</v>
      </c>
      <c r="BK896" s="907">
        <f t="shared" si="3114"/>
        <v>0</v>
      </c>
      <c r="BL896" s="907">
        <f t="shared" si="3114"/>
        <v>0</v>
      </c>
      <c r="BM896" s="907">
        <f t="shared" si="3114"/>
        <v>0</v>
      </c>
      <c r="BN896" s="907">
        <f t="shared" si="3114"/>
        <v>0</v>
      </c>
      <c r="BO896" s="907">
        <f t="shared" si="3114"/>
        <v>0</v>
      </c>
      <c r="BP896" s="907">
        <f t="shared" si="3114"/>
        <v>0</v>
      </c>
      <c r="BQ896" s="907">
        <f t="shared" si="3114"/>
        <v>0</v>
      </c>
      <c r="BR896" s="907">
        <f t="shared" si="3114"/>
        <v>0</v>
      </c>
      <c r="BS896" s="907">
        <f t="shared" si="3114"/>
        <v>0</v>
      </c>
      <c r="BT896" s="907">
        <f t="shared" si="3114"/>
        <v>0</v>
      </c>
      <c r="BU896" s="907">
        <f t="shared" si="3114"/>
        <v>0</v>
      </c>
      <c r="BV896" s="907">
        <f t="shared" si="3114"/>
        <v>0</v>
      </c>
      <c r="BW896" s="907">
        <f t="shared" si="3114"/>
        <v>0</v>
      </c>
      <c r="BX896" s="907">
        <f t="shared" si="3114"/>
        <v>0</v>
      </c>
      <c r="BY896" s="906"/>
      <c r="BZ896" s="907">
        <f>SUM(BZ691)</f>
        <v>0</v>
      </c>
      <c r="CA896" s="907">
        <f>SUM(CA691)</f>
        <v>0</v>
      </c>
      <c r="CB896" s="907">
        <f>SUM(CB691)</f>
        <v>0</v>
      </c>
      <c r="CC896" s="907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375">
        <f t="shared" ref="CH896:CQ898" si="3115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376">
        <f t="shared" si="3115"/>
        <v>0</v>
      </c>
      <c r="CJ896" s="1377">
        <f t="shared" si="3115"/>
        <v>0</v>
      </c>
      <c r="CK896" s="1377">
        <f t="shared" si="3115"/>
        <v>0</v>
      </c>
      <c r="CL896" s="1377">
        <f t="shared" si="3115"/>
        <v>0</v>
      </c>
      <c r="CM896" s="1377">
        <f t="shared" si="3115"/>
        <v>0</v>
      </c>
      <c r="CN896" s="1377">
        <f t="shared" si="3115"/>
        <v>0</v>
      </c>
      <c r="CO896" s="1378">
        <f t="shared" si="3115"/>
        <v>0</v>
      </c>
      <c r="CP896" s="1378">
        <f t="shared" si="3115"/>
        <v>0</v>
      </c>
      <c r="CQ896" s="1378">
        <f t="shared" si="3115"/>
        <v>0</v>
      </c>
      <c r="CR896" s="1378">
        <f t="shared" ref="CR896:CY898" si="3116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377">
        <f t="shared" si="3116"/>
        <v>0</v>
      </c>
      <c r="CT896" s="1377">
        <f t="shared" si="3116"/>
        <v>0</v>
      </c>
      <c r="CU896" s="1377">
        <f t="shared" si="3116"/>
        <v>0</v>
      </c>
      <c r="CV896" s="1377">
        <f t="shared" si="3116"/>
        <v>0</v>
      </c>
      <c r="CW896" s="1377">
        <f t="shared" si="3116"/>
        <v>0</v>
      </c>
      <c r="CX896" s="1376">
        <f t="shared" si="3116"/>
        <v>0</v>
      </c>
      <c r="CY896" s="1379">
        <f t="shared" si="3116"/>
        <v>0</v>
      </c>
      <c r="CZ896" s="638">
        <f t="shared" ref="CZ896:DI898" si="3117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117"/>
        <v>0</v>
      </c>
      <c r="DB896" s="640">
        <f t="shared" si="3117"/>
        <v>0</v>
      </c>
      <c r="DC896" s="640">
        <f t="shared" si="3117"/>
        <v>0</v>
      </c>
      <c r="DD896" s="640">
        <f t="shared" si="3117"/>
        <v>0</v>
      </c>
      <c r="DE896" s="640">
        <f t="shared" si="3117"/>
        <v>0</v>
      </c>
      <c r="DF896" s="640">
        <f t="shared" si="3117"/>
        <v>0</v>
      </c>
      <c r="DG896" s="641">
        <f t="shared" si="3117"/>
        <v>0</v>
      </c>
      <c r="DH896" s="641">
        <f t="shared" si="3117"/>
        <v>0</v>
      </c>
      <c r="DI896" s="641">
        <f t="shared" si="3117"/>
        <v>0</v>
      </c>
      <c r="DJ896" s="641">
        <f t="shared" ref="DJ896:DQ898" si="3118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118"/>
        <v>0</v>
      </c>
      <c r="DL896" s="640">
        <f t="shared" si="3118"/>
        <v>0</v>
      </c>
      <c r="DM896" s="640">
        <f t="shared" si="3118"/>
        <v>0</v>
      </c>
      <c r="DN896" s="640">
        <f t="shared" si="3118"/>
        <v>0</v>
      </c>
      <c r="DO896" s="640">
        <f t="shared" si="3118"/>
        <v>0</v>
      </c>
      <c r="DP896" s="639">
        <f t="shared" si="3118"/>
        <v>0</v>
      </c>
      <c r="DQ896" s="638">
        <f t="shared" si="3118"/>
        <v>8.0889521437466638E-2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9"/>
      <c r="EE896" s="603"/>
    </row>
    <row r="897" spans="1:135" s="604" customFormat="1" ht="15.75" customHeight="1">
      <c r="A897" s="718" t="str">
        <f>A692</f>
        <v>Gifts/remittances: sugar</v>
      </c>
      <c r="B897" s="907">
        <f t="shared" ref="B897:S897" si="3119">SUM(B696)</f>
        <v>0</v>
      </c>
      <c r="C897" s="907">
        <f t="shared" si="3119"/>
        <v>0</v>
      </c>
      <c r="D897" s="907">
        <f t="shared" si="3119"/>
        <v>0</v>
      </c>
      <c r="E897" s="907">
        <f t="shared" si="3119"/>
        <v>0</v>
      </c>
      <c r="F897" s="907">
        <f t="shared" si="3119"/>
        <v>0</v>
      </c>
      <c r="G897" s="907">
        <f t="shared" si="3119"/>
        <v>0</v>
      </c>
      <c r="H897" s="907">
        <f t="shared" si="3119"/>
        <v>0</v>
      </c>
      <c r="I897" s="907">
        <f t="shared" si="3119"/>
        <v>0</v>
      </c>
      <c r="J897" s="907">
        <f t="shared" si="3119"/>
        <v>0</v>
      </c>
      <c r="K897" s="907">
        <f t="shared" si="3119"/>
        <v>0</v>
      </c>
      <c r="L897" s="907">
        <f t="shared" si="3119"/>
        <v>0</v>
      </c>
      <c r="M897" s="907">
        <f t="shared" si="3119"/>
        <v>0</v>
      </c>
      <c r="N897" s="907">
        <f t="shared" si="3119"/>
        <v>0</v>
      </c>
      <c r="O897" s="907">
        <f t="shared" si="3119"/>
        <v>0</v>
      </c>
      <c r="P897" s="907">
        <f t="shared" si="3119"/>
        <v>0</v>
      </c>
      <c r="Q897" s="907">
        <f t="shared" si="3119"/>
        <v>0</v>
      </c>
      <c r="R897" s="907">
        <f t="shared" si="3119"/>
        <v>0</v>
      </c>
      <c r="S897" s="907">
        <f t="shared" si="3119"/>
        <v>0</v>
      </c>
      <c r="T897" s="906"/>
      <c r="U897" s="907">
        <f t="shared" ref="U897:AL897" si="3120">SUM(U696)</f>
        <v>0</v>
      </c>
      <c r="V897" s="907">
        <f t="shared" si="3120"/>
        <v>0</v>
      </c>
      <c r="W897" s="907">
        <f t="shared" si="3120"/>
        <v>0</v>
      </c>
      <c r="X897" s="907">
        <f t="shared" si="3120"/>
        <v>0</v>
      </c>
      <c r="Y897" s="907">
        <f t="shared" si="3120"/>
        <v>0</v>
      </c>
      <c r="Z897" s="907">
        <f t="shared" si="3120"/>
        <v>0</v>
      </c>
      <c r="AA897" s="907">
        <f t="shared" si="3120"/>
        <v>0</v>
      </c>
      <c r="AB897" s="907">
        <f t="shared" si="3120"/>
        <v>0</v>
      </c>
      <c r="AC897" s="907">
        <f t="shared" si="3120"/>
        <v>0</v>
      </c>
      <c r="AD897" s="907">
        <f t="shared" si="3120"/>
        <v>0</v>
      </c>
      <c r="AE897" s="907">
        <f t="shared" si="3120"/>
        <v>0</v>
      </c>
      <c r="AF897" s="907">
        <f t="shared" si="3120"/>
        <v>0</v>
      </c>
      <c r="AG897" s="907">
        <f t="shared" si="3120"/>
        <v>0</v>
      </c>
      <c r="AH897" s="907">
        <f t="shared" si="3120"/>
        <v>0</v>
      </c>
      <c r="AI897" s="907">
        <f t="shared" si="3120"/>
        <v>0</v>
      </c>
      <c r="AJ897" s="907">
        <f t="shared" si="3120"/>
        <v>0</v>
      </c>
      <c r="AK897" s="907">
        <f t="shared" si="3120"/>
        <v>0</v>
      </c>
      <c r="AL897" s="907">
        <f t="shared" si="3120"/>
        <v>0</v>
      </c>
      <c r="AM897" s="906"/>
      <c r="AN897" s="907">
        <f t="shared" ref="AN897:BE897" si="3121">SUM(AN696)</f>
        <v>0</v>
      </c>
      <c r="AO897" s="907">
        <f t="shared" si="3121"/>
        <v>0</v>
      </c>
      <c r="AP897" s="907">
        <f t="shared" si="3121"/>
        <v>0</v>
      </c>
      <c r="AQ897" s="907">
        <f t="shared" si="3121"/>
        <v>0</v>
      </c>
      <c r="AR897" s="907">
        <f t="shared" si="3121"/>
        <v>0</v>
      </c>
      <c r="AS897" s="907">
        <f t="shared" si="3121"/>
        <v>0</v>
      </c>
      <c r="AT897" s="907">
        <f t="shared" si="3121"/>
        <v>0</v>
      </c>
      <c r="AU897" s="907">
        <f t="shared" si="3121"/>
        <v>0</v>
      </c>
      <c r="AV897" s="907">
        <f t="shared" si="3121"/>
        <v>0</v>
      </c>
      <c r="AW897" s="907">
        <f t="shared" si="3121"/>
        <v>0</v>
      </c>
      <c r="AX897" s="907">
        <f t="shared" si="3121"/>
        <v>0</v>
      </c>
      <c r="AY897" s="907">
        <f t="shared" si="3121"/>
        <v>0</v>
      </c>
      <c r="AZ897" s="907">
        <f t="shared" si="3121"/>
        <v>0</v>
      </c>
      <c r="BA897" s="907">
        <f t="shared" si="3121"/>
        <v>0</v>
      </c>
      <c r="BB897" s="907">
        <f t="shared" si="3121"/>
        <v>0</v>
      </c>
      <c r="BC897" s="907">
        <f t="shared" si="3121"/>
        <v>0</v>
      </c>
      <c r="BD897" s="907">
        <f t="shared" si="3121"/>
        <v>0</v>
      </c>
      <c r="BE897" s="907">
        <f t="shared" si="3121"/>
        <v>0</v>
      </c>
      <c r="BF897" s="906"/>
      <c r="BG897" s="907">
        <f t="shared" ref="BG897:BX897" si="3122">SUM(BG696)</f>
        <v>0</v>
      </c>
      <c r="BH897" s="907">
        <f t="shared" si="3122"/>
        <v>0</v>
      </c>
      <c r="BI897" s="907">
        <f t="shared" si="3122"/>
        <v>0</v>
      </c>
      <c r="BJ897" s="907">
        <f t="shared" si="3122"/>
        <v>0</v>
      </c>
      <c r="BK897" s="907">
        <f t="shared" si="3122"/>
        <v>0</v>
      </c>
      <c r="BL897" s="907">
        <f t="shared" si="3122"/>
        <v>0</v>
      </c>
      <c r="BM897" s="907">
        <f t="shared" si="3122"/>
        <v>0</v>
      </c>
      <c r="BN897" s="907">
        <f t="shared" si="3122"/>
        <v>0</v>
      </c>
      <c r="BO897" s="907">
        <f t="shared" si="3122"/>
        <v>0</v>
      </c>
      <c r="BP897" s="907">
        <f t="shared" si="3122"/>
        <v>0</v>
      </c>
      <c r="BQ897" s="907">
        <f t="shared" si="3122"/>
        <v>0</v>
      </c>
      <c r="BR897" s="907">
        <f t="shared" si="3122"/>
        <v>0</v>
      </c>
      <c r="BS897" s="907">
        <f t="shared" si="3122"/>
        <v>0</v>
      </c>
      <c r="BT897" s="907">
        <f t="shared" si="3122"/>
        <v>0</v>
      </c>
      <c r="BU897" s="907">
        <f t="shared" si="3122"/>
        <v>0</v>
      </c>
      <c r="BV897" s="907">
        <f t="shared" si="3122"/>
        <v>0</v>
      </c>
      <c r="BW897" s="907">
        <f t="shared" si="3122"/>
        <v>0</v>
      </c>
      <c r="BX897" s="907">
        <f t="shared" si="3122"/>
        <v>0</v>
      </c>
      <c r="BY897" s="906"/>
      <c r="BZ897" s="907">
        <f>SUM(BZ696)</f>
        <v>0</v>
      </c>
      <c r="CA897" s="907">
        <f>SUM(CA696)</f>
        <v>0</v>
      </c>
      <c r="CB897" s="907">
        <f>SUM(CB696)</f>
        <v>0</v>
      </c>
      <c r="CC897" s="907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375">
        <f t="shared" si="3115"/>
        <v>0</v>
      </c>
      <c r="CI897" s="1376">
        <f t="shared" si="3115"/>
        <v>0</v>
      </c>
      <c r="CJ897" s="1377">
        <f t="shared" si="3115"/>
        <v>0</v>
      </c>
      <c r="CK897" s="1377">
        <f t="shared" si="3115"/>
        <v>0</v>
      </c>
      <c r="CL897" s="1377">
        <f t="shared" si="3115"/>
        <v>0</v>
      </c>
      <c r="CM897" s="1377">
        <f t="shared" si="3115"/>
        <v>0</v>
      </c>
      <c r="CN897" s="1377">
        <f t="shared" si="3115"/>
        <v>0</v>
      </c>
      <c r="CO897" s="1378">
        <f t="shared" si="3115"/>
        <v>0</v>
      </c>
      <c r="CP897" s="1378">
        <f t="shared" si="3115"/>
        <v>0</v>
      </c>
      <c r="CQ897" s="1378">
        <f t="shared" si="3115"/>
        <v>0</v>
      </c>
      <c r="CR897" s="1378">
        <f t="shared" si="3116"/>
        <v>0</v>
      </c>
      <c r="CS897" s="1377">
        <f t="shared" si="3116"/>
        <v>0</v>
      </c>
      <c r="CT897" s="1377">
        <f t="shared" si="3116"/>
        <v>0</v>
      </c>
      <c r="CU897" s="1377">
        <f t="shared" si="3116"/>
        <v>0</v>
      </c>
      <c r="CV897" s="1377">
        <f t="shared" si="3116"/>
        <v>0</v>
      </c>
      <c r="CW897" s="1377">
        <f t="shared" si="3116"/>
        <v>0</v>
      </c>
      <c r="CX897" s="1376">
        <f t="shared" si="3116"/>
        <v>0</v>
      </c>
      <c r="CY897" s="1379">
        <f t="shared" si="3116"/>
        <v>0</v>
      </c>
      <c r="CZ897" s="638">
        <f t="shared" si="3117"/>
        <v>0</v>
      </c>
      <c r="DA897" s="639">
        <f t="shared" si="3117"/>
        <v>0</v>
      </c>
      <c r="DB897" s="640">
        <f t="shared" si="3117"/>
        <v>0</v>
      </c>
      <c r="DC897" s="640">
        <f t="shared" si="3117"/>
        <v>0</v>
      </c>
      <c r="DD897" s="640">
        <f t="shared" si="3117"/>
        <v>0</v>
      </c>
      <c r="DE897" s="640">
        <f t="shared" si="3117"/>
        <v>0</v>
      </c>
      <c r="DF897" s="640">
        <f t="shared" si="3117"/>
        <v>0</v>
      </c>
      <c r="DG897" s="641">
        <f t="shared" si="3117"/>
        <v>0</v>
      </c>
      <c r="DH897" s="641">
        <f t="shared" si="3117"/>
        <v>0</v>
      </c>
      <c r="DI897" s="641">
        <f t="shared" si="3117"/>
        <v>0</v>
      </c>
      <c r="DJ897" s="641">
        <f t="shared" si="3118"/>
        <v>0</v>
      </c>
      <c r="DK897" s="640">
        <f t="shared" si="3118"/>
        <v>0</v>
      </c>
      <c r="DL897" s="640">
        <f t="shared" si="3118"/>
        <v>0</v>
      </c>
      <c r="DM897" s="640">
        <f t="shared" si="3118"/>
        <v>0</v>
      </c>
      <c r="DN897" s="640">
        <f t="shared" si="3118"/>
        <v>0</v>
      </c>
      <c r="DO897" s="640">
        <f t="shared" si="3118"/>
        <v>0</v>
      </c>
      <c r="DP897" s="639">
        <f t="shared" si="3118"/>
        <v>0</v>
      </c>
      <c r="DQ897" s="638">
        <f t="shared" si="3118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9"/>
      <c r="EE897" s="603"/>
    </row>
    <row r="898" spans="1:135" s="604" customFormat="1" ht="15.75" customHeight="1">
      <c r="A898" s="718" t="str">
        <f>A697</f>
        <v>Gifts/remittances: Other</v>
      </c>
      <c r="B898" s="907">
        <f t="shared" ref="B898:S898" si="3123">SUM(B701)</f>
        <v>0</v>
      </c>
      <c r="C898" s="907">
        <f t="shared" si="3123"/>
        <v>0</v>
      </c>
      <c r="D898" s="907">
        <f t="shared" si="3123"/>
        <v>0</v>
      </c>
      <c r="E898" s="907">
        <f t="shared" si="3123"/>
        <v>0</v>
      </c>
      <c r="F898" s="907">
        <f t="shared" si="3123"/>
        <v>0</v>
      </c>
      <c r="G898" s="907">
        <f t="shared" si="3123"/>
        <v>0</v>
      </c>
      <c r="H898" s="907">
        <f t="shared" si="3123"/>
        <v>0</v>
      </c>
      <c r="I898" s="907">
        <f t="shared" si="3123"/>
        <v>0</v>
      </c>
      <c r="J898" s="907">
        <f t="shared" si="3123"/>
        <v>0</v>
      </c>
      <c r="K898" s="907">
        <f t="shared" si="3123"/>
        <v>0</v>
      </c>
      <c r="L898" s="907">
        <f t="shared" si="3123"/>
        <v>0</v>
      </c>
      <c r="M898" s="907">
        <f t="shared" si="3123"/>
        <v>0</v>
      </c>
      <c r="N898" s="907">
        <f t="shared" si="3123"/>
        <v>0</v>
      </c>
      <c r="O898" s="907">
        <f t="shared" si="3123"/>
        <v>0</v>
      </c>
      <c r="P898" s="907">
        <f t="shared" si="3123"/>
        <v>0</v>
      </c>
      <c r="Q898" s="907">
        <f t="shared" si="3123"/>
        <v>0</v>
      </c>
      <c r="R898" s="907">
        <f t="shared" si="3123"/>
        <v>0</v>
      </c>
      <c r="S898" s="907">
        <f t="shared" si="3123"/>
        <v>0</v>
      </c>
      <c r="T898" s="906"/>
      <c r="U898" s="907">
        <f t="shared" ref="U898:AL898" si="3124">SUM(U701)</f>
        <v>0</v>
      </c>
      <c r="V898" s="907">
        <f t="shared" si="3124"/>
        <v>0</v>
      </c>
      <c r="W898" s="907">
        <f t="shared" si="3124"/>
        <v>0</v>
      </c>
      <c r="X898" s="907">
        <f t="shared" si="3124"/>
        <v>0</v>
      </c>
      <c r="Y898" s="907">
        <f t="shared" si="3124"/>
        <v>0</v>
      </c>
      <c r="Z898" s="907">
        <f t="shared" si="3124"/>
        <v>0</v>
      </c>
      <c r="AA898" s="907">
        <f t="shared" si="3124"/>
        <v>0</v>
      </c>
      <c r="AB898" s="907">
        <f t="shared" si="3124"/>
        <v>0</v>
      </c>
      <c r="AC898" s="907">
        <f t="shared" si="3124"/>
        <v>0</v>
      </c>
      <c r="AD898" s="907">
        <f t="shared" si="3124"/>
        <v>0</v>
      </c>
      <c r="AE898" s="907">
        <f t="shared" si="3124"/>
        <v>0</v>
      </c>
      <c r="AF898" s="907">
        <f t="shared" si="3124"/>
        <v>0</v>
      </c>
      <c r="AG898" s="907">
        <f t="shared" si="3124"/>
        <v>0</v>
      </c>
      <c r="AH898" s="907">
        <f t="shared" si="3124"/>
        <v>0</v>
      </c>
      <c r="AI898" s="907">
        <f t="shared" si="3124"/>
        <v>0</v>
      </c>
      <c r="AJ898" s="907">
        <f t="shared" si="3124"/>
        <v>0</v>
      </c>
      <c r="AK898" s="907">
        <f t="shared" si="3124"/>
        <v>0</v>
      </c>
      <c r="AL898" s="907">
        <f t="shared" si="3124"/>
        <v>0</v>
      </c>
      <c r="AM898" s="906"/>
      <c r="AN898" s="907">
        <f t="shared" ref="AN898:BE898" si="3125">SUM(AN701)</f>
        <v>0</v>
      </c>
      <c r="AO898" s="907">
        <f t="shared" si="3125"/>
        <v>0</v>
      </c>
      <c r="AP898" s="907">
        <f t="shared" si="3125"/>
        <v>0</v>
      </c>
      <c r="AQ898" s="907">
        <f t="shared" si="3125"/>
        <v>0</v>
      </c>
      <c r="AR898" s="907">
        <f t="shared" si="3125"/>
        <v>0</v>
      </c>
      <c r="AS898" s="907">
        <f t="shared" si="3125"/>
        <v>0</v>
      </c>
      <c r="AT898" s="907">
        <f t="shared" si="3125"/>
        <v>0</v>
      </c>
      <c r="AU898" s="907">
        <f t="shared" si="3125"/>
        <v>0</v>
      </c>
      <c r="AV898" s="907">
        <f t="shared" si="3125"/>
        <v>0</v>
      </c>
      <c r="AW898" s="907">
        <f t="shared" si="3125"/>
        <v>0</v>
      </c>
      <c r="AX898" s="907">
        <f t="shared" si="3125"/>
        <v>0</v>
      </c>
      <c r="AY898" s="907">
        <f t="shared" si="3125"/>
        <v>0</v>
      </c>
      <c r="AZ898" s="907">
        <f t="shared" si="3125"/>
        <v>0</v>
      </c>
      <c r="BA898" s="907">
        <f t="shared" si="3125"/>
        <v>0</v>
      </c>
      <c r="BB898" s="907">
        <f t="shared" si="3125"/>
        <v>0</v>
      </c>
      <c r="BC898" s="907">
        <f t="shared" si="3125"/>
        <v>0</v>
      </c>
      <c r="BD898" s="907">
        <f t="shared" si="3125"/>
        <v>0</v>
      </c>
      <c r="BE898" s="907">
        <f t="shared" si="3125"/>
        <v>0</v>
      </c>
      <c r="BF898" s="906"/>
      <c r="BG898" s="907">
        <f t="shared" ref="BG898:BX898" si="3126">SUM(BG701)</f>
        <v>0</v>
      </c>
      <c r="BH898" s="907">
        <f t="shared" si="3126"/>
        <v>0</v>
      </c>
      <c r="BI898" s="907">
        <f t="shared" si="3126"/>
        <v>0</v>
      </c>
      <c r="BJ898" s="907">
        <f t="shared" si="3126"/>
        <v>0</v>
      </c>
      <c r="BK898" s="907">
        <f t="shared" si="3126"/>
        <v>0</v>
      </c>
      <c r="BL898" s="907">
        <f t="shared" si="3126"/>
        <v>0</v>
      </c>
      <c r="BM898" s="907">
        <f t="shared" si="3126"/>
        <v>0</v>
      </c>
      <c r="BN898" s="907">
        <f t="shared" si="3126"/>
        <v>0</v>
      </c>
      <c r="BO898" s="907">
        <f t="shared" si="3126"/>
        <v>0</v>
      </c>
      <c r="BP898" s="907">
        <f t="shared" si="3126"/>
        <v>0</v>
      </c>
      <c r="BQ898" s="907">
        <f t="shared" si="3126"/>
        <v>0</v>
      </c>
      <c r="BR898" s="907">
        <f t="shared" si="3126"/>
        <v>0</v>
      </c>
      <c r="BS898" s="907">
        <f t="shared" si="3126"/>
        <v>0</v>
      </c>
      <c r="BT898" s="907">
        <f t="shared" si="3126"/>
        <v>0</v>
      </c>
      <c r="BU898" s="907">
        <f t="shared" si="3126"/>
        <v>0</v>
      </c>
      <c r="BV898" s="907">
        <f t="shared" si="3126"/>
        <v>0</v>
      </c>
      <c r="BW898" s="907">
        <f t="shared" si="3126"/>
        <v>0</v>
      </c>
      <c r="BX898" s="907">
        <f t="shared" si="3126"/>
        <v>0</v>
      </c>
      <c r="BY898" s="906"/>
      <c r="BZ898" s="907">
        <f>SUM(BZ701)</f>
        <v>0</v>
      </c>
      <c r="CA898" s="907">
        <f>SUM(CA701)</f>
        <v>0</v>
      </c>
      <c r="CB898" s="907">
        <f>SUM(CB701)</f>
        <v>0</v>
      </c>
      <c r="CC898" s="907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375">
        <f t="shared" si="3115"/>
        <v>0</v>
      </c>
      <c r="CI898" s="1376">
        <f t="shared" si="3115"/>
        <v>0</v>
      </c>
      <c r="CJ898" s="1377">
        <f t="shared" si="3115"/>
        <v>0</v>
      </c>
      <c r="CK898" s="1377">
        <f t="shared" si="3115"/>
        <v>0</v>
      </c>
      <c r="CL898" s="1377">
        <f t="shared" si="3115"/>
        <v>0</v>
      </c>
      <c r="CM898" s="1377">
        <f t="shared" si="3115"/>
        <v>0</v>
      </c>
      <c r="CN898" s="1377">
        <f t="shared" si="3115"/>
        <v>0</v>
      </c>
      <c r="CO898" s="1378">
        <f t="shared" si="3115"/>
        <v>0</v>
      </c>
      <c r="CP898" s="1378">
        <f t="shared" si="3115"/>
        <v>0</v>
      </c>
      <c r="CQ898" s="1378">
        <f t="shared" si="3115"/>
        <v>0</v>
      </c>
      <c r="CR898" s="1378">
        <f t="shared" si="3116"/>
        <v>0</v>
      </c>
      <c r="CS898" s="1377">
        <f t="shared" si="3116"/>
        <v>0</v>
      </c>
      <c r="CT898" s="1377">
        <f t="shared" si="3116"/>
        <v>0</v>
      </c>
      <c r="CU898" s="1377">
        <f t="shared" si="3116"/>
        <v>0</v>
      </c>
      <c r="CV898" s="1377">
        <f t="shared" si="3116"/>
        <v>0</v>
      </c>
      <c r="CW898" s="1377">
        <f t="shared" si="3116"/>
        <v>0</v>
      </c>
      <c r="CX898" s="1376">
        <f t="shared" si="3116"/>
        <v>0</v>
      </c>
      <c r="CY898" s="1379">
        <f t="shared" si="3116"/>
        <v>0</v>
      </c>
      <c r="CZ898" s="638">
        <f t="shared" si="3117"/>
        <v>0</v>
      </c>
      <c r="DA898" s="639">
        <f t="shared" si="3117"/>
        <v>0</v>
      </c>
      <c r="DB898" s="640">
        <f t="shared" si="3117"/>
        <v>0</v>
      </c>
      <c r="DC898" s="640">
        <f t="shared" si="3117"/>
        <v>0</v>
      </c>
      <c r="DD898" s="640">
        <f t="shared" si="3117"/>
        <v>0</v>
      </c>
      <c r="DE898" s="640">
        <f t="shared" si="3117"/>
        <v>0</v>
      </c>
      <c r="DF898" s="640">
        <f t="shared" si="3117"/>
        <v>0</v>
      </c>
      <c r="DG898" s="641">
        <f t="shared" si="3117"/>
        <v>0</v>
      </c>
      <c r="DH898" s="641">
        <f t="shared" si="3117"/>
        <v>0</v>
      </c>
      <c r="DI898" s="641">
        <f t="shared" si="3117"/>
        <v>0</v>
      </c>
      <c r="DJ898" s="641">
        <f t="shared" si="3118"/>
        <v>0</v>
      </c>
      <c r="DK898" s="640">
        <f t="shared" si="3118"/>
        <v>0</v>
      </c>
      <c r="DL898" s="640">
        <f t="shared" si="3118"/>
        <v>0</v>
      </c>
      <c r="DM898" s="640">
        <f t="shared" si="3118"/>
        <v>0</v>
      </c>
      <c r="DN898" s="640">
        <f t="shared" si="3118"/>
        <v>0</v>
      </c>
      <c r="DO898" s="640">
        <f t="shared" si="3118"/>
        <v>0</v>
      </c>
      <c r="DP898" s="639">
        <f t="shared" si="3118"/>
        <v>0</v>
      </c>
      <c r="DQ898" s="638">
        <f t="shared" si="3118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9"/>
      <c r="EE898" s="603"/>
    </row>
    <row r="899" spans="1:135" s="604" customFormat="1" ht="15.75" customHeight="1">
      <c r="A899" s="718"/>
      <c r="B899" s="906"/>
      <c r="C899" s="906"/>
      <c r="D899" s="906"/>
      <c r="E899" s="906"/>
      <c r="F899" s="906"/>
      <c r="G899" s="906"/>
      <c r="H899" s="906"/>
      <c r="I899" s="906"/>
      <c r="J899" s="906"/>
      <c r="K899" s="906"/>
      <c r="L899" s="906"/>
      <c r="M899" s="906"/>
      <c r="N899" s="906"/>
      <c r="O899" s="906"/>
      <c r="P899" s="906"/>
      <c r="Q899" s="906"/>
      <c r="R899" s="906"/>
      <c r="S899" s="906"/>
      <c r="T899" s="880"/>
      <c r="U899" s="906"/>
      <c r="V899" s="906"/>
      <c r="W899" s="906"/>
      <c r="X899" s="906"/>
      <c r="Y899" s="906"/>
      <c r="Z899" s="906"/>
      <c r="AA899" s="906"/>
      <c r="AB899" s="906"/>
      <c r="AC899" s="906"/>
      <c r="AD899" s="906"/>
      <c r="AE899" s="906"/>
      <c r="AF899" s="906"/>
      <c r="AG899" s="906"/>
      <c r="AH899" s="906"/>
      <c r="AI899" s="906"/>
      <c r="AJ899" s="906"/>
      <c r="AK899" s="906"/>
      <c r="AL899" s="906"/>
      <c r="AM899" s="880"/>
      <c r="AN899" s="906"/>
      <c r="AO899" s="906"/>
      <c r="AP899" s="906"/>
      <c r="AQ899" s="906"/>
      <c r="AR899" s="906"/>
      <c r="AS899" s="906"/>
      <c r="AT899" s="906"/>
      <c r="AU899" s="906"/>
      <c r="AV899" s="906"/>
      <c r="AW899" s="906"/>
      <c r="AX899" s="906"/>
      <c r="AY899" s="906"/>
      <c r="AZ899" s="906"/>
      <c r="BA899" s="906"/>
      <c r="BB899" s="906"/>
      <c r="BC899" s="906"/>
      <c r="BD899" s="906"/>
      <c r="BE899" s="906"/>
      <c r="BF899" s="880"/>
      <c r="BG899" s="906"/>
      <c r="BH899" s="906"/>
      <c r="BI899" s="906"/>
      <c r="BJ899" s="906"/>
      <c r="BK899" s="906"/>
      <c r="BL899" s="906"/>
      <c r="BM899" s="906"/>
      <c r="BN899" s="906"/>
      <c r="BO899" s="906"/>
      <c r="BP899" s="906"/>
      <c r="BQ899" s="906"/>
      <c r="BR899" s="906"/>
      <c r="BS899" s="906"/>
      <c r="BT899" s="906"/>
      <c r="BU899" s="906"/>
      <c r="BV899" s="906"/>
      <c r="BW899" s="906"/>
      <c r="BX899" s="906"/>
      <c r="BY899" s="880"/>
      <c r="BZ899" s="906"/>
      <c r="CA899" s="906"/>
      <c r="CB899" s="906"/>
      <c r="CC899" s="906"/>
      <c r="CD899" s="910"/>
      <c r="CE899" s="910"/>
      <c r="CF899" s="910"/>
      <c r="CG899" s="910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11"/>
      <c r="EE899" s="603"/>
    </row>
    <row r="900" spans="1:135" s="604" customFormat="1" ht="15.75" customHeight="1">
      <c r="A900" s="916" t="s">
        <v>107</v>
      </c>
      <c r="B900" s="907">
        <f t="shared" ref="B900:K900" si="3127">SUM(B820:B899)</f>
        <v>0.4919312161126545</v>
      </c>
      <c r="C900" s="907">
        <f t="shared" si="3127"/>
        <v>0.6398792862702366</v>
      </c>
      <c r="D900" s="907">
        <f t="shared" si="3127"/>
        <v>8.8637110834371095E-3</v>
      </c>
      <c r="E900" s="907">
        <f t="shared" si="3127"/>
        <v>0.73713310216261152</v>
      </c>
      <c r="F900" s="907">
        <f t="shared" si="3127"/>
        <v>0.78354494984716405</v>
      </c>
      <c r="G900" s="907">
        <f t="shared" si="3127"/>
        <v>3.4981863325031129E-2</v>
      </c>
      <c r="H900" s="907">
        <f t="shared" si="3127"/>
        <v>0.87549370852606301</v>
      </c>
      <c r="I900" s="907">
        <f t="shared" si="3127"/>
        <v>1.6828166987487398</v>
      </c>
      <c r="J900" s="907">
        <f t="shared" si="3127"/>
        <v>0.86393951965842386</v>
      </c>
      <c r="K900" s="907">
        <f t="shared" si="3127"/>
        <v>0.84591476042222624</v>
      </c>
      <c r="L900" s="907"/>
      <c r="M900" s="907"/>
      <c r="N900" s="907"/>
      <c r="O900" s="907">
        <f>SUM(O820:O899)</f>
        <v>0.93677498572529871</v>
      </c>
      <c r="P900" s="907">
        <f>SUM(P820:P899)</f>
        <v>0.68276158763056904</v>
      </c>
      <c r="Q900" s="907">
        <f>SUM(Q820:Q899)</f>
        <v>0.86175819934916686</v>
      </c>
      <c r="R900" s="907">
        <f>SUM(R820:R899)</f>
        <v>0.60120815309934672</v>
      </c>
      <c r="S900" s="907">
        <f>SUM(S820:S899)</f>
        <v>0.88941350474081982</v>
      </c>
      <c r="T900" s="895"/>
      <c r="U900" s="907">
        <f t="shared" ref="U900:AL900" si="3128">SUM(U820:U899)</f>
        <v>1.152706716094408</v>
      </c>
      <c r="V900" s="907">
        <f t="shared" si="3128"/>
        <v>0.89154695781444571</v>
      </c>
      <c r="W900" s="907">
        <f t="shared" si="3128"/>
        <v>1.2551637493254462</v>
      </c>
      <c r="X900" s="907">
        <f t="shared" si="3128"/>
        <v>1.0012556446856036</v>
      </c>
      <c r="Y900" s="907">
        <f t="shared" si="3128"/>
        <v>0.33338924346201743</v>
      </c>
      <c r="Z900" s="907">
        <f t="shared" si="3128"/>
        <v>0.11944958592777086</v>
      </c>
      <c r="AA900" s="907">
        <f t="shared" si="3128"/>
        <v>1.7353673723536737E-2</v>
      </c>
      <c r="AB900" s="907">
        <f t="shared" si="3128"/>
        <v>1.9464508094645082E-2</v>
      </c>
      <c r="AC900" s="907">
        <f t="shared" si="3128"/>
        <v>0.66301128002134857</v>
      </c>
      <c r="AD900" s="907">
        <f t="shared" si="3128"/>
        <v>0.83412831388987729</v>
      </c>
      <c r="AE900" s="907">
        <f t="shared" si="3128"/>
        <v>7.1264009962640096E-2</v>
      </c>
      <c r="AF900" s="907">
        <f t="shared" si="3128"/>
        <v>0.43384069524571972</v>
      </c>
      <c r="AG900" s="907">
        <f t="shared" si="3128"/>
        <v>0.76006961682381535</v>
      </c>
      <c r="AH900" s="907">
        <f t="shared" si="3128"/>
        <v>0.7351402466939454</v>
      </c>
      <c r="AI900" s="907">
        <f t="shared" si="3128"/>
        <v>0.88410921055713687</v>
      </c>
      <c r="AJ900" s="907">
        <f t="shared" si="3128"/>
        <v>0.78444770075181025</v>
      </c>
      <c r="AK900" s="907">
        <f t="shared" si="3128"/>
        <v>0.80835343214137445</v>
      </c>
      <c r="AL900" s="907">
        <f t="shared" si="3128"/>
        <v>1.3462854257579056</v>
      </c>
      <c r="AM900" s="895"/>
      <c r="AN900" s="907">
        <f t="shared" ref="AN900:AV900" si="3129">SUM(AN820:AN899)</f>
        <v>0.91498738007471969</v>
      </c>
      <c r="AO900" s="907">
        <f t="shared" si="3129"/>
        <v>1.1642247011207969</v>
      </c>
      <c r="AP900" s="907">
        <f t="shared" si="3129"/>
        <v>1.3916982287256123</v>
      </c>
      <c r="AQ900" s="907">
        <f t="shared" si="3129"/>
        <v>0.63338842278953922</v>
      </c>
      <c r="AR900" s="907">
        <f t="shared" si="3129"/>
        <v>1.6171572424411855</v>
      </c>
      <c r="AS900" s="907">
        <f t="shared" si="3129"/>
        <v>1.1946933280199254</v>
      </c>
      <c r="AT900" s="907">
        <f t="shared" si="3129"/>
        <v>0.95479734958192486</v>
      </c>
      <c r="AU900" s="907">
        <f t="shared" si="3129"/>
        <v>1.5850385913242007</v>
      </c>
      <c r="AV900" s="907">
        <f t="shared" si="3129"/>
        <v>1.513470248176481</v>
      </c>
      <c r="AW900" s="907"/>
      <c r="AX900" s="907"/>
      <c r="AY900" s="907">
        <f t="shared" ref="AY900:BE900" si="3130">SUM(AY820:AY899)</f>
        <v>1.1260366448733914</v>
      </c>
      <c r="AZ900" s="907">
        <f t="shared" si="3130"/>
        <v>1.3214093012868406</v>
      </c>
      <c r="BA900" s="907">
        <f t="shared" si="3130"/>
        <v>0.92175841097584743</v>
      </c>
      <c r="BB900" s="907">
        <f t="shared" si="3130"/>
        <v>0</v>
      </c>
      <c r="BC900" s="907">
        <f t="shared" si="3130"/>
        <v>1.0680678771189671</v>
      </c>
      <c r="BD900" s="907">
        <f t="shared" si="3130"/>
        <v>2.1181491982298519</v>
      </c>
      <c r="BE900" s="907">
        <f t="shared" si="3130"/>
        <v>1.1328340185189891</v>
      </c>
      <c r="BF900" s="895"/>
      <c r="BG900" s="907">
        <f>SUM(BG820:BG899)</f>
        <v>1.3599575849492973</v>
      </c>
      <c r="BH900" s="907">
        <f>SUM(BH820:BH899)</f>
        <v>0.96279244831880473</v>
      </c>
      <c r="BI900" s="907">
        <f>SUM(BI820:BI899)</f>
        <v>1.7052849564134498</v>
      </c>
      <c r="BJ900" s="907">
        <f>SUM(BJ820:BJ899)</f>
        <v>1.4409563230386051</v>
      </c>
      <c r="BK900" s="907"/>
      <c r="BL900" s="907"/>
      <c r="BM900" s="907">
        <f t="shared" ref="BM900:BX900" si="3131">SUM(BM820:BM899)</f>
        <v>0.53105835029354209</v>
      </c>
      <c r="BN900" s="907">
        <f t="shared" si="3131"/>
        <v>1.3434253250311332</v>
      </c>
      <c r="BO900" s="907">
        <f t="shared" si="3131"/>
        <v>2.4107750916207085</v>
      </c>
      <c r="BP900" s="907">
        <f t="shared" si="3131"/>
        <v>0.71228144885251721</v>
      </c>
      <c r="BQ900" s="907">
        <f t="shared" si="3131"/>
        <v>1.5473765510881814</v>
      </c>
      <c r="BR900" s="907">
        <f t="shared" si="3131"/>
        <v>0.88317053260096068</v>
      </c>
      <c r="BS900" s="907">
        <f t="shared" si="3131"/>
        <v>0</v>
      </c>
      <c r="BT900" s="907">
        <f t="shared" si="3131"/>
        <v>2.0090872153531398</v>
      </c>
      <c r="BU900" s="907">
        <f t="shared" si="3131"/>
        <v>0</v>
      </c>
      <c r="BV900" s="907">
        <f t="shared" si="3131"/>
        <v>0</v>
      </c>
      <c r="BW900" s="907">
        <f t="shared" si="3131"/>
        <v>1.4526713399920363</v>
      </c>
      <c r="BX900" s="907">
        <f t="shared" si="3131"/>
        <v>0</v>
      </c>
      <c r="BY900" s="895"/>
      <c r="BZ900" s="907">
        <f>SUM(BZ820:BZ899)</f>
        <v>1.1890880269228488</v>
      </c>
      <c r="CA900" s="907">
        <f>SUM(CA820:CA899)</f>
        <v>1.2371482947033938</v>
      </c>
      <c r="CB900" s="907">
        <f>SUM(CB820:CB899)</f>
        <v>1.3864140350767953</v>
      </c>
      <c r="CC900" s="907">
        <f>SUM(CC820:CC899)</f>
        <v>1.6072602863428807</v>
      </c>
      <c r="CD900" s="910"/>
      <c r="CE900" s="910"/>
      <c r="CF900" s="910"/>
      <c r="CG900" s="910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11"/>
      <c r="EE900" s="603"/>
    </row>
    <row r="901" spans="1:135" s="604" customFormat="1" ht="15.75" customHeight="1">
      <c r="A901" s="718"/>
      <c r="B901" s="907"/>
      <c r="C901" s="907"/>
      <c r="D901" s="907"/>
      <c r="E901" s="907"/>
      <c r="F901" s="907"/>
      <c r="G901" s="907"/>
      <c r="H901" s="907"/>
      <c r="I901" s="907"/>
      <c r="J901" s="907"/>
      <c r="K901" s="907"/>
      <c r="L901" s="907"/>
      <c r="M901" s="907"/>
      <c r="N901" s="907"/>
      <c r="O901" s="907"/>
      <c r="P901" s="907"/>
      <c r="Q901" s="907"/>
      <c r="R901" s="907"/>
      <c r="S901" s="907"/>
      <c r="T901" s="895"/>
      <c r="U901" s="907"/>
      <c r="V901" s="907"/>
      <c r="W901" s="907"/>
      <c r="X901" s="907"/>
      <c r="Y901" s="907"/>
      <c r="Z901" s="907"/>
      <c r="AA901" s="907"/>
      <c r="AB901" s="907"/>
      <c r="AC901" s="907"/>
      <c r="AD901" s="907"/>
      <c r="AE901" s="907"/>
      <c r="AF901" s="907"/>
      <c r="AG901" s="907"/>
      <c r="AH901" s="907"/>
      <c r="AI901" s="907"/>
      <c r="AJ901" s="907"/>
      <c r="AK901" s="907"/>
      <c r="AL901" s="907"/>
      <c r="AM901" s="895"/>
      <c r="AN901" s="907"/>
      <c r="AO901" s="907"/>
      <c r="AP901" s="907"/>
      <c r="AQ901" s="907"/>
      <c r="AR901" s="907"/>
      <c r="AS901" s="907"/>
      <c r="AT901" s="907"/>
      <c r="AU901" s="907"/>
      <c r="AV901" s="907"/>
      <c r="AW901" s="907"/>
      <c r="AX901" s="907"/>
      <c r="AY901" s="907"/>
      <c r="AZ901" s="907"/>
      <c r="BA901" s="907"/>
      <c r="BB901" s="907"/>
      <c r="BC901" s="907"/>
      <c r="BD901" s="907"/>
      <c r="BE901" s="907"/>
      <c r="BF901" s="895"/>
      <c r="BG901" s="907"/>
      <c r="BH901" s="907"/>
      <c r="BI901" s="907"/>
      <c r="BJ901" s="907"/>
      <c r="BK901" s="907"/>
      <c r="BL901" s="907"/>
      <c r="BM901" s="907"/>
      <c r="BN901" s="907"/>
      <c r="BO901" s="907"/>
      <c r="BP901" s="907"/>
      <c r="BQ901" s="907"/>
      <c r="BR901" s="907"/>
      <c r="BS901" s="907"/>
      <c r="BT901" s="907"/>
      <c r="BU901" s="907"/>
      <c r="BV901" s="907"/>
      <c r="BW901" s="907"/>
      <c r="BX901" s="907"/>
      <c r="BY901" s="895"/>
      <c r="BZ901" s="907"/>
      <c r="CA901" s="907"/>
      <c r="CB901" s="907"/>
      <c r="CC901" s="907"/>
      <c r="CD901" s="910"/>
      <c r="CE901" s="910"/>
      <c r="CF901" s="910"/>
      <c r="CG901" s="910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11"/>
      <c r="EE901" s="603"/>
    </row>
    <row r="902" spans="1:135" s="604" customFormat="1" ht="15.75" customHeight="1">
      <c r="A902" s="902" t="s">
        <v>498</v>
      </c>
      <c r="B902" s="896"/>
      <c r="C902" s="896"/>
      <c r="D902" s="896"/>
      <c r="E902" s="896"/>
      <c r="F902" s="896"/>
      <c r="G902" s="896"/>
      <c r="H902" s="896"/>
      <c r="I902" s="896"/>
      <c r="J902" s="896"/>
      <c r="K902" s="896"/>
      <c r="L902" s="896"/>
      <c r="M902" s="896"/>
      <c r="N902" s="896"/>
      <c r="O902" s="896"/>
      <c r="P902" s="896"/>
      <c r="Q902" s="896"/>
      <c r="R902" s="896"/>
      <c r="S902" s="896"/>
      <c r="T902" s="895"/>
      <c r="U902" s="896"/>
      <c r="V902" s="896"/>
      <c r="W902" s="896"/>
      <c r="X902" s="896"/>
      <c r="Y902" s="896"/>
      <c r="Z902" s="896"/>
      <c r="AA902" s="896"/>
      <c r="AB902" s="896"/>
      <c r="AC902" s="896"/>
      <c r="AD902" s="896"/>
      <c r="AE902" s="896"/>
      <c r="AF902" s="896"/>
      <c r="AG902" s="896"/>
      <c r="AH902" s="896"/>
      <c r="AI902" s="896"/>
      <c r="AJ902" s="896"/>
      <c r="AK902" s="896"/>
      <c r="AL902" s="896"/>
      <c r="AM902" s="895"/>
      <c r="AN902" s="896"/>
      <c r="AO902" s="896"/>
      <c r="AP902" s="896"/>
      <c r="AQ902" s="896"/>
      <c r="AR902" s="896"/>
      <c r="AS902" s="896"/>
      <c r="AT902" s="896"/>
      <c r="AU902" s="896"/>
      <c r="AV902" s="896"/>
      <c r="AW902" s="896"/>
      <c r="AX902" s="896"/>
      <c r="AY902" s="896"/>
      <c r="AZ902" s="896"/>
      <c r="BA902" s="896"/>
      <c r="BB902" s="896"/>
      <c r="BC902" s="896"/>
      <c r="BD902" s="896"/>
      <c r="BE902" s="896"/>
      <c r="BF902" s="895"/>
      <c r="BG902" s="896"/>
      <c r="BH902" s="896"/>
      <c r="BI902" s="896"/>
      <c r="BJ902" s="896"/>
      <c r="BK902" s="896"/>
      <c r="BL902" s="896"/>
      <c r="BM902" s="896"/>
      <c r="BN902" s="896"/>
      <c r="BO902" s="896"/>
      <c r="BP902" s="896"/>
      <c r="BQ902" s="896"/>
      <c r="BR902" s="896"/>
      <c r="BS902" s="896"/>
      <c r="BT902" s="896"/>
      <c r="BU902" s="896"/>
      <c r="BV902" s="896"/>
      <c r="BW902" s="896"/>
      <c r="BX902" s="896"/>
      <c r="BY902" s="895"/>
      <c r="BZ902" s="896"/>
      <c r="CA902" s="896"/>
      <c r="CB902" s="896"/>
      <c r="CC902" s="896"/>
      <c r="CD902" s="910"/>
      <c r="CE902" s="910"/>
      <c r="CF902" s="910"/>
      <c r="CG902" s="910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4" t="s">
        <v>25</v>
      </c>
      <c r="B903" s="896"/>
      <c r="C903" s="896"/>
      <c r="D903" s="896"/>
      <c r="E903" s="896"/>
      <c r="F903" s="896"/>
      <c r="G903" s="896"/>
      <c r="H903" s="896"/>
      <c r="I903" s="896"/>
      <c r="J903" s="896"/>
      <c r="K903" s="896"/>
      <c r="L903" s="896"/>
      <c r="M903" s="896"/>
      <c r="N903" s="896"/>
      <c r="O903" s="896"/>
      <c r="P903" s="896"/>
      <c r="Q903" s="896"/>
      <c r="R903" s="896"/>
      <c r="S903" s="896"/>
      <c r="T903" s="895"/>
      <c r="U903" s="896"/>
      <c r="V903" s="896"/>
      <c r="W903" s="896"/>
      <c r="X903" s="896"/>
      <c r="Y903" s="896"/>
      <c r="Z903" s="896"/>
      <c r="AA903" s="896"/>
      <c r="AB903" s="896"/>
      <c r="AC903" s="896"/>
      <c r="AD903" s="896"/>
      <c r="AE903" s="896"/>
      <c r="AF903" s="896"/>
      <c r="AG903" s="896"/>
      <c r="AH903" s="896"/>
      <c r="AI903" s="896"/>
      <c r="AJ903" s="896"/>
      <c r="AK903" s="896"/>
      <c r="AL903" s="896"/>
      <c r="AM903" s="895"/>
      <c r="AN903" s="896"/>
      <c r="AO903" s="896"/>
      <c r="AP903" s="896"/>
      <c r="AQ903" s="896"/>
      <c r="AR903" s="896"/>
      <c r="AS903" s="896"/>
      <c r="AT903" s="896"/>
      <c r="AU903" s="896"/>
      <c r="AV903" s="896"/>
      <c r="AW903" s="896"/>
      <c r="AX903" s="896"/>
      <c r="AY903" s="896"/>
      <c r="AZ903" s="896"/>
      <c r="BA903" s="896"/>
      <c r="BB903" s="896"/>
      <c r="BC903" s="896"/>
      <c r="BD903" s="896"/>
      <c r="BE903" s="896"/>
      <c r="BF903" s="895"/>
      <c r="BG903" s="896"/>
      <c r="BH903" s="896"/>
      <c r="BI903" s="896"/>
      <c r="BJ903" s="896"/>
      <c r="BK903" s="896"/>
      <c r="BL903" s="896"/>
      <c r="BM903" s="896"/>
      <c r="BN903" s="896"/>
      <c r="BO903" s="896"/>
      <c r="BP903" s="896"/>
      <c r="BQ903" s="896"/>
      <c r="BR903" s="896"/>
      <c r="BS903" s="896"/>
      <c r="BT903" s="896"/>
      <c r="BU903" s="896"/>
      <c r="BV903" s="896"/>
      <c r="BW903" s="896"/>
      <c r="BX903" s="896"/>
      <c r="BY903" s="895"/>
      <c r="BZ903" s="896"/>
      <c r="CA903" s="896"/>
      <c r="CB903" s="896"/>
      <c r="CC903" s="896"/>
      <c r="CD903" s="910"/>
      <c r="CE903" s="910"/>
      <c r="CF903" s="910"/>
      <c r="CG903" s="910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5" t="s">
        <v>499</v>
      </c>
      <c r="B904" s="896">
        <f t="shared" ref="B904:S904" si="3132">SUM(B72)</f>
        <v>0</v>
      </c>
      <c r="C904" s="896">
        <f t="shared" si="3132"/>
        <v>0</v>
      </c>
      <c r="D904" s="896">
        <f t="shared" si="3132"/>
        <v>0</v>
      </c>
      <c r="E904" s="896">
        <f t="shared" si="3132"/>
        <v>0</v>
      </c>
      <c r="F904" s="896">
        <f t="shared" si="3132"/>
        <v>0</v>
      </c>
      <c r="G904" s="896">
        <f t="shared" si="3132"/>
        <v>0</v>
      </c>
      <c r="H904" s="896">
        <f t="shared" si="3132"/>
        <v>0</v>
      </c>
      <c r="I904" s="896">
        <f t="shared" si="3132"/>
        <v>0</v>
      </c>
      <c r="J904" s="896">
        <f t="shared" si="3132"/>
        <v>0</v>
      </c>
      <c r="K904" s="896">
        <f t="shared" si="3132"/>
        <v>0</v>
      </c>
      <c r="L904" s="896">
        <f t="shared" si="3132"/>
        <v>0</v>
      </c>
      <c r="M904" s="896">
        <f t="shared" si="3132"/>
        <v>0</v>
      </c>
      <c r="N904" s="896">
        <f t="shared" si="3132"/>
        <v>0</v>
      </c>
      <c r="O904" s="896">
        <f t="shared" si="3132"/>
        <v>0</v>
      </c>
      <c r="P904" s="896">
        <f t="shared" si="3132"/>
        <v>0</v>
      </c>
      <c r="Q904" s="896">
        <f t="shared" si="3132"/>
        <v>0</v>
      </c>
      <c r="R904" s="896">
        <f t="shared" si="3132"/>
        <v>0</v>
      </c>
      <c r="S904" s="896">
        <f t="shared" si="3132"/>
        <v>0</v>
      </c>
      <c r="T904" s="895"/>
      <c r="U904" s="896">
        <f t="shared" ref="U904:AL904" si="3133">SUM(U72)</f>
        <v>0</v>
      </c>
      <c r="V904" s="896">
        <f t="shared" si="3133"/>
        <v>0</v>
      </c>
      <c r="W904" s="896">
        <f t="shared" si="3133"/>
        <v>0</v>
      </c>
      <c r="X904" s="896">
        <f t="shared" si="3133"/>
        <v>0</v>
      </c>
      <c r="Y904" s="896">
        <f t="shared" si="3133"/>
        <v>0</v>
      </c>
      <c r="Z904" s="896">
        <f t="shared" si="3133"/>
        <v>0</v>
      </c>
      <c r="AA904" s="896">
        <f t="shared" si="3133"/>
        <v>0</v>
      </c>
      <c r="AB904" s="896">
        <f t="shared" si="3133"/>
        <v>0</v>
      </c>
      <c r="AC904" s="896">
        <f t="shared" si="3133"/>
        <v>0</v>
      </c>
      <c r="AD904" s="896">
        <f t="shared" si="3133"/>
        <v>0</v>
      </c>
      <c r="AE904" s="896">
        <f t="shared" si="3133"/>
        <v>0</v>
      </c>
      <c r="AF904" s="896">
        <f t="shared" si="3133"/>
        <v>0</v>
      </c>
      <c r="AG904" s="896">
        <f t="shared" si="3133"/>
        <v>0</v>
      </c>
      <c r="AH904" s="896">
        <f t="shared" si="3133"/>
        <v>0</v>
      </c>
      <c r="AI904" s="896">
        <f t="shared" si="3133"/>
        <v>0</v>
      </c>
      <c r="AJ904" s="896">
        <f t="shared" si="3133"/>
        <v>0</v>
      </c>
      <c r="AK904" s="896">
        <f t="shared" si="3133"/>
        <v>0</v>
      </c>
      <c r="AL904" s="896">
        <f t="shared" si="3133"/>
        <v>0</v>
      </c>
      <c r="AM904" s="895"/>
      <c r="AN904" s="896">
        <f t="shared" ref="AN904:BE904" si="3134">SUM(AN72)</f>
        <v>0</v>
      </c>
      <c r="AO904" s="896">
        <f t="shared" si="3134"/>
        <v>0</v>
      </c>
      <c r="AP904" s="896">
        <f t="shared" si="3134"/>
        <v>0</v>
      </c>
      <c r="AQ904" s="896">
        <f t="shared" si="3134"/>
        <v>0</v>
      </c>
      <c r="AR904" s="896">
        <f t="shared" si="3134"/>
        <v>0</v>
      </c>
      <c r="AS904" s="896">
        <f t="shared" si="3134"/>
        <v>0</v>
      </c>
      <c r="AT904" s="896">
        <f t="shared" si="3134"/>
        <v>0</v>
      </c>
      <c r="AU904" s="896">
        <f t="shared" si="3134"/>
        <v>0</v>
      </c>
      <c r="AV904" s="896">
        <f t="shared" si="3134"/>
        <v>0</v>
      </c>
      <c r="AW904" s="896">
        <f t="shared" si="3134"/>
        <v>0</v>
      </c>
      <c r="AX904" s="896">
        <f t="shared" si="3134"/>
        <v>0</v>
      </c>
      <c r="AY904" s="896">
        <f t="shared" si="3134"/>
        <v>0</v>
      </c>
      <c r="AZ904" s="896">
        <f t="shared" si="3134"/>
        <v>0</v>
      </c>
      <c r="BA904" s="896">
        <f t="shared" si="3134"/>
        <v>0</v>
      </c>
      <c r="BB904" s="896">
        <f t="shared" si="3134"/>
        <v>0</v>
      </c>
      <c r="BC904" s="896">
        <f t="shared" si="3134"/>
        <v>0</v>
      </c>
      <c r="BD904" s="896">
        <f t="shared" si="3134"/>
        <v>0</v>
      </c>
      <c r="BE904" s="896">
        <f t="shared" si="3134"/>
        <v>0</v>
      </c>
      <c r="BF904" s="895"/>
      <c r="BG904" s="896">
        <f t="shared" ref="BG904:BX904" si="3135">SUM(BG72)</f>
        <v>0</v>
      </c>
      <c r="BH904" s="896">
        <f t="shared" si="3135"/>
        <v>0</v>
      </c>
      <c r="BI904" s="896">
        <f t="shared" si="3135"/>
        <v>0</v>
      </c>
      <c r="BJ904" s="896">
        <f t="shared" si="3135"/>
        <v>0</v>
      </c>
      <c r="BK904" s="896">
        <f t="shared" si="3135"/>
        <v>0</v>
      </c>
      <c r="BL904" s="896">
        <f t="shared" si="3135"/>
        <v>0</v>
      </c>
      <c r="BM904" s="896">
        <f t="shared" si="3135"/>
        <v>0</v>
      </c>
      <c r="BN904" s="896">
        <f t="shared" si="3135"/>
        <v>0</v>
      </c>
      <c r="BO904" s="896">
        <f t="shared" si="3135"/>
        <v>0</v>
      </c>
      <c r="BP904" s="896">
        <f t="shared" si="3135"/>
        <v>0</v>
      </c>
      <c r="BQ904" s="896">
        <f t="shared" si="3135"/>
        <v>0</v>
      </c>
      <c r="BR904" s="896">
        <f t="shared" si="3135"/>
        <v>0</v>
      </c>
      <c r="BS904" s="896">
        <f t="shared" si="3135"/>
        <v>0</v>
      </c>
      <c r="BT904" s="896">
        <f t="shared" si="3135"/>
        <v>0</v>
      </c>
      <c r="BU904" s="896">
        <f t="shared" si="3135"/>
        <v>0</v>
      </c>
      <c r="BV904" s="896">
        <f t="shared" si="3135"/>
        <v>0</v>
      </c>
      <c r="BW904" s="896">
        <f t="shared" si="3135"/>
        <v>0</v>
      </c>
      <c r="BX904" s="896">
        <f t="shared" si="3135"/>
        <v>0</v>
      </c>
      <c r="BY904" s="895"/>
      <c r="BZ904" s="896">
        <f>SUM(BZ72)</f>
        <v>0</v>
      </c>
      <c r="CA904" s="896">
        <f>SUM(CA72)</f>
        <v>0</v>
      </c>
      <c r="CB904" s="896">
        <f>SUM(CB72)</f>
        <v>0</v>
      </c>
      <c r="CC904" s="896">
        <f>SUM(CC72)</f>
        <v>0</v>
      </c>
      <c r="CD904" s="698">
        <f t="shared" ref="CD904:CD918" si="3136">IF(DR904&lt;3,"",(SUM(B904:S904)-MIN(B904:S904)-MAX(B904:S904))/(DR904-2))</f>
        <v>0</v>
      </c>
      <c r="CE904" s="698">
        <f t="shared" ref="CE904:CE918" si="3137">IF(DS904&lt;3,"",(SUM(U904:AL904)-MIN(U904:AL904)-MAX(U904:AL904))/(DS904-2))</f>
        <v>0</v>
      </c>
      <c r="CF904" s="698">
        <f t="shared" ref="CF904:CF918" si="3138">IF(DT904&lt;3,"",(SUM(AN904:BE904)-MIN(AN904:BE904)-MAX(AN904:BE904))/(DT904-2))</f>
        <v>0</v>
      </c>
      <c r="CG904" s="698">
        <f t="shared" ref="CG904:CG918" si="3139">IF(DU904&lt;3,"",(SUM(BG904:BX904)-MIN(BG904:BX904)-MAX(BG904:BX904))/(DU904-2))</f>
        <v>0</v>
      </c>
      <c r="CH904" s="1370">
        <f t="shared" ref="CH904:CH918" si="3140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371">
        <f t="shared" ref="CI904:CI918" si="3141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372">
        <f t="shared" ref="CJ904:CJ918" si="3142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372">
        <f t="shared" ref="CK904:CK918" si="3143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372">
        <f t="shared" ref="CL904:CL918" si="3144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372">
        <f t="shared" ref="CM904:CM918" si="3145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372">
        <f t="shared" ref="CN904:CN918" si="3146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373">
        <f t="shared" ref="CO904:CO918" si="3147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373">
        <f t="shared" ref="CP904:CP918" si="3148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373">
        <f t="shared" ref="CQ904:CQ918" si="3149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373">
        <f t="shared" ref="CR904:CR918" si="3150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372">
        <f t="shared" ref="CS904:CS918" si="3151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372">
        <f t="shared" ref="CT904:CT918" si="3152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372">
        <f t="shared" ref="CU904:CU918" si="3153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372">
        <f t="shared" ref="CV904:CV918" si="3154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372">
        <f t="shared" ref="CW904:CW918" si="3155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371">
        <f t="shared" ref="CX904:CX918" si="3156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374">
        <f t="shared" ref="CY904:CY918" si="3157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158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159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160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161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162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163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164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165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166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167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168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169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170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171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172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173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174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175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176">COUNT(B904:S904)</f>
        <v>18</v>
      </c>
      <c r="DS904" s="111">
        <f t="shared" ref="DS904:DS918" si="3177">COUNT(U904:AL904)</f>
        <v>18</v>
      </c>
      <c r="DT904" s="111">
        <f t="shared" ref="DT904:DT918" si="3178">COUNT(AN904:BE904)</f>
        <v>18</v>
      </c>
      <c r="DU904" s="111">
        <f t="shared" ref="DU904:DU918" si="3179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7"/>
      <c r="EE904" s="603"/>
    </row>
    <row r="905" spans="1:135" s="604" customFormat="1" ht="15.75" customHeight="1">
      <c r="A905" s="718" t="s">
        <v>500</v>
      </c>
      <c r="B905" s="896">
        <f t="shared" ref="B905:S905" si="3180">SUM(B80)</f>
        <v>0</v>
      </c>
      <c r="C905" s="896">
        <f t="shared" si="3180"/>
        <v>0</v>
      </c>
      <c r="D905" s="896">
        <f t="shared" si="3180"/>
        <v>0</v>
      </c>
      <c r="E905" s="896">
        <f t="shared" si="3180"/>
        <v>0</v>
      </c>
      <c r="F905" s="896">
        <f t="shared" si="3180"/>
        <v>0</v>
      </c>
      <c r="G905" s="896">
        <f t="shared" si="3180"/>
        <v>0</v>
      </c>
      <c r="H905" s="896">
        <f t="shared" si="3180"/>
        <v>0</v>
      </c>
      <c r="I905" s="896">
        <f t="shared" si="3180"/>
        <v>0</v>
      </c>
      <c r="J905" s="896">
        <f t="shared" si="3180"/>
        <v>0</v>
      </c>
      <c r="K905" s="896">
        <f t="shared" si="3180"/>
        <v>0</v>
      </c>
      <c r="L905" s="896">
        <f t="shared" si="3180"/>
        <v>0</v>
      </c>
      <c r="M905" s="896">
        <f t="shared" si="3180"/>
        <v>0</v>
      </c>
      <c r="N905" s="896">
        <f t="shared" si="3180"/>
        <v>0</v>
      </c>
      <c r="O905" s="896">
        <f t="shared" si="3180"/>
        <v>0</v>
      </c>
      <c r="P905" s="896">
        <f t="shared" si="3180"/>
        <v>0</v>
      </c>
      <c r="Q905" s="896">
        <f t="shared" si="3180"/>
        <v>0</v>
      </c>
      <c r="R905" s="896">
        <f t="shared" si="3180"/>
        <v>0</v>
      </c>
      <c r="S905" s="896">
        <f t="shared" si="3180"/>
        <v>0</v>
      </c>
      <c r="T905" s="895"/>
      <c r="U905" s="896">
        <f t="shared" ref="U905:AL905" si="3181">SUM(U80)</f>
        <v>0</v>
      </c>
      <c r="V905" s="896">
        <f t="shared" si="3181"/>
        <v>0</v>
      </c>
      <c r="W905" s="896">
        <f t="shared" si="3181"/>
        <v>0</v>
      </c>
      <c r="X905" s="896">
        <f t="shared" si="3181"/>
        <v>0</v>
      </c>
      <c r="Y905" s="896">
        <f t="shared" si="3181"/>
        <v>0</v>
      </c>
      <c r="Z905" s="896">
        <f t="shared" si="3181"/>
        <v>0</v>
      </c>
      <c r="AA905" s="896">
        <f t="shared" si="3181"/>
        <v>0</v>
      </c>
      <c r="AB905" s="896">
        <f t="shared" si="3181"/>
        <v>0</v>
      </c>
      <c r="AC905" s="896">
        <f t="shared" si="3181"/>
        <v>0</v>
      </c>
      <c r="AD905" s="896">
        <f t="shared" si="3181"/>
        <v>0</v>
      </c>
      <c r="AE905" s="896">
        <f t="shared" si="3181"/>
        <v>0</v>
      </c>
      <c r="AF905" s="896">
        <f t="shared" si="3181"/>
        <v>0</v>
      </c>
      <c r="AG905" s="896">
        <f t="shared" si="3181"/>
        <v>0</v>
      </c>
      <c r="AH905" s="896">
        <f t="shared" si="3181"/>
        <v>0</v>
      </c>
      <c r="AI905" s="896">
        <f t="shared" si="3181"/>
        <v>0</v>
      </c>
      <c r="AJ905" s="896">
        <f t="shared" si="3181"/>
        <v>0</v>
      </c>
      <c r="AK905" s="896">
        <f t="shared" si="3181"/>
        <v>0</v>
      </c>
      <c r="AL905" s="896">
        <f t="shared" si="3181"/>
        <v>0</v>
      </c>
      <c r="AM905" s="895"/>
      <c r="AN905" s="896">
        <f t="shared" ref="AN905:BE905" si="3182">SUM(AN80)</f>
        <v>0</v>
      </c>
      <c r="AO905" s="896">
        <f t="shared" si="3182"/>
        <v>0</v>
      </c>
      <c r="AP905" s="896">
        <f t="shared" si="3182"/>
        <v>0</v>
      </c>
      <c r="AQ905" s="896">
        <f t="shared" si="3182"/>
        <v>0</v>
      </c>
      <c r="AR905" s="896">
        <f t="shared" si="3182"/>
        <v>0</v>
      </c>
      <c r="AS905" s="896">
        <f t="shared" si="3182"/>
        <v>0</v>
      </c>
      <c r="AT905" s="896">
        <f t="shared" si="3182"/>
        <v>0</v>
      </c>
      <c r="AU905" s="896">
        <f t="shared" si="3182"/>
        <v>0</v>
      </c>
      <c r="AV905" s="896">
        <f t="shared" si="3182"/>
        <v>0</v>
      </c>
      <c r="AW905" s="896">
        <f t="shared" si="3182"/>
        <v>0</v>
      </c>
      <c r="AX905" s="896">
        <f t="shared" si="3182"/>
        <v>0</v>
      </c>
      <c r="AY905" s="896">
        <f t="shared" si="3182"/>
        <v>0</v>
      </c>
      <c r="AZ905" s="896">
        <f t="shared" si="3182"/>
        <v>0</v>
      </c>
      <c r="BA905" s="896">
        <f t="shared" si="3182"/>
        <v>0</v>
      </c>
      <c r="BB905" s="896">
        <f t="shared" si="3182"/>
        <v>0</v>
      </c>
      <c r="BC905" s="896">
        <f t="shared" si="3182"/>
        <v>0</v>
      </c>
      <c r="BD905" s="896">
        <f t="shared" si="3182"/>
        <v>0</v>
      </c>
      <c r="BE905" s="896">
        <f t="shared" si="3182"/>
        <v>0</v>
      </c>
      <c r="BF905" s="895"/>
      <c r="BG905" s="896">
        <f t="shared" ref="BG905:BX905" si="3183">SUM(BG80)</f>
        <v>0</v>
      </c>
      <c r="BH905" s="896">
        <f t="shared" si="3183"/>
        <v>0</v>
      </c>
      <c r="BI905" s="896">
        <f t="shared" si="3183"/>
        <v>0</v>
      </c>
      <c r="BJ905" s="896">
        <f t="shared" si="3183"/>
        <v>0</v>
      </c>
      <c r="BK905" s="896">
        <f t="shared" si="3183"/>
        <v>0</v>
      </c>
      <c r="BL905" s="896">
        <f t="shared" si="3183"/>
        <v>0</v>
      </c>
      <c r="BM905" s="896">
        <f t="shared" si="3183"/>
        <v>0</v>
      </c>
      <c r="BN905" s="896">
        <f t="shared" si="3183"/>
        <v>0</v>
      </c>
      <c r="BO905" s="896">
        <f t="shared" si="3183"/>
        <v>0</v>
      </c>
      <c r="BP905" s="896">
        <f t="shared" si="3183"/>
        <v>0</v>
      </c>
      <c r="BQ905" s="896">
        <f t="shared" si="3183"/>
        <v>0</v>
      </c>
      <c r="BR905" s="896">
        <f t="shared" si="3183"/>
        <v>0</v>
      </c>
      <c r="BS905" s="896">
        <f t="shared" si="3183"/>
        <v>0</v>
      </c>
      <c r="BT905" s="896">
        <f t="shared" si="3183"/>
        <v>0</v>
      </c>
      <c r="BU905" s="896">
        <f t="shared" si="3183"/>
        <v>0</v>
      </c>
      <c r="BV905" s="896">
        <f t="shared" si="3183"/>
        <v>0</v>
      </c>
      <c r="BW905" s="896">
        <f t="shared" si="3183"/>
        <v>0</v>
      </c>
      <c r="BX905" s="896">
        <f t="shared" si="3183"/>
        <v>0</v>
      </c>
      <c r="BY905" s="895"/>
      <c r="BZ905" s="896">
        <f>SUM(BZ80)</f>
        <v>0</v>
      </c>
      <c r="CA905" s="896">
        <f>SUM(CA80)</f>
        <v>0</v>
      </c>
      <c r="CB905" s="896">
        <f>SUM(CB80)</f>
        <v>0</v>
      </c>
      <c r="CC905" s="896">
        <f>SUM(CC80)</f>
        <v>0</v>
      </c>
      <c r="CD905" s="698">
        <f t="shared" si="3136"/>
        <v>0</v>
      </c>
      <c r="CE905" s="698">
        <f t="shared" si="3137"/>
        <v>0</v>
      </c>
      <c r="CF905" s="698">
        <f t="shared" si="3138"/>
        <v>0</v>
      </c>
      <c r="CG905" s="698">
        <f t="shared" si="3139"/>
        <v>0</v>
      </c>
      <c r="CH905" s="1370">
        <f t="shared" si="3140"/>
        <v>0</v>
      </c>
      <c r="CI905" s="1371">
        <f t="shared" si="3141"/>
        <v>0</v>
      </c>
      <c r="CJ905" s="1372">
        <f t="shared" si="3142"/>
        <v>0</v>
      </c>
      <c r="CK905" s="1372">
        <f t="shared" si="3143"/>
        <v>0</v>
      </c>
      <c r="CL905" s="1372">
        <f t="shared" si="3144"/>
        <v>0</v>
      </c>
      <c r="CM905" s="1372">
        <f t="shared" si="3145"/>
        <v>0</v>
      </c>
      <c r="CN905" s="1372">
        <f t="shared" si="3146"/>
        <v>0</v>
      </c>
      <c r="CO905" s="1373">
        <f t="shared" si="3147"/>
        <v>0</v>
      </c>
      <c r="CP905" s="1373">
        <f t="shared" si="3148"/>
        <v>0</v>
      </c>
      <c r="CQ905" s="1373">
        <f t="shared" si="3149"/>
        <v>0</v>
      </c>
      <c r="CR905" s="1373">
        <f t="shared" si="3150"/>
        <v>0</v>
      </c>
      <c r="CS905" s="1372">
        <f t="shared" si="3151"/>
        <v>0</v>
      </c>
      <c r="CT905" s="1372">
        <f t="shared" si="3152"/>
        <v>0</v>
      </c>
      <c r="CU905" s="1372">
        <f t="shared" si="3153"/>
        <v>0</v>
      </c>
      <c r="CV905" s="1372">
        <f t="shared" si="3154"/>
        <v>0</v>
      </c>
      <c r="CW905" s="1372">
        <f t="shared" si="3155"/>
        <v>0</v>
      </c>
      <c r="CX905" s="1371">
        <f t="shared" si="3156"/>
        <v>0</v>
      </c>
      <c r="CY905" s="1374">
        <f t="shared" si="3157"/>
        <v>0</v>
      </c>
      <c r="CZ905" s="532">
        <f t="shared" si="3158"/>
        <v>0</v>
      </c>
      <c r="DA905" s="533">
        <f t="shared" si="3159"/>
        <v>0</v>
      </c>
      <c r="DB905" s="534">
        <f t="shared" si="3160"/>
        <v>0</v>
      </c>
      <c r="DC905" s="534">
        <f t="shared" si="3161"/>
        <v>0</v>
      </c>
      <c r="DD905" s="534">
        <f t="shared" si="3162"/>
        <v>0</v>
      </c>
      <c r="DE905" s="534">
        <f t="shared" si="3163"/>
        <v>0</v>
      </c>
      <c r="DF905" s="534">
        <f t="shared" si="3164"/>
        <v>0</v>
      </c>
      <c r="DG905" s="535">
        <f t="shared" si="3165"/>
        <v>0</v>
      </c>
      <c r="DH905" s="535">
        <f t="shared" si="3166"/>
        <v>0</v>
      </c>
      <c r="DI905" s="535">
        <f t="shared" si="3167"/>
        <v>0</v>
      </c>
      <c r="DJ905" s="535">
        <f t="shared" si="3168"/>
        <v>0</v>
      </c>
      <c r="DK905" s="534">
        <f t="shared" si="3169"/>
        <v>0</v>
      </c>
      <c r="DL905" s="534">
        <f t="shared" si="3170"/>
        <v>0</v>
      </c>
      <c r="DM905" s="534">
        <f t="shared" si="3171"/>
        <v>0</v>
      </c>
      <c r="DN905" s="534">
        <f t="shared" si="3172"/>
        <v>0</v>
      </c>
      <c r="DO905" s="534">
        <f t="shared" si="3173"/>
        <v>0</v>
      </c>
      <c r="DP905" s="533">
        <f t="shared" si="3174"/>
        <v>0</v>
      </c>
      <c r="DQ905" s="532">
        <f t="shared" si="3175"/>
        <v>0</v>
      </c>
      <c r="DR905" s="753">
        <f t="shared" si="3176"/>
        <v>18</v>
      </c>
      <c r="DS905" s="111">
        <f t="shared" si="3177"/>
        <v>18</v>
      </c>
      <c r="DT905" s="111">
        <f t="shared" si="3178"/>
        <v>18</v>
      </c>
      <c r="DU905" s="111">
        <f t="shared" si="3179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7"/>
      <c r="EE905" s="603"/>
    </row>
    <row r="906" spans="1:135" s="604" customFormat="1" ht="15.75" customHeight="1">
      <c r="A906" s="718" t="s">
        <v>501</v>
      </c>
      <c r="B906" s="896">
        <f t="shared" ref="B906:S906" si="3184">SUM(B88)</f>
        <v>0</v>
      </c>
      <c r="C906" s="896">
        <f t="shared" si="3184"/>
        <v>0</v>
      </c>
      <c r="D906" s="896">
        <f t="shared" si="3184"/>
        <v>0</v>
      </c>
      <c r="E906" s="896">
        <f t="shared" si="3184"/>
        <v>0</v>
      </c>
      <c r="F906" s="896">
        <f t="shared" si="3184"/>
        <v>0</v>
      </c>
      <c r="G906" s="896">
        <f t="shared" si="3184"/>
        <v>0</v>
      </c>
      <c r="H906" s="896">
        <f t="shared" si="3184"/>
        <v>0</v>
      </c>
      <c r="I906" s="896">
        <f t="shared" si="3184"/>
        <v>0</v>
      </c>
      <c r="J906" s="896">
        <f t="shared" si="3184"/>
        <v>0</v>
      </c>
      <c r="K906" s="896">
        <f t="shared" si="3184"/>
        <v>0</v>
      </c>
      <c r="L906" s="896">
        <f t="shared" si="3184"/>
        <v>0</v>
      </c>
      <c r="M906" s="896">
        <f t="shared" si="3184"/>
        <v>0</v>
      </c>
      <c r="N906" s="896">
        <f t="shared" si="3184"/>
        <v>0</v>
      </c>
      <c r="O906" s="896">
        <f t="shared" si="3184"/>
        <v>0</v>
      </c>
      <c r="P906" s="896">
        <f t="shared" si="3184"/>
        <v>0</v>
      </c>
      <c r="Q906" s="896">
        <f t="shared" si="3184"/>
        <v>0</v>
      </c>
      <c r="R906" s="896">
        <f t="shared" si="3184"/>
        <v>0</v>
      </c>
      <c r="S906" s="896">
        <f t="shared" si="3184"/>
        <v>0</v>
      </c>
      <c r="T906" s="895"/>
      <c r="U906" s="896">
        <f t="shared" ref="U906:AL906" si="3185">SUM(U88)</f>
        <v>0</v>
      </c>
      <c r="V906" s="896">
        <f t="shared" si="3185"/>
        <v>0</v>
      </c>
      <c r="W906" s="896">
        <f t="shared" si="3185"/>
        <v>0</v>
      </c>
      <c r="X906" s="896">
        <f t="shared" si="3185"/>
        <v>0</v>
      </c>
      <c r="Y906" s="896">
        <f t="shared" si="3185"/>
        <v>0</v>
      </c>
      <c r="Z906" s="896">
        <f t="shared" si="3185"/>
        <v>0</v>
      </c>
      <c r="AA906" s="896">
        <f t="shared" si="3185"/>
        <v>0</v>
      </c>
      <c r="AB906" s="896">
        <f t="shared" si="3185"/>
        <v>0</v>
      </c>
      <c r="AC906" s="896">
        <f t="shared" si="3185"/>
        <v>0</v>
      </c>
      <c r="AD906" s="896">
        <f t="shared" si="3185"/>
        <v>0</v>
      </c>
      <c r="AE906" s="896">
        <f t="shared" si="3185"/>
        <v>0</v>
      </c>
      <c r="AF906" s="896">
        <f t="shared" si="3185"/>
        <v>0</v>
      </c>
      <c r="AG906" s="896">
        <f t="shared" si="3185"/>
        <v>0</v>
      </c>
      <c r="AH906" s="896">
        <f t="shared" si="3185"/>
        <v>0</v>
      </c>
      <c r="AI906" s="896">
        <f t="shared" si="3185"/>
        <v>0</v>
      </c>
      <c r="AJ906" s="896">
        <f t="shared" si="3185"/>
        <v>0</v>
      </c>
      <c r="AK906" s="896">
        <f t="shared" si="3185"/>
        <v>0</v>
      </c>
      <c r="AL906" s="896">
        <f t="shared" si="3185"/>
        <v>0</v>
      </c>
      <c r="AM906" s="895"/>
      <c r="AN906" s="896">
        <f t="shared" ref="AN906:BE906" si="3186">SUM(AN88)</f>
        <v>0</v>
      </c>
      <c r="AO906" s="896">
        <f t="shared" si="3186"/>
        <v>0</v>
      </c>
      <c r="AP906" s="896">
        <f t="shared" si="3186"/>
        <v>0</v>
      </c>
      <c r="AQ906" s="896">
        <f t="shared" si="3186"/>
        <v>0</v>
      </c>
      <c r="AR906" s="896">
        <f t="shared" si="3186"/>
        <v>0</v>
      </c>
      <c r="AS906" s="896">
        <f t="shared" si="3186"/>
        <v>0</v>
      </c>
      <c r="AT906" s="896">
        <f t="shared" si="3186"/>
        <v>0</v>
      </c>
      <c r="AU906" s="896">
        <f t="shared" si="3186"/>
        <v>0</v>
      </c>
      <c r="AV906" s="896">
        <f t="shared" si="3186"/>
        <v>0</v>
      </c>
      <c r="AW906" s="896">
        <f t="shared" si="3186"/>
        <v>0</v>
      </c>
      <c r="AX906" s="896">
        <f t="shared" si="3186"/>
        <v>0</v>
      </c>
      <c r="AY906" s="896">
        <f t="shared" si="3186"/>
        <v>0</v>
      </c>
      <c r="AZ906" s="896">
        <f t="shared" si="3186"/>
        <v>0</v>
      </c>
      <c r="BA906" s="896">
        <f t="shared" si="3186"/>
        <v>0</v>
      </c>
      <c r="BB906" s="896">
        <f t="shared" si="3186"/>
        <v>0</v>
      </c>
      <c r="BC906" s="896">
        <f t="shared" si="3186"/>
        <v>0</v>
      </c>
      <c r="BD906" s="896">
        <f t="shared" si="3186"/>
        <v>0</v>
      </c>
      <c r="BE906" s="896">
        <f t="shared" si="3186"/>
        <v>0</v>
      </c>
      <c r="BF906" s="895"/>
      <c r="BG906" s="896">
        <f t="shared" ref="BG906:BX906" si="3187">SUM(BG88)</f>
        <v>0</v>
      </c>
      <c r="BH906" s="896">
        <f t="shared" si="3187"/>
        <v>0</v>
      </c>
      <c r="BI906" s="896">
        <f t="shared" si="3187"/>
        <v>0</v>
      </c>
      <c r="BJ906" s="896">
        <f t="shared" si="3187"/>
        <v>0</v>
      </c>
      <c r="BK906" s="896">
        <f t="shared" si="3187"/>
        <v>0</v>
      </c>
      <c r="BL906" s="896">
        <f t="shared" si="3187"/>
        <v>0</v>
      </c>
      <c r="BM906" s="896">
        <f t="shared" si="3187"/>
        <v>0</v>
      </c>
      <c r="BN906" s="896">
        <f t="shared" si="3187"/>
        <v>0</v>
      </c>
      <c r="BO906" s="896">
        <f t="shared" si="3187"/>
        <v>0</v>
      </c>
      <c r="BP906" s="896">
        <f t="shared" si="3187"/>
        <v>0</v>
      </c>
      <c r="BQ906" s="896">
        <f t="shared" si="3187"/>
        <v>0</v>
      </c>
      <c r="BR906" s="896">
        <f t="shared" si="3187"/>
        <v>0</v>
      </c>
      <c r="BS906" s="896">
        <f t="shared" si="3187"/>
        <v>0</v>
      </c>
      <c r="BT906" s="896">
        <f t="shared" si="3187"/>
        <v>0</v>
      </c>
      <c r="BU906" s="896">
        <f t="shared" si="3187"/>
        <v>0</v>
      </c>
      <c r="BV906" s="896">
        <f t="shared" si="3187"/>
        <v>0</v>
      </c>
      <c r="BW906" s="896">
        <f t="shared" si="3187"/>
        <v>0</v>
      </c>
      <c r="BX906" s="896">
        <f t="shared" si="3187"/>
        <v>0</v>
      </c>
      <c r="BY906" s="895"/>
      <c r="BZ906" s="896">
        <f>SUM(BZ88)</f>
        <v>0</v>
      </c>
      <c r="CA906" s="896">
        <f>SUM(CA88)</f>
        <v>0</v>
      </c>
      <c r="CB906" s="896">
        <f>SUM(CB88)</f>
        <v>0</v>
      </c>
      <c r="CC906" s="896">
        <f>SUM(CC88)</f>
        <v>0</v>
      </c>
      <c r="CD906" s="698">
        <f t="shared" si="3136"/>
        <v>0</v>
      </c>
      <c r="CE906" s="698">
        <f t="shared" si="3137"/>
        <v>0</v>
      </c>
      <c r="CF906" s="698">
        <f t="shared" si="3138"/>
        <v>0</v>
      </c>
      <c r="CG906" s="698">
        <f t="shared" si="3139"/>
        <v>0</v>
      </c>
      <c r="CH906" s="1370">
        <f t="shared" si="3140"/>
        <v>0</v>
      </c>
      <c r="CI906" s="1371">
        <f t="shared" si="3141"/>
        <v>0</v>
      </c>
      <c r="CJ906" s="1372">
        <f t="shared" si="3142"/>
        <v>0</v>
      </c>
      <c r="CK906" s="1372">
        <f t="shared" si="3143"/>
        <v>0</v>
      </c>
      <c r="CL906" s="1372">
        <f t="shared" si="3144"/>
        <v>0</v>
      </c>
      <c r="CM906" s="1372">
        <f t="shared" si="3145"/>
        <v>0</v>
      </c>
      <c r="CN906" s="1372">
        <f t="shared" si="3146"/>
        <v>0</v>
      </c>
      <c r="CO906" s="1373">
        <f t="shared" si="3147"/>
        <v>0</v>
      </c>
      <c r="CP906" s="1373">
        <f t="shared" si="3148"/>
        <v>0</v>
      </c>
      <c r="CQ906" s="1373">
        <f t="shared" si="3149"/>
        <v>0</v>
      </c>
      <c r="CR906" s="1373">
        <f t="shared" si="3150"/>
        <v>0</v>
      </c>
      <c r="CS906" s="1372">
        <f t="shared" si="3151"/>
        <v>0</v>
      </c>
      <c r="CT906" s="1372">
        <f t="shared" si="3152"/>
        <v>0</v>
      </c>
      <c r="CU906" s="1372">
        <f t="shared" si="3153"/>
        <v>0</v>
      </c>
      <c r="CV906" s="1372">
        <f t="shared" si="3154"/>
        <v>0</v>
      </c>
      <c r="CW906" s="1372">
        <f t="shared" si="3155"/>
        <v>0</v>
      </c>
      <c r="CX906" s="1371">
        <f t="shared" si="3156"/>
        <v>0</v>
      </c>
      <c r="CY906" s="1374">
        <f t="shared" si="3157"/>
        <v>0</v>
      </c>
      <c r="CZ906" s="532">
        <f t="shared" si="3158"/>
        <v>0</v>
      </c>
      <c r="DA906" s="533">
        <f t="shared" si="3159"/>
        <v>0</v>
      </c>
      <c r="DB906" s="534">
        <f t="shared" si="3160"/>
        <v>0</v>
      </c>
      <c r="DC906" s="534">
        <f t="shared" si="3161"/>
        <v>0</v>
      </c>
      <c r="DD906" s="534">
        <f t="shared" si="3162"/>
        <v>0</v>
      </c>
      <c r="DE906" s="534">
        <f t="shared" si="3163"/>
        <v>0</v>
      </c>
      <c r="DF906" s="534">
        <f t="shared" si="3164"/>
        <v>0</v>
      </c>
      <c r="DG906" s="535">
        <f t="shared" si="3165"/>
        <v>0</v>
      </c>
      <c r="DH906" s="535">
        <f t="shared" si="3166"/>
        <v>0</v>
      </c>
      <c r="DI906" s="535">
        <f t="shared" si="3167"/>
        <v>0</v>
      </c>
      <c r="DJ906" s="535">
        <f t="shared" si="3168"/>
        <v>0</v>
      </c>
      <c r="DK906" s="534">
        <f t="shared" si="3169"/>
        <v>0</v>
      </c>
      <c r="DL906" s="534">
        <f t="shared" si="3170"/>
        <v>0</v>
      </c>
      <c r="DM906" s="534">
        <f t="shared" si="3171"/>
        <v>0</v>
      </c>
      <c r="DN906" s="534">
        <f t="shared" si="3172"/>
        <v>0</v>
      </c>
      <c r="DO906" s="534">
        <f t="shared" si="3173"/>
        <v>0</v>
      </c>
      <c r="DP906" s="533">
        <f t="shared" si="3174"/>
        <v>0</v>
      </c>
      <c r="DQ906" s="532">
        <f t="shared" si="3175"/>
        <v>0</v>
      </c>
      <c r="DR906" s="753">
        <f t="shared" si="3176"/>
        <v>18</v>
      </c>
      <c r="DS906" s="111">
        <f t="shared" si="3177"/>
        <v>18</v>
      </c>
      <c r="DT906" s="111">
        <f t="shared" si="3178"/>
        <v>18</v>
      </c>
      <c r="DU906" s="111">
        <f t="shared" si="3179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7"/>
      <c r="EE906" s="603"/>
    </row>
    <row r="907" spans="1:135" s="604" customFormat="1" ht="15.75" customHeight="1">
      <c r="A907" s="905" t="s">
        <v>502</v>
      </c>
      <c r="B907" s="896">
        <f t="shared" ref="B907:S907" si="3188">SUM(B99)</f>
        <v>0</v>
      </c>
      <c r="C907" s="896">
        <f t="shared" si="3188"/>
        <v>0</v>
      </c>
      <c r="D907" s="896">
        <f t="shared" si="3188"/>
        <v>0</v>
      </c>
      <c r="E907" s="896">
        <f t="shared" si="3188"/>
        <v>0</v>
      </c>
      <c r="F907" s="896">
        <f t="shared" si="3188"/>
        <v>0</v>
      </c>
      <c r="G907" s="896">
        <f t="shared" si="3188"/>
        <v>0</v>
      </c>
      <c r="H907" s="896">
        <f t="shared" si="3188"/>
        <v>0</v>
      </c>
      <c r="I907" s="896">
        <f t="shared" si="3188"/>
        <v>0</v>
      </c>
      <c r="J907" s="896">
        <f t="shared" si="3188"/>
        <v>0</v>
      </c>
      <c r="K907" s="896">
        <f t="shared" si="3188"/>
        <v>0</v>
      </c>
      <c r="L907" s="896">
        <f t="shared" si="3188"/>
        <v>0</v>
      </c>
      <c r="M907" s="896">
        <f t="shared" si="3188"/>
        <v>0</v>
      </c>
      <c r="N907" s="896">
        <f t="shared" si="3188"/>
        <v>0</v>
      </c>
      <c r="O907" s="896">
        <f t="shared" si="3188"/>
        <v>0</v>
      </c>
      <c r="P907" s="896">
        <f t="shared" si="3188"/>
        <v>0</v>
      </c>
      <c r="Q907" s="896">
        <f t="shared" si="3188"/>
        <v>0</v>
      </c>
      <c r="R907" s="896">
        <f t="shared" si="3188"/>
        <v>0</v>
      </c>
      <c r="S907" s="896">
        <f t="shared" si="3188"/>
        <v>0</v>
      </c>
      <c r="T907" s="895"/>
      <c r="U907" s="896">
        <f t="shared" ref="U907:AL907" si="3189">SUM(U99)</f>
        <v>0</v>
      </c>
      <c r="V907" s="896">
        <f t="shared" si="3189"/>
        <v>0</v>
      </c>
      <c r="W907" s="896">
        <f t="shared" si="3189"/>
        <v>0</v>
      </c>
      <c r="X907" s="896">
        <f t="shared" si="3189"/>
        <v>0</v>
      </c>
      <c r="Y907" s="896">
        <f t="shared" si="3189"/>
        <v>0</v>
      </c>
      <c r="Z907" s="896">
        <f t="shared" si="3189"/>
        <v>0</v>
      </c>
      <c r="AA907" s="896">
        <f t="shared" si="3189"/>
        <v>0</v>
      </c>
      <c r="AB907" s="896">
        <f t="shared" si="3189"/>
        <v>0</v>
      </c>
      <c r="AC907" s="896">
        <f t="shared" si="3189"/>
        <v>0</v>
      </c>
      <c r="AD907" s="896">
        <f t="shared" si="3189"/>
        <v>0</v>
      </c>
      <c r="AE907" s="896">
        <f t="shared" si="3189"/>
        <v>0</v>
      </c>
      <c r="AF907" s="896">
        <f t="shared" si="3189"/>
        <v>0</v>
      </c>
      <c r="AG907" s="896">
        <f t="shared" si="3189"/>
        <v>0</v>
      </c>
      <c r="AH907" s="896">
        <f t="shared" si="3189"/>
        <v>0</v>
      </c>
      <c r="AI907" s="896">
        <f t="shared" si="3189"/>
        <v>0</v>
      </c>
      <c r="AJ907" s="896">
        <f t="shared" si="3189"/>
        <v>0</v>
      </c>
      <c r="AK907" s="896">
        <f t="shared" si="3189"/>
        <v>0</v>
      </c>
      <c r="AL907" s="896">
        <f t="shared" si="3189"/>
        <v>0</v>
      </c>
      <c r="AM907" s="895"/>
      <c r="AN907" s="896">
        <f t="shared" ref="AN907:BE907" si="3190">SUM(AN99)</f>
        <v>0</v>
      </c>
      <c r="AO907" s="896">
        <f t="shared" si="3190"/>
        <v>0</v>
      </c>
      <c r="AP907" s="896">
        <f t="shared" si="3190"/>
        <v>0</v>
      </c>
      <c r="AQ907" s="896">
        <f t="shared" si="3190"/>
        <v>0</v>
      </c>
      <c r="AR907" s="896">
        <f t="shared" si="3190"/>
        <v>0</v>
      </c>
      <c r="AS907" s="896">
        <f t="shared" si="3190"/>
        <v>0</v>
      </c>
      <c r="AT907" s="896">
        <f t="shared" si="3190"/>
        <v>0</v>
      </c>
      <c r="AU907" s="896">
        <f t="shared" si="3190"/>
        <v>0</v>
      </c>
      <c r="AV907" s="896">
        <f t="shared" si="3190"/>
        <v>0</v>
      </c>
      <c r="AW907" s="896">
        <f t="shared" si="3190"/>
        <v>0</v>
      </c>
      <c r="AX907" s="896">
        <f t="shared" si="3190"/>
        <v>0</v>
      </c>
      <c r="AY907" s="896">
        <f t="shared" si="3190"/>
        <v>0</v>
      </c>
      <c r="AZ907" s="896">
        <f t="shared" si="3190"/>
        <v>0</v>
      </c>
      <c r="BA907" s="896">
        <f t="shared" si="3190"/>
        <v>0</v>
      </c>
      <c r="BB907" s="896">
        <f t="shared" si="3190"/>
        <v>0</v>
      </c>
      <c r="BC907" s="896">
        <f t="shared" si="3190"/>
        <v>0</v>
      </c>
      <c r="BD907" s="896">
        <f t="shared" si="3190"/>
        <v>0</v>
      </c>
      <c r="BE907" s="896">
        <f t="shared" si="3190"/>
        <v>0</v>
      </c>
      <c r="BF907" s="895"/>
      <c r="BG907" s="896">
        <f t="shared" ref="BG907:BX907" si="3191">SUM(BG99)</f>
        <v>0</v>
      </c>
      <c r="BH907" s="896">
        <f t="shared" si="3191"/>
        <v>0</v>
      </c>
      <c r="BI907" s="896">
        <f t="shared" si="3191"/>
        <v>0</v>
      </c>
      <c r="BJ907" s="896">
        <f t="shared" si="3191"/>
        <v>0</v>
      </c>
      <c r="BK907" s="896">
        <f t="shared" si="3191"/>
        <v>0</v>
      </c>
      <c r="BL907" s="896">
        <f t="shared" si="3191"/>
        <v>0</v>
      </c>
      <c r="BM907" s="896">
        <f t="shared" si="3191"/>
        <v>0</v>
      </c>
      <c r="BN907" s="896">
        <f t="shared" si="3191"/>
        <v>0</v>
      </c>
      <c r="BO907" s="896">
        <f t="shared" si="3191"/>
        <v>0</v>
      </c>
      <c r="BP907" s="896">
        <f t="shared" si="3191"/>
        <v>0</v>
      </c>
      <c r="BQ907" s="896">
        <f t="shared" si="3191"/>
        <v>0</v>
      </c>
      <c r="BR907" s="896">
        <f t="shared" si="3191"/>
        <v>0</v>
      </c>
      <c r="BS907" s="896">
        <f t="shared" si="3191"/>
        <v>0</v>
      </c>
      <c r="BT907" s="896">
        <f t="shared" si="3191"/>
        <v>0</v>
      </c>
      <c r="BU907" s="896">
        <f t="shared" si="3191"/>
        <v>0</v>
      </c>
      <c r="BV907" s="896">
        <f t="shared" si="3191"/>
        <v>0</v>
      </c>
      <c r="BW907" s="896">
        <f t="shared" si="3191"/>
        <v>0</v>
      </c>
      <c r="BX907" s="896">
        <f t="shared" si="3191"/>
        <v>0</v>
      </c>
      <c r="BY907" s="895"/>
      <c r="BZ907" s="896">
        <f>SUM(BZ99)</f>
        <v>0</v>
      </c>
      <c r="CA907" s="896">
        <f>SUM(CA99)</f>
        <v>0</v>
      </c>
      <c r="CB907" s="896">
        <f>SUM(CB99)</f>
        <v>0</v>
      </c>
      <c r="CC907" s="896">
        <f>SUM(CC99)</f>
        <v>0</v>
      </c>
      <c r="CD907" s="698">
        <f t="shared" si="3136"/>
        <v>0</v>
      </c>
      <c r="CE907" s="698">
        <f t="shared" si="3137"/>
        <v>0</v>
      </c>
      <c r="CF907" s="698">
        <f t="shared" si="3138"/>
        <v>0</v>
      </c>
      <c r="CG907" s="698">
        <f t="shared" si="3139"/>
        <v>0</v>
      </c>
      <c r="CH907" s="1370">
        <f t="shared" si="3140"/>
        <v>0</v>
      </c>
      <c r="CI907" s="1371">
        <f t="shared" si="3141"/>
        <v>0</v>
      </c>
      <c r="CJ907" s="1372">
        <f t="shared" si="3142"/>
        <v>0</v>
      </c>
      <c r="CK907" s="1372">
        <f t="shared" si="3143"/>
        <v>0</v>
      </c>
      <c r="CL907" s="1372">
        <f t="shared" si="3144"/>
        <v>0</v>
      </c>
      <c r="CM907" s="1372">
        <f t="shared" si="3145"/>
        <v>0</v>
      </c>
      <c r="CN907" s="1372">
        <f t="shared" si="3146"/>
        <v>0</v>
      </c>
      <c r="CO907" s="1373">
        <f t="shared" si="3147"/>
        <v>0</v>
      </c>
      <c r="CP907" s="1373">
        <f t="shared" si="3148"/>
        <v>0</v>
      </c>
      <c r="CQ907" s="1373">
        <f t="shared" si="3149"/>
        <v>0</v>
      </c>
      <c r="CR907" s="1373">
        <f t="shared" si="3150"/>
        <v>0</v>
      </c>
      <c r="CS907" s="1372">
        <f t="shared" si="3151"/>
        <v>0</v>
      </c>
      <c r="CT907" s="1372">
        <f t="shared" si="3152"/>
        <v>0</v>
      </c>
      <c r="CU907" s="1372">
        <f t="shared" si="3153"/>
        <v>0</v>
      </c>
      <c r="CV907" s="1372">
        <f t="shared" si="3154"/>
        <v>0</v>
      </c>
      <c r="CW907" s="1372">
        <f t="shared" si="3155"/>
        <v>0</v>
      </c>
      <c r="CX907" s="1371">
        <f t="shared" si="3156"/>
        <v>0</v>
      </c>
      <c r="CY907" s="1374">
        <f t="shared" si="3157"/>
        <v>0</v>
      </c>
      <c r="CZ907" s="532">
        <f t="shared" si="3158"/>
        <v>0</v>
      </c>
      <c r="DA907" s="533">
        <f t="shared" si="3159"/>
        <v>0</v>
      </c>
      <c r="DB907" s="534">
        <f t="shared" si="3160"/>
        <v>0</v>
      </c>
      <c r="DC907" s="534">
        <f t="shared" si="3161"/>
        <v>0</v>
      </c>
      <c r="DD907" s="534">
        <f t="shared" si="3162"/>
        <v>0</v>
      </c>
      <c r="DE907" s="534">
        <f t="shared" si="3163"/>
        <v>0</v>
      </c>
      <c r="DF907" s="534">
        <f t="shared" si="3164"/>
        <v>0</v>
      </c>
      <c r="DG907" s="535">
        <f t="shared" si="3165"/>
        <v>0</v>
      </c>
      <c r="DH907" s="535">
        <f t="shared" si="3166"/>
        <v>0</v>
      </c>
      <c r="DI907" s="535">
        <f t="shared" si="3167"/>
        <v>0</v>
      </c>
      <c r="DJ907" s="535">
        <f t="shared" si="3168"/>
        <v>0</v>
      </c>
      <c r="DK907" s="534">
        <f t="shared" si="3169"/>
        <v>0</v>
      </c>
      <c r="DL907" s="534">
        <f t="shared" si="3170"/>
        <v>0</v>
      </c>
      <c r="DM907" s="534">
        <f t="shared" si="3171"/>
        <v>0</v>
      </c>
      <c r="DN907" s="534">
        <f t="shared" si="3172"/>
        <v>0</v>
      </c>
      <c r="DO907" s="534">
        <f t="shared" si="3173"/>
        <v>0</v>
      </c>
      <c r="DP907" s="533">
        <f t="shared" si="3174"/>
        <v>0</v>
      </c>
      <c r="DQ907" s="532">
        <f t="shared" si="3175"/>
        <v>0</v>
      </c>
      <c r="DR907" s="753">
        <f t="shared" si="3176"/>
        <v>18</v>
      </c>
      <c r="DS907" s="111">
        <f t="shared" si="3177"/>
        <v>18</v>
      </c>
      <c r="DT907" s="111">
        <f t="shared" si="3178"/>
        <v>18</v>
      </c>
      <c r="DU907" s="111">
        <f t="shared" si="3179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7"/>
      <c r="EE907" s="603"/>
    </row>
    <row r="908" spans="1:135" s="604" customFormat="1" ht="15.75" customHeight="1">
      <c r="A908" s="718" t="s">
        <v>503</v>
      </c>
      <c r="B908" s="896">
        <f t="shared" ref="B908:S908" si="3192">SUM(B107)</f>
        <v>0</v>
      </c>
      <c r="C908" s="896">
        <f t="shared" si="3192"/>
        <v>0</v>
      </c>
      <c r="D908" s="896">
        <f t="shared" si="3192"/>
        <v>0</v>
      </c>
      <c r="E908" s="896">
        <f t="shared" si="3192"/>
        <v>0</v>
      </c>
      <c r="F908" s="896">
        <f t="shared" si="3192"/>
        <v>0</v>
      </c>
      <c r="G908" s="896">
        <f t="shared" si="3192"/>
        <v>0</v>
      </c>
      <c r="H908" s="896">
        <f t="shared" si="3192"/>
        <v>0</v>
      </c>
      <c r="I908" s="896">
        <f t="shared" si="3192"/>
        <v>0</v>
      </c>
      <c r="J908" s="896">
        <f t="shared" si="3192"/>
        <v>0</v>
      </c>
      <c r="K908" s="896">
        <f t="shared" si="3192"/>
        <v>0</v>
      </c>
      <c r="L908" s="896">
        <f t="shared" si="3192"/>
        <v>0</v>
      </c>
      <c r="M908" s="896">
        <f t="shared" si="3192"/>
        <v>0</v>
      </c>
      <c r="N908" s="896">
        <f t="shared" si="3192"/>
        <v>0</v>
      </c>
      <c r="O908" s="896">
        <f t="shared" si="3192"/>
        <v>0</v>
      </c>
      <c r="P908" s="896">
        <f t="shared" si="3192"/>
        <v>0</v>
      </c>
      <c r="Q908" s="896">
        <f t="shared" si="3192"/>
        <v>0</v>
      </c>
      <c r="R908" s="896">
        <f t="shared" si="3192"/>
        <v>0</v>
      </c>
      <c r="S908" s="896">
        <f t="shared" si="3192"/>
        <v>0</v>
      </c>
      <c r="T908" s="895"/>
      <c r="U908" s="896">
        <f t="shared" ref="U908:AL908" si="3193">SUM(U107)</f>
        <v>0</v>
      </c>
      <c r="V908" s="896">
        <f t="shared" si="3193"/>
        <v>0</v>
      </c>
      <c r="W908" s="896">
        <f t="shared" si="3193"/>
        <v>0</v>
      </c>
      <c r="X908" s="896">
        <f t="shared" si="3193"/>
        <v>0</v>
      </c>
      <c r="Y908" s="896">
        <f t="shared" si="3193"/>
        <v>0</v>
      </c>
      <c r="Z908" s="896">
        <f t="shared" si="3193"/>
        <v>0</v>
      </c>
      <c r="AA908" s="896">
        <f t="shared" si="3193"/>
        <v>0</v>
      </c>
      <c r="AB908" s="896">
        <f t="shared" si="3193"/>
        <v>0</v>
      </c>
      <c r="AC908" s="896">
        <f t="shared" si="3193"/>
        <v>0</v>
      </c>
      <c r="AD908" s="896">
        <f t="shared" si="3193"/>
        <v>0</v>
      </c>
      <c r="AE908" s="896">
        <f t="shared" si="3193"/>
        <v>0</v>
      </c>
      <c r="AF908" s="896">
        <f t="shared" si="3193"/>
        <v>0</v>
      </c>
      <c r="AG908" s="896">
        <f t="shared" si="3193"/>
        <v>0</v>
      </c>
      <c r="AH908" s="896">
        <f t="shared" si="3193"/>
        <v>0</v>
      </c>
      <c r="AI908" s="896">
        <f t="shared" si="3193"/>
        <v>0</v>
      </c>
      <c r="AJ908" s="896">
        <f t="shared" si="3193"/>
        <v>0</v>
      </c>
      <c r="AK908" s="896">
        <f t="shared" si="3193"/>
        <v>0</v>
      </c>
      <c r="AL908" s="896">
        <f t="shared" si="3193"/>
        <v>0</v>
      </c>
      <c r="AM908" s="895"/>
      <c r="AN908" s="896">
        <f t="shared" ref="AN908:BE908" si="3194">SUM(AN107)</f>
        <v>0</v>
      </c>
      <c r="AO908" s="896">
        <f t="shared" si="3194"/>
        <v>0</v>
      </c>
      <c r="AP908" s="896">
        <f t="shared" si="3194"/>
        <v>0</v>
      </c>
      <c r="AQ908" s="896">
        <f t="shared" si="3194"/>
        <v>0</v>
      </c>
      <c r="AR908" s="896">
        <f t="shared" si="3194"/>
        <v>0</v>
      </c>
      <c r="AS908" s="896">
        <f t="shared" si="3194"/>
        <v>0</v>
      </c>
      <c r="AT908" s="896">
        <f t="shared" si="3194"/>
        <v>0</v>
      </c>
      <c r="AU908" s="896">
        <f t="shared" si="3194"/>
        <v>0</v>
      </c>
      <c r="AV908" s="896">
        <f t="shared" si="3194"/>
        <v>0</v>
      </c>
      <c r="AW908" s="896">
        <f t="shared" si="3194"/>
        <v>0</v>
      </c>
      <c r="AX908" s="896">
        <f t="shared" si="3194"/>
        <v>0</v>
      </c>
      <c r="AY908" s="896">
        <f t="shared" si="3194"/>
        <v>0</v>
      </c>
      <c r="AZ908" s="896">
        <f t="shared" si="3194"/>
        <v>0</v>
      </c>
      <c r="BA908" s="896">
        <f t="shared" si="3194"/>
        <v>0</v>
      </c>
      <c r="BB908" s="896">
        <f t="shared" si="3194"/>
        <v>0</v>
      </c>
      <c r="BC908" s="896">
        <f t="shared" si="3194"/>
        <v>0</v>
      </c>
      <c r="BD908" s="896">
        <f t="shared" si="3194"/>
        <v>0</v>
      </c>
      <c r="BE908" s="896">
        <f t="shared" si="3194"/>
        <v>0</v>
      </c>
      <c r="BF908" s="895"/>
      <c r="BG908" s="896">
        <f t="shared" ref="BG908:BX908" si="3195">SUM(BG107)</f>
        <v>0</v>
      </c>
      <c r="BH908" s="896">
        <f t="shared" si="3195"/>
        <v>0</v>
      </c>
      <c r="BI908" s="896">
        <f t="shared" si="3195"/>
        <v>0</v>
      </c>
      <c r="BJ908" s="896">
        <f t="shared" si="3195"/>
        <v>0</v>
      </c>
      <c r="BK908" s="896">
        <f t="shared" si="3195"/>
        <v>0</v>
      </c>
      <c r="BL908" s="896">
        <f t="shared" si="3195"/>
        <v>0</v>
      </c>
      <c r="BM908" s="896">
        <f t="shared" si="3195"/>
        <v>0</v>
      </c>
      <c r="BN908" s="896">
        <f t="shared" si="3195"/>
        <v>0</v>
      </c>
      <c r="BO908" s="896">
        <f t="shared" si="3195"/>
        <v>0</v>
      </c>
      <c r="BP908" s="896">
        <f t="shared" si="3195"/>
        <v>0</v>
      </c>
      <c r="BQ908" s="896">
        <f t="shared" si="3195"/>
        <v>0</v>
      </c>
      <c r="BR908" s="896">
        <f t="shared" si="3195"/>
        <v>0</v>
      </c>
      <c r="BS908" s="896">
        <f t="shared" si="3195"/>
        <v>0</v>
      </c>
      <c r="BT908" s="896">
        <f t="shared" si="3195"/>
        <v>0</v>
      </c>
      <c r="BU908" s="896">
        <f t="shared" si="3195"/>
        <v>0</v>
      </c>
      <c r="BV908" s="896">
        <f t="shared" si="3195"/>
        <v>0</v>
      </c>
      <c r="BW908" s="896">
        <f t="shared" si="3195"/>
        <v>0</v>
      </c>
      <c r="BX908" s="896">
        <f t="shared" si="3195"/>
        <v>0</v>
      </c>
      <c r="BY908" s="895"/>
      <c r="BZ908" s="896">
        <f>SUM(BZ107)</f>
        <v>0</v>
      </c>
      <c r="CA908" s="896">
        <f>SUM(CA107)</f>
        <v>0</v>
      </c>
      <c r="CB908" s="896">
        <f>SUM(CB107)</f>
        <v>0</v>
      </c>
      <c r="CC908" s="896">
        <f>SUM(CC107)</f>
        <v>0</v>
      </c>
      <c r="CD908" s="698">
        <f t="shared" si="3136"/>
        <v>0</v>
      </c>
      <c r="CE908" s="698">
        <f t="shared" si="3137"/>
        <v>0</v>
      </c>
      <c r="CF908" s="698">
        <f t="shared" si="3138"/>
        <v>0</v>
      </c>
      <c r="CG908" s="698">
        <f t="shared" si="3139"/>
        <v>0</v>
      </c>
      <c r="CH908" s="1370">
        <f t="shared" si="3140"/>
        <v>0</v>
      </c>
      <c r="CI908" s="1371">
        <f t="shared" si="3141"/>
        <v>0</v>
      </c>
      <c r="CJ908" s="1372">
        <f t="shared" si="3142"/>
        <v>0</v>
      </c>
      <c r="CK908" s="1372">
        <f t="shared" si="3143"/>
        <v>0</v>
      </c>
      <c r="CL908" s="1372">
        <f t="shared" si="3144"/>
        <v>0</v>
      </c>
      <c r="CM908" s="1372">
        <f t="shared" si="3145"/>
        <v>0</v>
      </c>
      <c r="CN908" s="1372">
        <f t="shared" si="3146"/>
        <v>0</v>
      </c>
      <c r="CO908" s="1373">
        <f t="shared" si="3147"/>
        <v>0</v>
      </c>
      <c r="CP908" s="1373">
        <f t="shared" si="3148"/>
        <v>0</v>
      </c>
      <c r="CQ908" s="1373">
        <f t="shared" si="3149"/>
        <v>0</v>
      </c>
      <c r="CR908" s="1373">
        <f t="shared" si="3150"/>
        <v>0</v>
      </c>
      <c r="CS908" s="1372">
        <f t="shared" si="3151"/>
        <v>0</v>
      </c>
      <c r="CT908" s="1372">
        <f t="shared" si="3152"/>
        <v>0</v>
      </c>
      <c r="CU908" s="1372">
        <f t="shared" si="3153"/>
        <v>0</v>
      </c>
      <c r="CV908" s="1372">
        <f t="shared" si="3154"/>
        <v>0</v>
      </c>
      <c r="CW908" s="1372">
        <f t="shared" si="3155"/>
        <v>0</v>
      </c>
      <c r="CX908" s="1371">
        <f t="shared" si="3156"/>
        <v>0</v>
      </c>
      <c r="CY908" s="1374">
        <f t="shared" si="3157"/>
        <v>0</v>
      </c>
      <c r="CZ908" s="532">
        <f t="shared" si="3158"/>
        <v>0</v>
      </c>
      <c r="DA908" s="533">
        <f t="shared" si="3159"/>
        <v>0</v>
      </c>
      <c r="DB908" s="534">
        <f t="shared" si="3160"/>
        <v>0</v>
      </c>
      <c r="DC908" s="534">
        <f t="shared" si="3161"/>
        <v>0</v>
      </c>
      <c r="DD908" s="534">
        <f t="shared" si="3162"/>
        <v>0</v>
      </c>
      <c r="DE908" s="534">
        <f t="shared" si="3163"/>
        <v>0</v>
      </c>
      <c r="DF908" s="534">
        <f t="shared" si="3164"/>
        <v>0</v>
      </c>
      <c r="DG908" s="535">
        <f t="shared" si="3165"/>
        <v>0</v>
      </c>
      <c r="DH908" s="535">
        <f t="shared" si="3166"/>
        <v>0</v>
      </c>
      <c r="DI908" s="535">
        <f t="shared" si="3167"/>
        <v>0</v>
      </c>
      <c r="DJ908" s="535">
        <f t="shared" si="3168"/>
        <v>0</v>
      </c>
      <c r="DK908" s="534">
        <f t="shared" si="3169"/>
        <v>0</v>
      </c>
      <c r="DL908" s="534">
        <f t="shared" si="3170"/>
        <v>0</v>
      </c>
      <c r="DM908" s="534">
        <f t="shared" si="3171"/>
        <v>0</v>
      </c>
      <c r="DN908" s="534">
        <f t="shared" si="3172"/>
        <v>0</v>
      </c>
      <c r="DO908" s="534">
        <f t="shared" si="3173"/>
        <v>0</v>
      </c>
      <c r="DP908" s="533">
        <f t="shared" si="3174"/>
        <v>0</v>
      </c>
      <c r="DQ908" s="532">
        <f t="shared" si="3175"/>
        <v>0</v>
      </c>
      <c r="DR908" s="753">
        <f t="shared" si="3176"/>
        <v>18</v>
      </c>
      <c r="DS908" s="111">
        <f t="shared" si="3177"/>
        <v>18</v>
      </c>
      <c r="DT908" s="111">
        <f t="shared" si="3178"/>
        <v>18</v>
      </c>
      <c r="DU908" s="111">
        <f t="shared" si="3179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7"/>
      <c r="EE908" s="603"/>
    </row>
    <row r="909" spans="1:135" s="604" customFormat="1" ht="15.75" customHeight="1">
      <c r="A909" s="718" t="s">
        <v>504</v>
      </c>
      <c r="B909" s="896">
        <f t="shared" ref="B909:S909" si="3196">SUM(B115)</f>
        <v>0</v>
      </c>
      <c r="C909" s="896">
        <f t="shared" si="3196"/>
        <v>0</v>
      </c>
      <c r="D909" s="896">
        <f t="shared" si="3196"/>
        <v>0</v>
      </c>
      <c r="E909" s="896">
        <f t="shared" si="3196"/>
        <v>0</v>
      </c>
      <c r="F909" s="896">
        <f t="shared" si="3196"/>
        <v>0</v>
      </c>
      <c r="G909" s="896">
        <f t="shared" si="3196"/>
        <v>0</v>
      </c>
      <c r="H909" s="896">
        <f t="shared" si="3196"/>
        <v>0</v>
      </c>
      <c r="I909" s="896">
        <f t="shared" si="3196"/>
        <v>0</v>
      </c>
      <c r="J909" s="896">
        <f t="shared" si="3196"/>
        <v>0</v>
      </c>
      <c r="K909" s="896">
        <f t="shared" si="3196"/>
        <v>0</v>
      </c>
      <c r="L909" s="896">
        <f t="shared" si="3196"/>
        <v>0</v>
      </c>
      <c r="M909" s="896">
        <f t="shared" si="3196"/>
        <v>0</v>
      </c>
      <c r="N909" s="896">
        <f t="shared" si="3196"/>
        <v>0</v>
      </c>
      <c r="O909" s="896">
        <f t="shared" si="3196"/>
        <v>0</v>
      </c>
      <c r="P909" s="896">
        <f t="shared" si="3196"/>
        <v>0</v>
      </c>
      <c r="Q909" s="896">
        <f t="shared" si="3196"/>
        <v>0</v>
      </c>
      <c r="R909" s="896">
        <f t="shared" si="3196"/>
        <v>0</v>
      </c>
      <c r="S909" s="896">
        <f t="shared" si="3196"/>
        <v>0</v>
      </c>
      <c r="T909" s="895"/>
      <c r="U909" s="896">
        <f t="shared" ref="U909:AL909" si="3197">SUM(U115)</f>
        <v>0</v>
      </c>
      <c r="V909" s="896">
        <f t="shared" si="3197"/>
        <v>0</v>
      </c>
      <c r="W909" s="896">
        <f t="shared" si="3197"/>
        <v>0</v>
      </c>
      <c r="X909" s="896">
        <f t="shared" si="3197"/>
        <v>0</v>
      </c>
      <c r="Y909" s="896">
        <f t="shared" si="3197"/>
        <v>0</v>
      </c>
      <c r="Z909" s="896">
        <f t="shared" si="3197"/>
        <v>0</v>
      </c>
      <c r="AA909" s="896">
        <f t="shared" si="3197"/>
        <v>0</v>
      </c>
      <c r="AB909" s="896">
        <f t="shared" si="3197"/>
        <v>0</v>
      </c>
      <c r="AC909" s="896">
        <f t="shared" si="3197"/>
        <v>0</v>
      </c>
      <c r="AD909" s="896">
        <f t="shared" si="3197"/>
        <v>0</v>
      </c>
      <c r="AE909" s="896">
        <f t="shared" si="3197"/>
        <v>0</v>
      </c>
      <c r="AF909" s="896">
        <f t="shared" si="3197"/>
        <v>0</v>
      </c>
      <c r="AG909" s="896">
        <f t="shared" si="3197"/>
        <v>0</v>
      </c>
      <c r="AH909" s="896">
        <f t="shared" si="3197"/>
        <v>0</v>
      </c>
      <c r="AI909" s="896">
        <f t="shared" si="3197"/>
        <v>0</v>
      </c>
      <c r="AJ909" s="896">
        <f t="shared" si="3197"/>
        <v>0</v>
      </c>
      <c r="AK909" s="896">
        <f t="shared" si="3197"/>
        <v>0</v>
      </c>
      <c r="AL909" s="896">
        <f t="shared" si="3197"/>
        <v>0</v>
      </c>
      <c r="AM909" s="895"/>
      <c r="AN909" s="896">
        <f t="shared" ref="AN909:BE909" si="3198">SUM(AN115)</f>
        <v>0</v>
      </c>
      <c r="AO909" s="896">
        <f t="shared" si="3198"/>
        <v>0</v>
      </c>
      <c r="AP909" s="896">
        <f t="shared" si="3198"/>
        <v>0</v>
      </c>
      <c r="AQ909" s="896">
        <f t="shared" si="3198"/>
        <v>0</v>
      </c>
      <c r="AR909" s="896">
        <f t="shared" si="3198"/>
        <v>0</v>
      </c>
      <c r="AS909" s="896">
        <f t="shared" si="3198"/>
        <v>0</v>
      </c>
      <c r="AT909" s="896">
        <f t="shared" si="3198"/>
        <v>0</v>
      </c>
      <c r="AU909" s="896">
        <f t="shared" si="3198"/>
        <v>0</v>
      </c>
      <c r="AV909" s="896">
        <f t="shared" si="3198"/>
        <v>0</v>
      </c>
      <c r="AW909" s="896">
        <f t="shared" si="3198"/>
        <v>0</v>
      </c>
      <c r="AX909" s="896">
        <f t="shared" si="3198"/>
        <v>0</v>
      </c>
      <c r="AY909" s="896">
        <f t="shared" si="3198"/>
        <v>0</v>
      </c>
      <c r="AZ909" s="896">
        <f t="shared" si="3198"/>
        <v>0</v>
      </c>
      <c r="BA909" s="896">
        <f t="shared" si="3198"/>
        <v>0</v>
      </c>
      <c r="BB909" s="896">
        <f t="shared" si="3198"/>
        <v>0</v>
      </c>
      <c r="BC909" s="896">
        <f t="shared" si="3198"/>
        <v>0</v>
      </c>
      <c r="BD909" s="896">
        <f t="shared" si="3198"/>
        <v>0</v>
      </c>
      <c r="BE909" s="896">
        <f t="shared" si="3198"/>
        <v>0</v>
      </c>
      <c r="BF909" s="895"/>
      <c r="BG909" s="896">
        <f t="shared" ref="BG909:BX909" si="3199">SUM(BG115)</f>
        <v>0</v>
      </c>
      <c r="BH909" s="896">
        <f t="shared" si="3199"/>
        <v>0</v>
      </c>
      <c r="BI909" s="896">
        <f t="shared" si="3199"/>
        <v>0</v>
      </c>
      <c r="BJ909" s="896">
        <f t="shared" si="3199"/>
        <v>0</v>
      </c>
      <c r="BK909" s="896">
        <f t="shared" si="3199"/>
        <v>0</v>
      </c>
      <c r="BL909" s="896">
        <f t="shared" si="3199"/>
        <v>0</v>
      </c>
      <c r="BM909" s="896">
        <f t="shared" si="3199"/>
        <v>0</v>
      </c>
      <c r="BN909" s="896">
        <f t="shared" si="3199"/>
        <v>0</v>
      </c>
      <c r="BO909" s="896">
        <f t="shared" si="3199"/>
        <v>0</v>
      </c>
      <c r="BP909" s="896">
        <f t="shared" si="3199"/>
        <v>0</v>
      </c>
      <c r="BQ909" s="896">
        <f t="shared" si="3199"/>
        <v>0</v>
      </c>
      <c r="BR909" s="896">
        <f t="shared" si="3199"/>
        <v>0</v>
      </c>
      <c r="BS909" s="896">
        <f t="shared" si="3199"/>
        <v>0</v>
      </c>
      <c r="BT909" s="896">
        <f t="shared" si="3199"/>
        <v>0</v>
      </c>
      <c r="BU909" s="896">
        <f t="shared" si="3199"/>
        <v>0</v>
      </c>
      <c r="BV909" s="896">
        <f t="shared" si="3199"/>
        <v>0</v>
      </c>
      <c r="BW909" s="896">
        <f t="shared" si="3199"/>
        <v>0</v>
      </c>
      <c r="BX909" s="896">
        <f t="shared" si="3199"/>
        <v>0</v>
      </c>
      <c r="BY909" s="895"/>
      <c r="BZ909" s="896">
        <f>SUM(BZ115)</f>
        <v>0</v>
      </c>
      <c r="CA909" s="896">
        <f>SUM(CA115)</f>
        <v>0</v>
      </c>
      <c r="CB909" s="896">
        <f>SUM(CB115)</f>
        <v>0</v>
      </c>
      <c r="CC909" s="896">
        <f>SUM(CC115)</f>
        <v>0</v>
      </c>
      <c r="CD909" s="698">
        <f t="shared" si="3136"/>
        <v>0</v>
      </c>
      <c r="CE909" s="698">
        <f t="shared" si="3137"/>
        <v>0</v>
      </c>
      <c r="CF909" s="698">
        <f t="shared" si="3138"/>
        <v>0</v>
      </c>
      <c r="CG909" s="698">
        <f t="shared" si="3139"/>
        <v>0</v>
      </c>
      <c r="CH909" s="1370">
        <f t="shared" si="3140"/>
        <v>0</v>
      </c>
      <c r="CI909" s="1371">
        <f t="shared" si="3141"/>
        <v>0</v>
      </c>
      <c r="CJ909" s="1372">
        <f t="shared" si="3142"/>
        <v>0</v>
      </c>
      <c r="CK909" s="1372">
        <f t="shared" si="3143"/>
        <v>0</v>
      </c>
      <c r="CL909" s="1372">
        <f t="shared" si="3144"/>
        <v>0</v>
      </c>
      <c r="CM909" s="1372">
        <f t="shared" si="3145"/>
        <v>0</v>
      </c>
      <c r="CN909" s="1372">
        <f t="shared" si="3146"/>
        <v>0</v>
      </c>
      <c r="CO909" s="1373">
        <f t="shared" si="3147"/>
        <v>0</v>
      </c>
      <c r="CP909" s="1373">
        <f t="shared" si="3148"/>
        <v>0</v>
      </c>
      <c r="CQ909" s="1373">
        <f t="shared" si="3149"/>
        <v>0</v>
      </c>
      <c r="CR909" s="1373">
        <f t="shared" si="3150"/>
        <v>0</v>
      </c>
      <c r="CS909" s="1372">
        <f t="shared" si="3151"/>
        <v>0</v>
      </c>
      <c r="CT909" s="1372">
        <f t="shared" si="3152"/>
        <v>0</v>
      </c>
      <c r="CU909" s="1372">
        <f t="shared" si="3153"/>
        <v>0</v>
      </c>
      <c r="CV909" s="1372">
        <f t="shared" si="3154"/>
        <v>0</v>
      </c>
      <c r="CW909" s="1372">
        <f t="shared" si="3155"/>
        <v>0</v>
      </c>
      <c r="CX909" s="1371">
        <f t="shared" si="3156"/>
        <v>0</v>
      </c>
      <c r="CY909" s="1374">
        <f t="shared" si="3157"/>
        <v>0</v>
      </c>
      <c r="CZ909" s="532">
        <f t="shared" si="3158"/>
        <v>0</v>
      </c>
      <c r="DA909" s="533">
        <f t="shared" si="3159"/>
        <v>0</v>
      </c>
      <c r="DB909" s="534">
        <f t="shared" si="3160"/>
        <v>0</v>
      </c>
      <c r="DC909" s="534">
        <f t="shared" si="3161"/>
        <v>0</v>
      </c>
      <c r="DD909" s="534">
        <f t="shared" si="3162"/>
        <v>0</v>
      </c>
      <c r="DE909" s="534">
        <f t="shared" si="3163"/>
        <v>0</v>
      </c>
      <c r="DF909" s="534">
        <f t="shared" si="3164"/>
        <v>0</v>
      </c>
      <c r="DG909" s="535">
        <f t="shared" si="3165"/>
        <v>0</v>
      </c>
      <c r="DH909" s="535">
        <f t="shared" si="3166"/>
        <v>0</v>
      </c>
      <c r="DI909" s="535">
        <f t="shared" si="3167"/>
        <v>0</v>
      </c>
      <c r="DJ909" s="535">
        <f t="shared" si="3168"/>
        <v>0</v>
      </c>
      <c r="DK909" s="534">
        <f t="shared" si="3169"/>
        <v>0</v>
      </c>
      <c r="DL909" s="534">
        <f t="shared" si="3170"/>
        <v>0</v>
      </c>
      <c r="DM909" s="534">
        <f t="shared" si="3171"/>
        <v>0</v>
      </c>
      <c r="DN909" s="534">
        <f t="shared" si="3172"/>
        <v>0</v>
      </c>
      <c r="DO909" s="534">
        <f t="shared" si="3173"/>
        <v>0</v>
      </c>
      <c r="DP909" s="533">
        <f t="shared" si="3174"/>
        <v>0</v>
      </c>
      <c r="DQ909" s="532">
        <f t="shared" si="3175"/>
        <v>0</v>
      </c>
      <c r="DR909" s="753">
        <f t="shared" si="3176"/>
        <v>18</v>
      </c>
      <c r="DS909" s="111">
        <f t="shared" si="3177"/>
        <v>18</v>
      </c>
      <c r="DT909" s="111">
        <f t="shared" si="3178"/>
        <v>18</v>
      </c>
      <c r="DU909" s="111">
        <f t="shared" si="3179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7"/>
      <c r="EE909" s="603"/>
    </row>
    <row r="910" spans="1:135" s="604" customFormat="1" ht="15.75" customHeight="1">
      <c r="A910" s="905" t="s">
        <v>505</v>
      </c>
      <c r="B910" s="896">
        <f t="shared" ref="B910:S910" si="3200">SUM(B126)</f>
        <v>0</v>
      </c>
      <c r="C910" s="896">
        <f t="shared" si="3200"/>
        <v>0</v>
      </c>
      <c r="D910" s="896">
        <f t="shared" si="3200"/>
        <v>0</v>
      </c>
      <c r="E910" s="896">
        <f t="shared" si="3200"/>
        <v>0</v>
      </c>
      <c r="F910" s="896">
        <f t="shared" si="3200"/>
        <v>0</v>
      </c>
      <c r="G910" s="896">
        <f t="shared" si="3200"/>
        <v>0</v>
      </c>
      <c r="H910" s="896">
        <f t="shared" si="3200"/>
        <v>0</v>
      </c>
      <c r="I910" s="896">
        <f t="shared" si="3200"/>
        <v>0</v>
      </c>
      <c r="J910" s="896">
        <f t="shared" si="3200"/>
        <v>0</v>
      </c>
      <c r="K910" s="896">
        <f t="shared" si="3200"/>
        <v>0</v>
      </c>
      <c r="L910" s="896">
        <f t="shared" si="3200"/>
        <v>0</v>
      </c>
      <c r="M910" s="896">
        <f t="shared" si="3200"/>
        <v>0</v>
      </c>
      <c r="N910" s="896">
        <f t="shared" si="3200"/>
        <v>0</v>
      </c>
      <c r="O910" s="896">
        <f t="shared" si="3200"/>
        <v>0</v>
      </c>
      <c r="P910" s="896">
        <f t="shared" si="3200"/>
        <v>0</v>
      </c>
      <c r="Q910" s="896">
        <f t="shared" si="3200"/>
        <v>0</v>
      </c>
      <c r="R910" s="896">
        <f t="shared" si="3200"/>
        <v>0</v>
      </c>
      <c r="S910" s="896">
        <f t="shared" si="3200"/>
        <v>0</v>
      </c>
      <c r="T910" s="895"/>
      <c r="U910" s="896">
        <f t="shared" ref="U910:AL910" si="3201">SUM(U126)</f>
        <v>0</v>
      </c>
      <c r="V910" s="896">
        <f t="shared" si="3201"/>
        <v>0</v>
      </c>
      <c r="W910" s="896">
        <f t="shared" si="3201"/>
        <v>0</v>
      </c>
      <c r="X910" s="896">
        <f t="shared" si="3201"/>
        <v>0</v>
      </c>
      <c r="Y910" s="896">
        <f t="shared" si="3201"/>
        <v>0</v>
      </c>
      <c r="Z910" s="896">
        <f t="shared" si="3201"/>
        <v>0</v>
      </c>
      <c r="AA910" s="896">
        <f t="shared" si="3201"/>
        <v>0</v>
      </c>
      <c r="AB910" s="896">
        <f t="shared" si="3201"/>
        <v>0</v>
      </c>
      <c r="AC910" s="896">
        <f t="shared" si="3201"/>
        <v>0</v>
      </c>
      <c r="AD910" s="896">
        <f t="shared" si="3201"/>
        <v>0</v>
      </c>
      <c r="AE910" s="896">
        <f t="shared" si="3201"/>
        <v>0</v>
      </c>
      <c r="AF910" s="896">
        <f t="shared" si="3201"/>
        <v>0</v>
      </c>
      <c r="AG910" s="896">
        <f t="shared" si="3201"/>
        <v>0</v>
      </c>
      <c r="AH910" s="896">
        <f t="shared" si="3201"/>
        <v>0</v>
      </c>
      <c r="AI910" s="896">
        <f t="shared" si="3201"/>
        <v>0</v>
      </c>
      <c r="AJ910" s="896">
        <f t="shared" si="3201"/>
        <v>0</v>
      </c>
      <c r="AK910" s="896">
        <f t="shared" si="3201"/>
        <v>0</v>
      </c>
      <c r="AL910" s="896">
        <f t="shared" si="3201"/>
        <v>0</v>
      </c>
      <c r="AM910" s="895"/>
      <c r="AN910" s="896">
        <f t="shared" ref="AN910:BE910" si="3202">SUM(AN126)</f>
        <v>0</v>
      </c>
      <c r="AO910" s="896">
        <f t="shared" si="3202"/>
        <v>0</v>
      </c>
      <c r="AP910" s="896">
        <f t="shared" si="3202"/>
        <v>0</v>
      </c>
      <c r="AQ910" s="896">
        <f t="shared" si="3202"/>
        <v>0</v>
      </c>
      <c r="AR910" s="896">
        <f t="shared" si="3202"/>
        <v>0</v>
      </c>
      <c r="AS910" s="896">
        <f t="shared" si="3202"/>
        <v>0</v>
      </c>
      <c r="AT910" s="896">
        <f t="shared" si="3202"/>
        <v>0</v>
      </c>
      <c r="AU910" s="896">
        <f t="shared" si="3202"/>
        <v>0</v>
      </c>
      <c r="AV910" s="896">
        <f t="shared" si="3202"/>
        <v>0</v>
      </c>
      <c r="AW910" s="896">
        <f t="shared" si="3202"/>
        <v>0</v>
      </c>
      <c r="AX910" s="896">
        <f t="shared" si="3202"/>
        <v>0</v>
      </c>
      <c r="AY910" s="896">
        <f t="shared" si="3202"/>
        <v>0</v>
      </c>
      <c r="AZ910" s="896">
        <f t="shared" si="3202"/>
        <v>0</v>
      </c>
      <c r="BA910" s="896">
        <f t="shared" si="3202"/>
        <v>0</v>
      </c>
      <c r="BB910" s="896">
        <f t="shared" si="3202"/>
        <v>0</v>
      </c>
      <c r="BC910" s="896">
        <f t="shared" si="3202"/>
        <v>0</v>
      </c>
      <c r="BD910" s="896">
        <f t="shared" si="3202"/>
        <v>0</v>
      </c>
      <c r="BE910" s="896">
        <f t="shared" si="3202"/>
        <v>0</v>
      </c>
      <c r="BF910" s="895"/>
      <c r="BG910" s="896">
        <f t="shared" ref="BG910:BX910" si="3203">SUM(BG126)</f>
        <v>0</v>
      </c>
      <c r="BH910" s="896">
        <f t="shared" si="3203"/>
        <v>0</v>
      </c>
      <c r="BI910" s="896">
        <f t="shared" si="3203"/>
        <v>0</v>
      </c>
      <c r="BJ910" s="896">
        <f t="shared" si="3203"/>
        <v>0</v>
      </c>
      <c r="BK910" s="896">
        <f t="shared" si="3203"/>
        <v>0</v>
      </c>
      <c r="BL910" s="896">
        <f t="shared" si="3203"/>
        <v>0</v>
      </c>
      <c r="BM910" s="896">
        <f t="shared" si="3203"/>
        <v>0</v>
      </c>
      <c r="BN910" s="896">
        <f t="shared" si="3203"/>
        <v>0</v>
      </c>
      <c r="BO910" s="896">
        <f t="shared" si="3203"/>
        <v>0</v>
      </c>
      <c r="BP910" s="896">
        <f t="shared" si="3203"/>
        <v>0</v>
      </c>
      <c r="BQ910" s="896">
        <f t="shared" si="3203"/>
        <v>0</v>
      </c>
      <c r="BR910" s="896">
        <f t="shared" si="3203"/>
        <v>0</v>
      </c>
      <c r="BS910" s="896">
        <f t="shared" si="3203"/>
        <v>0</v>
      </c>
      <c r="BT910" s="896">
        <f t="shared" si="3203"/>
        <v>0</v>
      </c>
      <c r="BU910" s="896">
        <f t="shared" si="3203"/>
        <v>0</v>
      </c>
      <c r="BV910" s="896">
        <f t="shared" si="3203"/>
        <v>0</v>
      </c>
      <c r="BW910" s="896">
        <f t="shared" si="3203"/>
        <v>0</v>
      </c>
      <c r="BX910" s="896">
        <f t="shared" si="3203"/>
        <v>0</v>
      </c>
      <c r="BY910" s="895"/>
      <c r="BZ910" s="896">
        <f>SUM(BZ126)</f>
        <v>0</v>
      </c>
      <c r="CA910" s="896">
        <f>SUM(CA126)</f>
        <v>0</v>
      </c>
      <c r="CB910" s="896">
        <f>SUM(CB126)</f>
        <v>0</v>
      </c>
      <c r="CC910" s="896">
        <f>SUM(CC126)</f>
        <v>0</v>
      </c>
      <c r="CD910" s="698">
        <f t="shared" si="3136"/>
        <v>0</v>
      </c>
      <c r="CE910" s="698">
        <f t="shared" si="3137"/>
        <v>0</v>
      </c>
      <c r="CF910" s="698">
        <f t="shared" si="3138"/>
        <v>0</v>
      </c>
      <c r="CG910" s="698">
        <f t="shared" si="3139"/>
        <v>0</v>
      </c>
      <c r="CH910" s="1370">
        <f t="shared" si="3140"/>
        <v>0</v>
      </c>
      <c r="CI910" s="1371">
        <f t="shared" si="3141"/>
        <v>0</v>
      </c>
      <c r="CJ910" s="1372">
        <f t="shared" si="3142"/>
        <v>0</v>
      </c>
      <c r="CK910" s="1372">
        <f t="shared" si="3143"/>
        <v>0</v>
      </c>
      <c r="CL910" s="1372">
        <f t="shared" si="3144"/>
        <v>0</v>
      </c>
      <c r="CM910" s="1372">
        <f t="shared" si="3145"/>
        <v>0</v>
      </c>
      <c r="CN910" s="1372">
        <f t="shared" si="3146"/>
        <v>0</v>
      </c>
      <c r="CO910" s="1373">
        <f t="shared" si="3147"/>
        <v>0</v>
      </c>
      <c r="CP910" s="1373">
        <f t="shared" si="3148"/>
        <v>0</v>
      </c>
      <c r="CQ910" s="1373">
        <f t="shared" si="3149"/>
        <v>0</v>
      </c>
      <c r="CR910" s="1373">
        <f t="shared" si="3150"/>
        <v>0</v>
      </c>
      <c r="CS910" s="1372">
        <f t="shared" si="3151"/>
        <v>0</v>
      </c>
      <c r="CT910" s="1372">
        <f t="shared" si="3152"/>
        <v>0</v>
      </c>
      <c r="CU910" s="1372">
        <f t="shared" si="3153"/>
        <v>0</v>
      </c>
      <c r="CV910" s="1372">
        <f t="shared" si="3154"/>
        <v>0</v>
      </c>
      <c r="CW910" s="1372">
        <f t="shared" si="3155"/>
        <v>0</v>
      </c>
      <c r="CX910" s="1371">
        <f t="shared" si="3156"/>
        <v>0</v>
      </c>
      <c r="CY910" s="1374">
        <f t="shared" si="3157"/>
        <v>0</v>
      </c>
      <c r="CZ910" s="532">
        <f t="shared" si="3158"/>
        <v>0</v>
      </c>
      <c r="DA910" s="533">
        <f t="shared" si="3159"/>
        <v>0</v>
      </c>
      <c r="DB910" s="534">
        <f t="shared" si="3160"/>
        <v>0</v>
      </c>
      <c r="DC910" s="534">
        <f t="shared" si="3161"/>
        <v>0</v>
      </c>
      <c r="DD910" s="534">
        <f t="shared" si="3162"/>
        <v>0</v>
      </c>
      <c r="DE910" s="534">
        <f t="shared" si="3163"/>
        <v>0</v>
      </c>
      <c r="DF910" s="534">
        <f t="shared" si="3164"/>
        <v>0</v>
      </c>
      <c r="DG910" s="535">
        <f t="shared" si="3165"/>
        <v>0</v>
      </c>
      <c r="DH910" s="535">
        <f t="shared" si="3166"/>
        <v>0</v>
      </c>
      <c r="DI910" s="535">
        <f t="shared" si="3167"/>
        <v>0</v>
      </c>
      <c r="DJ910" s="535">
        <f t="shared" si="3168"/>
        <v>0</v>
      </c>
      <c r="DK910" s="534">
        <f t="shared" si="3169"/>
        <v>0</v>
      </c>
      <c r="DL910" s="534">
        <f t="shared" si="3170"/>
        <v>0</v>
      </c>
      <c r="DM910" s="534">
        <f t="shared" si="3171"/>
        <v>0</v>
      </c>
      <c r="DN910" s="534">
        <f t="shared" si="3172"/>
        <v>0</v>
      </c>
      <c r="DO910" s="534">
        <f t="shared" si="3173"/>
        <v>0</v>
      </c>
      <c r="DP910" s="533">
        <f t="shared" si="3174"/>
        <v>0</v>
      </c>
      <c r="DQ910" s="532">
        <f t="shared" si="3175"/>
        <v>0</v>
      </c>
      <c r="DR910" s="753">
        <f t="shared" si="3176"/>
        <v>18</v>
      </c>
      <c r="DS910" s="111">
        <f t="shared" si="3177"/>
        <v>18</v>
      </c>
      <c r="DT910" s="111">
        <f t="shared" si="3178"/>
        <v>18</v>
      </c>
      <c r="DU910" s="111">
        <f t="shared" si="3179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7"/>
      <c r="EE910" s="603"/>
    </row>
    <row r="911" spans="1:135" s="604" customFormat="1" ht="15.75" customHeight="1">
      <c r="A911" s="718" t="s">
        <v>506</v>
      </c>
      <c r="B911" s="896">
        <f t="shared" ref="B911:S911" si="3204">SUM(B135)</f>
        <v>0</v>
      </c>
      <c r="C911" s="896">
        <f t="shared" si="3204"/>
        <v>0</v>
      </c>
      <c r="D911" s="896">
        <f t="shared" si="3204"/>
        <v>0</v>
      </c>
      <c r="E911" s="896">
        <f t="shared" si="3204"/>
        <v>0</v>
      </c>
      <c r="F911" s="896">
        <f t="shared" si="3204"/>
        <v>0</v>
      </c>
      <c r="G911" s="896">
        <f t="shared" si="3204"/>
        <v>0</v>
      </c>
      <c r="H911" s="896">
        <f t="shared" si="3204"/>
        <v>0</v>
      </c>
      <c r="I911" s="896">
        <f t="shared" si="3204"/>
        <v>0</v>
      </c>
      <c r="J911" s="896">
        <f t="shared" si="3204"/>
        <v>0</v>
      </c>
      <c r="K911" s="896">
        <f t="shared" si="3204"/>
        <v>0</v>
      </c>
      <c r="L911" s="896">
        <f t="shared" si="3204"/>
        <v>0</v>
      </c>
      <c r="M911" s="896">
        <f t="shared" si="3204"/>
        <v>0</v>
      </c>
      <c r="N911" s="896">
        <f t="shared" si="3204"/>
        <v>0</v>
      </c>
      <c r="O911" s="896">
        <f t="shared" si="3204"/>
        <v>0</v>
      </c>
      <c r="P911" s="896">
        <f t="shared" si="3204"/>
        <v>0</v>
      </c>
      <c r="Q911" s="896">
        <f t="shared" si="3204"/>
        <v>0</v>
      </c>
      <c r="R911" s="896">
        <f t="shared" si="3204"/>
        <v>0</v>
      </c>
      <c r="S911" s="896">
        <f t="shared" si="3204"/>
        <v>0</v>
      </c>
      <c r="T911" s="895"/>
      <c r="U911" s="896">
        <f t="shared" ref="U911:AL911" si="3205">SUM(U135)</f>
        <v>0</v>
      </c>
      <c r="V911" s="896">
        <f t="shared" si="3205"/>
        <v>0</v>
      </c>
      <c r="W911" s="896">
        <f t="shared" si="3205"/>
        <v>0</v>
      </c>
      <c r="X911" s="896">
        <f t="shared" si="3205"/>
        <v>0</v>
      </c>
      <c r="Y911" s="896">
        <f t="shared" si="3205"/>
        <v>0</v>
      </c>
      <c r="Z911" s="896">
        <f t="shared" si="3205"/>
        <v>0</v>
      </c>
      <c r="AA911" s="896">
        <f t="shared" si="3205"/>
        <v>0</v>
      </c>
      <c r="AB911" s="896">
        <f t="shared" si="3205"/>
        <v>0</v>
      </c>
      <c r="AC911" s="896">
        <f t="shared" si="3205"/>
        <v>0</v>
      </c>
      <c r="AD911" s="896">
        <f t="shared" si="3205"/>
        <v>0</v>
      </c>
      <c r="AE911" s="896">
        <f t="shared" si="3205"/>
        <v>0</v>
      </c>
      <c r="AF911" s="896">
        <f t="shared" si="3205"/>
        <v>0</v>
      </c>
      <c r="AG911" s="896">
        <f t="shared" si="3205"/>
        <v>0</v>
      </c>
      <c r="AH911" s="896">
        <f t="shared" si="3205"/>
        <v>0</v>
      </c>
      <c r="AI911" s="896">
        <f t="shared" si="3205"/>
        <v>0</v>
      </c>
      <c r="AJ911" s="896">
        <f t="shared" si="3205"/>
        <v>0</v>
      </c>
      <c r="AK911" s="896">
        <f t="shared" si="3205"/>
        <v>0</v>
      </c>
      <c r="AL911" s="896">
        <f t="shared" si="3205"/>
        <v>0</v>
      </c>
      <c r="AM911" s="895"/>
      <c r="AN911" s="896">
        <f t="shared" ref="AN911:BE911" si="3206">SUM(AN135)</f>
        <v>0</v>
      </c>
      <c r="AO911" s="896">
        <f t="shared" si="3206"/>
        <v>0</v>
      </c>
      <c r="AP911" s="896">
        <f t="shared" si="3206"/>
        <v>0</v>
      </c>
      <c r="AQ911" s="896">
        <f t="shared" si="3206"/>
        <v>0</v>
      </c>
      <c r="AR911" s="896">
        <f t="shared" si="3206"/>
        <v>0</v>
      </c>
      <c r="AS911" s="896">
        <f t="shared" si="3206"/>
        <v>0</v>
      </c>
      <c r="AT911" s="896">
        <f t="shared" si="3206"/>
        <v>0</v>
      </c>
      <c r="AU911" s="896">
        <f t="shared" si="3206"/>
        <v>0</v>
      </c>
      <c r="AV911" s="896">
        <f t="shared" si="3206"/>
        <v>0</v>
      </c>
      <c r="AW911" s="896">
        <f t="shared" si="3206"/>
        <v>0</v>
      </c>
      <c r="AX911" s="896">
        <f t="shared" si="3206"/>
        <v>0</v>
      </c>
      <c r="AY911" s="896">
        <f t="shared" si="3206"/>
        <v>0</v>
      </c>
      <c r="AZ911" s="896">
        <f t="shared" si="3206"/>
        <v>0</v>
      </c>
      <c r="BA911" s="896">
        <f t="shared" si="3206"/>
        <v>0</v>
      </c>
      <c r="BB911" s="896">
        <f t="shared" si="3206"/>
        <v>0</v>
      </c>
      <c r="BC911" s="896">
        <f t="shared" si="3206"/>
        <v>0</v>
      </c>
      <c r="BD911" s="896">
        <f t="shared" si="3206"/>
        <v>0</v>
      </c>
      <c r="BE911" s="896">
        <f t="shared" si="3206"/>
        <v>0</v>
      </c>
      <c r="BF911" s="895"/>
      <c r="BG911" s="896">
        <f t="shared" ref="BG911:BX911" si="3207">SUM(BG135)</f>
        <v>0</v>
      </c>
      <c r="BH911" s="896">
        <f t="shared" si="3207"/>
        <v>0</v>
      </c>
      <c r="BI911" s="896">
        <f t="shared" si="3207"/>
        <v>0</v>
      </c>
      <c r="BJ911" s="896">
        <f t="shared" si="3207"/>
        <v>0</v>
      </c>
      <c r="BK911" s="896">
        <f t="shared" si="3207"/>
        <v>0</v>
      </c>
      <c r="BL911" s="896">
        <f t="shared" si="3207"/>
        <v>0</v>
      </c>
      <c r="BM911" s="896">
        <f t="shared" si="3207"/>
        <v>0</v>
      </c>
      <c r="BN911" s="896">
        <f t="shared" si="3207"/>
        <v>0</v>
      </c>
      <c r="BO911" s="896">
        <f t="shared" si="3207"/>
        <v>0</v>
      </c>
      <c r="BP911" s="896">
        <f t="shared" si="3207"/>
        <v>0</v>
      </c>
      <c r="BQ911" s="896">
        <f t="shared" si="3207"/>
        <v>0</v>
      </c>
      <c r="BR911" s="896">
        <f t="shared" si="3207"/>
        <v>0</v>
      </c>
      <c r="BS911" s="896">
        <f t="shared" si="3207"/>
        <v>0</v>
      </c>
      <c r="BT911" s="896">
        <f t="shared" si="3207"/>
        <v>0</v>
      </c>
      <c r="BU911" s="896">
        <f t="shared" si="3207"/>
        <v>0</v>
      </c>
      <c r="BV911" s="896">
        <f t="shared" si="3207"/>
        <v>0</v>
      </c>
      <c r="BW911" s="896">
        <f t="shared" si="3207"/>
        <v>0</v>
      </c>
      <c r="BX911" s="896">
        <f t="shared" si="3207"/>
        <v>0</v>
      </c>
      <c r="BY911" s="895"/>
      <c r="BZ911" s="896">
        <f>SUM(BZ135)</f>
        <v>0</v>
      </c>
      <c r="CA911" s="896">
        <f>SUM(CA135)</f>
        <v>0</v>
      </c>
      <c r="CB911" s="896">
        <f>SUM(CB135)</f>
        <v>0</v>
      </c>
      <c r="CC911" s="896">
        <f>SUM(CC135)</f>
        <v>0</v>
      </c>
      <c r="CD911" s="698">
        <f t="shared" si="3136"/>
        <v>0</v>
      </c>
      <c r="CE911" s="698">
        <f t="shared" si="3137"/>
        <v>0</v>
      </c>
      <c r="CF911" s="698">
        <f t="shared" si="3138"/>
        <v>0</v>
      </c>
      <c r="CG911" s="698">
        <f t="shared" si="3139"/>
        <v>0</v>
      </c>
      <c r="CH911" s="1370">
        <f t="shared" si="3140"/>
        <v>0</v>
      </c>
      <c r="CI911" s="1371">
        <f t="shared" si="3141"/>
        <v>0</v>
      </c>
      <c r="CJ911" s="1372">
        <f t="shared" si="3142"/>
        <v>0</v>
      </c>
      <c r="CK911" s="1372">
        <f t="shared" si="3143"/>
        <v>0</v>
      </c>
      <c r="CL911" s="1372">
        <f t="shared" si="3144"/>
        <v>0</v>
      </c>
      <c r="CM911" s="1372">
        <f t="shared" si="3145"/>
        <v>0</v>
      </c>
      <c r="CN911" s="1372">
        <f t="shared" si="3146"/>
        <v>0</v>
      </c>
      <c r="CO911" s="1373">
        <f t="shared" si="3147"/>
        <v>0</v>
      </c>
      <c r="CP911" s="1373">
        <f t="shared" si="3148"/>
        <v>0</v>
      </c>
      <c r="CQ911" s="1373">
        <f t="shared" si="3149"/>
        <v>0</v>
      </c>
      <c r="CR911" s="1373">
        <f t="shared" si="3150"/>
        <v>0</v>
      </c>
      <c r="CS911" s="1372">
        <f t="shared" si="3151"/>
        <v>0</v>
      </c>
      <c r="CT911" s="1372">
        <f t="shared" si="3152"/>
        <v>0</v>
      </c>
      <c r="CU911" s="1372">
        <f t="shared" si="3153"/>
        <v>0</v>
      </c>
      <c r="CV911" s="1372">
        <f t="shared" si="3154"/>
        <v>0</v>
      </c>
      <c r="CW911" s="1372">
        <f t="shared" si="3155"/>
        <v>0</v>
      </c>
      <c r="CX911" s="1371">
        <f t="shared" si="3156"/>
        <v>0</v>
      </c>
      <c r="CY911" s="1374">
        <f t="shared" si="3157"/>
        <v>0</v>
      </c>
      <c r="CZ911" s="532">
        <f t="shared" si="3158"/>
        <v>0</v>
      </c>
      <c r="DA911" s="533">
        <f t="shared" si="3159"/>
        <v>0</v>
      </c>
      <c r="DB911" s="534">
        <f t="shared" si="3160"/>
        <v>0</v>
      </c>
      <c r="DC911" s="534">
        <f t="shared" si="3161"/>
        <v>0</v>
      </c>
      <c r="DD911" s="534">
        <f t="shared" si="3162"/>
        <v>0</v>
      </c>
      <c r="DE911" s="534">
        <f t="shared" si="3163"/>
        <v>0</v>
      </c>
      <c r="DF911" s="534">
        <f t="shared" si="3164"/>
        <v>0</v>
      </c>
      <c r="DG911" s="535">
        <f t="shared" si="3165"/>
        <v>0</v>
      </c>
      <c r="DH911" s="535">
        <f t="shared" si="3166"/>
        <v>0</v>
      </c>
      <c r="DI911" s="535">
        <f t="shared" si="3167"/>
        <v>0</v>
      </c>
      <c r="DJ911" s="535">
        <f t="shared" si="3168"/>
        <v>0</v>
      </c>
      <c r="DK911" s="534">
        <f t="shared" si="3169"/>
        <v>0</v>
      </c>
      <c r="DL911" s="534">
        <f t="shared" si="3170"/>
        <v>0</v>
      </c>
      <c r="DM911" s="534">
        <f t="shared" si="3171"/>
        <v>0</v>
      </c>
      <c r="DN911" s="534">
        <f t="shared" si="3172"/>
        <v>0</v>
      </c>
      <c r="DO911" s="534">
        <f t="shared" si="3173"/>
        <v>0</v>
      </c>
      <c r="DP911" s="533">
        <f t="shared" si="3174"/>
        <v>0</v>
      </c>
      <c r="DQ911" s="532">
        <f t="shared" si="3175"/>
        <v>0</v>
      </c>
      <c r="DR911" s="753">
        <f t="shared" si="3176"/>
        <v>18</v>
      </c>
      <c r="DS911" s="111">
        <f t="shared" si="3177"/>
        <v>18</v>
      </c>
      <c r="DT911" s="111">
        <f t="shared" si="3178"/>
        <v>18</v>
      </c>
      <c r="DU911" s="111">
        <f t="shared" si="3179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7"/>
      <c r="EE911" s="603"/>
    </row>
    <row r="912" spans="1:135" s="604" customFormat="1" ht="15.75" customHeight="1">
      <c r="A912" s="718" t="s">
        <v>507</v>
      </c>
      <c r="B912" s="896">
        <f t="shared" ref="B912:S912" si="3208">SUM(B143)</f>
        <v>0</v>
      </c>
      <c r="C912" s="896">
        <f t="shared" si="3208"/>
        <v>0</v>
      </c>
      <c r="D912" s="896">
        <f t="shared" si="3208"/>
        <v>0</v>
      </c>
      <c r="E912" s="896">
        <f t="shared" si="3208"/>
        <v>0</v>
      </c>
      <c r="F912" s="896">
        <f t="shared" si="3208"/>
        <v>0</v>
      </c>
      <c r="G912" s="896">
        <f t="shared" si="3208"/>
        <v>0</v>
      </c>
      <c r="H912" s="896">
        <f t="shared" si="3208"/>
        <v>0</v>
      </c>
      <c r="I912" s="896">
        <f t="shared" si="3208"/>
        <v>0</v>
      </c>
      <c r="J912" s="896">
        <f t="shared" si="3208"/>
        <v>0</v>
      </c>
      <c r="K912" s="896">
        <f t="shared" si="3208"/>
        <v>0</v>
      </c>
      <c r="L912" s="896">
        <f t="shared" si="3208"/>
        <v>0</v>
      </c>
      <c r="M912" s="896">
        <f t="shared" si="3208"/>
        <v>0</v>
      </c>
      <c r="N912" s="896">
        <f t="shared" si="3208"/>
        <v>0</v>
      </c>
      <c r="O912" s="896">
        <f t="shared" si="3208"/>
        <v>0</v>
      </c>
      <c r="P912" s="896">
        <f t="shared" si="3208"/>
        <v>0</v>
      </c>
      <c r="Q912" s="896">
        <f t="shared" si="3208"/>
        <v>0</v>
      </c>
      <c r="R912" s="896">
        <f t="shared" si="3208"/>
        <v>0</v>
      </c>
      <c r="S912" s="896">
        <f t="shared" si="3208"/>
        <v>0</v>
      </c>
      <c r="T912" s="895"/>
      <c r="U912" s="896">
        <f t="shared" ref="U912:AL912" si="3209">SUM(U143)</f>
        <v>0</v>
      </c>
      <c r="V912" s="896">
        <f t="shared" si="3209"/>
        <v>0</v>
      </c>
      <c r="W912" s="896">
        <f t="shared" si="3209"/>
        <v>0</v>
      </c>
      <c r="X912" s="896">
        <f t="shared" si="3209"/>
        <v>0</v>
      </c>
      <c r="Y912" s="896">
        <f t="shared" si="3209"/>
        <v>0</v>
      </c>
      <c r="Z912" s="896">
        <f t="shared" si="3209"/>
        <v>0</v>
      </c>
      <c r="AA912" s="896">
        <f t="shared" si="3209"/>
        <v>0</v>
      </c>
      <c r="AB912" s="896">
        <f t="shared" si="3209"/>
        <v>0</v>
      </c>
      <c r="AC912" s="896">
        <f t="shared" si="3209"/>
        <v>0</v>
      </c>
      <c r="AD912" s="896">
        <f t="shared" si="3209"/>
        <v>0</v>
      </c>
      <c r="AE912" s="896">
        <f t="shared" si="3209"/>
        <v>0</v>
      </c>
      <c r="AF912" s="896">
        <f t="shared" si="3209"/>
        <v>0</v>
      </c>
      <c r="AG912" s="896">
        <f t="shared" si="3209"/>
        <v>0</v>
      </c>
      <c r="AH912" s="896">
        <f t="shared" si="3209"/>
        <v>0</v>
      </c>
      <c r="AI912" s="896">
        <f t="shared" si="3209"/>
        <v>0</v>
      </c>
      <c r="AJ912" s="896">
        <f t="shared" si="3209"/>
        <v>0</v>
      </c>
      <c r="AK912" s="896">
        <f t="shared" si="3209"/>
        <v>0</v>
      </c>
      <c r="AL912" s="896">
        <f t="shared" si="3209"/>
        <v>0</v>
      </c>
      <c r="AM912" s="895"/>
      <c r="AN912" s="896">
        <f t="shared" ref="AN912:BE912" si="3210">SUM(AN143)</f>
        <v>0</v>
      </c>
      <c r="AO912" s="896">
        <f t="shared" si="3210"/>
        <v>0</v>
      </c>
      <c r="AP912" s="896">
        <f t="shared" si="3210"/>
        <v>0</v>
      </c>
      <c r="AQ912" s="896">
        <f t="shared" si="3210"/>
        <v>0</v>
      </c>
      <c r="AR912" s="896">
        <f t="shared" si="3210"/>
        <v>0</v>
      </c>
      <c r="AS912" s="896">
        <f t="shared" si="3210"/>
        <v>0</v>
      </c>
      <c r="AT912" s="896">
        <f t="shared" si="3210"/>
        <v>0</v>
      </c>
      <c r="AU912" s="896">
        <f t="shared" si="3210"/>
        <v>0</v>
      </c>
      <c r="AV912" s="896">
        <f t="shared" si="3210"/>
        <v>0</v>
      </c>
      <c r="AW912" s="896">
        <f t="shared" si="3210"/>
        <v>0</v>
      </c>
      <c r="AX912" s="896">
        <f t="shared" si="3210"/>
        <v>0</v>
      </c>
      <c r="AY912" s="896">
        <f t="shared" si="3210"/>
        <v>0</v>
      </c>
      <c r="AZ912" s="896">
        <f t="shared" si="3210"/>
        <v>0</v>
      </c>
      <c r="BA912" s="896">
        <f t="shared" si="3210"/>
        <v>0</v>
      </c>
      <c r="BB912" s="896">
        <f t="shared" si="3210"/>
        <v>0</v>
      </c>
      <c r="BC912" s="896">
        <f t="shared" si="3210"/>
        <v>0</v>
      </c>
      <c r="BD912" s="896">
        <f t="shared" si="3210"/>
        <v>0</v>
      </c>
      <c r="BE912" s="896">
        <f t="shared" si="3210"/>
        <v>0</v>
      </c>
      <c r="BF912" s="895"/>
      <c r="BG912" s="896">
        <f t="shared" ref="BG912:BX912" si="3211">SUM(BG143)</f>
        <v>0</v>
      </c>
      <c r="BH912" s="896">
        <f t="shared" si="3211"/>
        <v>0</v>
      </c>
      <c r="BI912" s="896">
        <f t="shared" si="3211"/>
        <v>0</v>
      </c>
      <c r="BJ912" s="896">
        <f t="shared" si="3211"/>
        <v>0</v>
      </c>
      <c r="BK912" s="896">
        <f t="shared" si="3211"/>
        <v>0</v>
      </c>
      <c r="BL912" s="896">
        <f t="shared" si="3211"/>
        <v>0</v>
      </c>
      <c r="BM912" s="896">
        <f t="shared" si="3211"/>
        <v>0</v>
      </c>
      <c r="BN912" s="896">
        <f t="shared" si="3211"/>
        <v>0</v>
      </c>
      <c r="BO912" s="896">
        <f t="shared" si="3211"/>
        <v>0</v>
      </c>
      <c r="BP912" s="896">
        <f t="shared" si="3211"/>
        <v>0</v>
      </c>
      <c r="BQ912" s="896">
        <f t="shared" si="3211"/>
        <v>0</v>
      </c>
      <c r="BR912" s="896">
        <f t="shared" si="3211"/>
        <v>0</v>
      </c>
      <c r="BS912" s="896">
        <f t="shared" si="3211"/>
        <v>0</v>
      </c>
      <c r="BT912" s="896">
        <f t="shared" si="3211"/>
        <v>0</v>
      </c>
      <c r="BU912" s="896">
        <f t="shared" si="3211"/>
        <v>0</v>
      </c>
      <c r="BV912" s="896">
        <f t="shared" si="3211"/>
        <v>0</v>
      </c>
      <c r="BW912" s="896">
        <f t="shared" si="3211"/>
        <v>0</v>
      </c>
      <c r="BX912" s="896">
        <f t="shared" si="3211"/>
        <v>0</v>
      </c>
      <c r="BY912" s="895"/>
      <c r="BZ912" s="896">
        <f>SUM(BZ143)</f>
        <v>0</v>
      </c>
      <c r="CA912" s="896">
        <f>SUM(CA143)</f>
        <v>0</v>
      </c>
      <c r="CB912" s="896">
        <f>SUM(CB143)</f>
        <v>0</v>
      </c>
      <c r="CC912" s="896">
        <f>SUM(CC143)</f>
        <v>0</v>
      </c>
      <c r="CD912" s="698">
        <f t="shared" si="3136"/>
        <v>0</v>
      </c>
      <c r="CE912" s="698">
        <f t="shared" si="3137"/>
        <v>0</v>
      </c>
      <c r="CF912" s="698">
        <f t="shared" si="3138"/>
        <v>0</v>
      </c>
      <c r="CG912" s="698">
        <f t="shared" si="3139"/>
        <v>0</v>
      </c>
      <c r="CH912" s="1370">
        <f t="shared" si="3140"/>
        <v>0</v>
      </c>
      <c r="CI912" s="1371">
        <f t="shared" si="3141"/>
        <v>0</v>
      </c>
      <c r="CJ912" s="1372">
        <f t="shared" si="3142"/>
        <v>0</v>
      </c>
      <c r="CK912" s="1372">
        <f t="shared" si="3143"/>
        <v>0</v>
      </c>
      <c r="CL912" s="1372">
        <f t="shared" si="3144"/>
        <v>0</v>
      </c>
      <c r="CM912" s="1372">
        <f t="shared" si="3145"/>
        <v>0</v>
      </c>
      <c r="CN912" s="1372">
        <f t="shared" si="3146"/>
        <v>0</v>
      </c>
      <c r="CO912" s="1373">
        <f t="shared" si="3147"/>
        <v>0</v>
      </c>
      <c r="CP912" s="1373">
        <f t="shared" si="3148"/>
        <v>0</v>
      </c>
      <c r="CQ912" s="1373">
        <f t="shared" si="3149"/>
        <v>0</v>
      </c>
      <c r="CR912" s="1373">
        <f t="shared" si="3150"/>
        <v>0</v>
      </c>
      <c r="CS912" s="1372">
        <f t="shared" si="3151"/>
        <v>0</v>
      </c>
      <c r="CT912" s="1372">
        <f t="shared" si="3152"/>
        <v>0</v>
      </c>
      <c r="CU912" s="1372">
        <f t="shared" si="3153"/>
        <v>0</v>
      </c>
      <c r="CV912" s="1372">
        <f t="shared" si="3154"/>
        <v>0</v>
      </c>
      <c r="CW912" s="1372">
        <f t="shared" si="3155"/>
        <v>0</v>
      </c>
      <c r="CX912" s="1371">
        <f t="shared" si="3156"/>
        <v>0</v>
      </c>
      <c r="CY912" s="1374">
        <f t="shared" si="3157"/>
        <v>0</v>
      </c>
      <c r="CZ912" s="532">
        <f t="shared" si="3158"/>
        <v>0</v>
      </c>
      <c r="DA912" s="533">
        <f t="shared" si="3159"/>
        <v>0</v>
      </c>
      <c r="DB912" s="534">
        <f t="shared" si="3160"/>
        <v>0</v>
      </c>
      <c r="DC912" s="534">
        <f t="shared" si="3161"/>
        <v>0</v>
      </c>
      <c r="DD912" s="534">
        <f t="shared" si="3162"/>
        <v>0</v>
      </c>
      <c r="DE912" s="534">
        <f t="shared" si="3163"/>
        <v>0</v>
      </c>
      <c r="DF912" s="534">
        <f t="shared" si="3164"/>
        <v>0</v>
      </c>
      <c r="DG912" s="535">
        <f t="shared" si="3165"/>
        <v>0</v>
      </c>
      <c r="DH912" s="535">
        <f t="shared" si="3166"/>
        <v>0</v>
      </c>
      <c r="DI912" s="535">
        <f t="shared" si="3167"/>
        <v>0</v>
      </c>
      <c r="DJ912" s="535">
        <f t="shared" si="3168"/>
        <v>0</v>
      </c>
      <c r="DK912" s="534">
        <f t="shared" si="3169"/>
        <v>0</v>
      </c>
      <c r="DL912" s="534">
        <f t="shared" si="3170"/>
        <v>0</v>
      </c>
      <c r="DM912" s="534">
        <f t="shared" si="3171"/>
        <v>0</v>
      </c>
      <c r="DN912" s="534">
        <f t="shared" si="3172"/>
        <v>0</v>
      </c>
      <c r="DO912" s="534">
        <f t="shared" si="3173"/>
        <v>0</v>
      </c>
      <c r="DP912" s="533">
        <f t="shared" si="3174"/>
        <v>0</v>
      </c>
      <c r="DQ912" s="532">
        <f t="shared" si="3175"/>
        <v>0</v>
      </c>
      <c r="DR912" s="753">
        <f t="shared" si="3176"/>
        <v>18</v>
      </c>
      <c r="DS912" s="111">
        <f t="shared" si="3177"/>
        <v>18</v>
      </c>
      <c r="DT912" s="111">
        <f t="shared" si="3178"/>
        <v>18</v>
      </c>
      <c r="DU912" s="111">
        <f t="shared" si="3179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7"/>
      <c r="EE912" s="603"/>
    </row>
    <row r="913" spans="1:135" s="604" customFormat="1" ht="15.75" customHeight="1">
      <c r="A913" s="905" t="s">
        <v>508</v>
      </c>
      <c r="B913" s="896">
        <f t="shared" ref="B913:S913" si="3212">SUM(B154)</f>
        <v>0</v>
      </c>
      <c r="C913" s="896">
        <f t="shared" si="3212"/>
        <v>0</v>
      </c>
      <c r="D913" s="896">
        <f t="shared" si="3212"/>
        <v>0</v>
      </c>
      <c r="E913" s="896">
        <f t="shared" si="3212"/>
        <v>0</v>
      </c>
      <c r="F913" s="896">
        <f t="shared" si="3212"/>
        <v>0</v>
      </c>
      <c r="G913" s="896">
        <f t="shared" si="3212"/>
        <v>0</v>
      </c>
      <c r="H913" s="896">
        <f t="shared" si="3212"/>
        <v>0</v>
      </c>
      <c r="I913" s="896">
        <f t="shared" si="3212"/>
        <v>0</v>
      </c>
      <c r="J913" s="896">
        <f t="shared" si="3212"/>
        <v>0</v>
      </c>
      <c r="K913" s="896">
        <f t="shared" si="3212"/>
        <v>0</v>
      </c>
      <c r="L913" s="896">
        <f t="shared" si="3212"/>
        <v>0</v>
      </c>
      <c r="M913" s="896">
        <f t="shared" si="3212"/>
        <v>0</v>
      </c>
      <c r="N913" s="896">
        <f t="shared" si="3212"/>
        <v>0</v>
      </c>
      <c r="O913" s="896">
        <f t="shared" si="3212"/>
        <v>0</v>
      </c>
      <c r="P913" s="896">
        <f t="shared" si="3212"/>
        <v>0</v>
      </c>
      <c r="Q913" s="896">
        <f t="shared" si="3212"/>
        <v>0</v>
      </c>
      <c r="R913" s="896">
        <f t="shared" si="3212"/>
        <v>0</v>
      </c>
      <c r="S913" s="896">
        <f t="shared" si="3212"/>
        <v>0</v>
      </c>
      <c r="T913" s="895"/>
      <c r="U913" s="896">
        <f t="shared" ref="U913:AL913" si="3213">SUM(U154)</f>
        <v>0</v>
      </c>
      <c r="V913" s="896">
        <f t="shared" si="3213"/>
        <v>0</v>
      </c>
      <c r="W913" s="896">
        <f t="shared" si="3213"/>
        <v>0</v>
      </c>
      <c r="X913" s="896">
        <f t="shared" si="3213"/>
        <v>0</v>
      </c>
      <c r="Y913" s="896">
        <f t="shared" si="3213"/>
        <v>0</v>
      </c>
      <c r="Z913" s="896">
        <f t="shared" si="3213"/>
        <v>0</v>
      </c>
      <c r="AA913" s="896">
        <f t="shared" si="3213"/>
        <v>0</v>
      </c>
      <c r="AB913" s="896">
        <f t="shared" si="3213"/>
        <v>0</v>
      </c>
      <c r="AC913" s="896">
        <f t="shared" si="3213"/>
        <v>0</v>
      </c>
      <c r="AD913" s="896">
        <f t="shared" si="3213"/>
        <v>0</v>
      </c>
      <c r="AE913" s="896">
        <f t="shared" si="3213"/>
        <v>0</v>
      </c>
      <c r="AF913" s="896">
        <f t="shared" si="3213"/>
        <v>0</v>
      </c>
      <c r="AG913" s="896">
        <f t="shared" si="3213"/>
        <v>0</v>
      </c>
      <c r="AH913" s="896">
        <f t="shared" si="3213"/>
        <v>0</v>
      </c>
      <c r="AI913" s="896">
        <f t="shared" si="3213"/>
        <v>0</v>
      </c>
      <c r="AJ913" s="896">
        <f t="shared" si="3213"/>
        <v>0</v>
      </c>
      <c r="AK913" s="896">
        <f t="shared" si="3213"/>
        <v>0</v>
      </c>
      <c r="AL913" s="896">
        <f t="shared" si="3213"/>
        <v>0</v>
      </c>
      <c r="AM913" s="895"/>
      <c r="AN913" s="896">
        <f t="shared" ref="AN913:BE913" si="3214">SUM(AN154)</f>
        <v>0</v>
      </c>
      <c r="AO913" s="896">
        <f t="shared" si="3214"/>
        <v>0</v>
      </c>
      <c r="AP913" s="896">
        <f t="shared" si="3214"/>
        <v>0</v>
      </c>
      <c r="AQ913" s="896">
        <f t="shared" si="3214"/>
        <v>0</v>
      </c>
      <c r="AR913" s="896">
        <f t="shared" si="3214"/>
        <v>0</v>
      </c>
      <c r="AS913" s="896">
        <f t="shared" si="3214"/>
        <v>0</v>
      </c>
      <c r="AT913" s="896">
        <f t="shared" si="3214"/>
        <v>0</v>
      </c>
      <c r="AU913" s="896">
        <f t="shared" si="3214"/>
        <v>0</v>
      </c>
      <c r="AV913" s="896">
        <f t="shared" si="3214"/>
        <v>0</v>
      </c>
      <c r="AW913" s="896">
        <f t="shared" si="3214"/>
        <v>0</v>
      </c>
      <c r="AX913" s="896">
        <f t="shared" si="3214"/>
        <v>0</v>
      </c>
      <c r="AY913" s="896">
        <f t="shared" si="3214"/>
        <v>0</v>
      </c>
      <c r="AZ913" s="896">
        <f t="shared" si="3214"/>
        <v>0</v>
      </c>
      <c r="BA913" s="896">
        <f t="shared" si="3214"/>
        <v>0</v>
      </c>
      <c r="BB913" s="896">
        <f t="shared" si="3214"/>
        <v>0</v>
      </c>
      <c r="BC913" s="896">
        <f t="shared" si="3214"/>
        <v>0</v>
      </c>
      <c r="BD913" s="896">
        <f t="shared" si="3214"/>
        <v>0</v>
      </c>
      <c r="BE913" s="896">
        <f t="shared" si="3214"/>
        <v>0</v>
      </c>
      <c r="BF913" s="895"/>
      <c r="BG913" s="896">
        <f t="shared" ref="BG913:BX913" si="3215">SUM(BG154)</f>
        <v>0</v>
      </c>
      <c r="BH913" s="896">
        <f t="shared" si="3215"/>
        <v>0</v>
      </c>
      <c r="BI913" s="896">
        <f t="shared" si="3215"/>
        <v>0</v>
      </c>
      <c r="BJ913" s="896">
        <f t="shared" si="3215"/>
        <v>0</v>
      </c>
      <c r="BK913" s="896">
        <f t="shared" si="3215"/>
        <v>0</v>
      </c>
      <c r="BL913" s="896">
        <f t="shared" si="3215"/>
        <v>0</v>
      </c>
      <c r="BM913" s="896">
        <f t="shared" si="3215"/>
        <v>0</v>
      </c>
      <c r="BN913" s="896">
        <f t="shared" si="3215"/>
        <v>0</v>
      </c>
      <c r="BO913" s="896">
        <f t="shared" si="3215"/>
        <v>0</v>
      </c>
      <c r="BP913" s="896">
        <f t="shared" si="3215"/>
        <v>0</v>
      </c>
      <c r="BQ913" s="896">
        <f t="shared" si="3215"/>
        <v>0</v>
      </c>
      <c r="BR913" s="896">
        <f t="shared" si="3215"/>
        <v>0</v>
      </c>
      <c r="BS913" s="896">
        <f t="shared" si="3215"/>
        <v>0</v>
      </c>
      <c r="BT913" s="896">
        <f t="shared" si="3215"/>
        <v>0</v>
      </c>
      <c r="BU913" s="896">
        <f t="shared" si="3215"/>
        <v>0</v>
      </c>
      <c r="BV913" s="896">
        <f t="shared" si="3215"/>
        <v>0</v>
      </c>
      <c r="BW913" s="896">
        <f t="shared" si="3215"/>
        <v>0</v>
      </c>
      <c r="BX913" s="896">
        <f t="shared" si="3215"/>
        <v>0</v>
      </c>
      <c r="BY913" s="895"/>
      <c r="BZ913" s="896">
        <f>SUM(BZ154)</f>
        <v>0</v>
      </c>
      <c r="CA913" s="896">
        <f>SUM(CA154)</f>
        <v>0</v>
      </c>
      <c r="CB913" s="896">
        <f>SUM(CB154)</f>
        <v>0</v>
      </c>
      <c r="CC913" s="896">
        <f>SUM(CC154)</f>
        <v>0</v>
      </c>
      <c r="CD913" s="698">
        <f t="shared" si="3136"/>
        <v>0</v>
      </c>
      <c r="CE913" s="698">
        <f t="shared" si="3137"/>
        <v>0</v>
      </c>
      <c r="CF913" s="698">
        <f t="shared" si="3138"/>
        <v>0</v>
      </c>
      <c r="CG913" s="698">
        <f t="shared" si="3139"/>
        <v>0</v>
      </c>
      <c r="CH913" s="1370">
        <f t="shared" si="3140"/>
        <v>0</v>
      </c>
      <c r="CI913" s="1371">
        <f t="shared" si="3141"/>
        <v>0</v>
      </c>
      <c r="CJ913" s="1372">
        <f t="shared" si="3142"/>
        <v>0</v>
      </c>
      <c r="CK913" s="1372">
        <f t="shared" si="3143"/>
        <v>0</v>
      </c>
      <c r="CL913" s="1372">
        <f t="shared" si="3144"/>
        <v>0</v>
      </c>
      <c r="CM913" s="1372">
        <f t="shared" si="3145"/>
        <v>0</v>
      </c>
      <c r="CN913" s="1372">
        <f t="shared" si="3146"/>
        <v>0</v>
      </c>
      <c r="CO913" s="1373">
        <f t="shared" si="3147"/>
        <v>0</v>
      </c>
      <c r="CP913" s="1373">
        <f t="shared" si="3148"/>
        <v>0</v>
      </c>
      <c r="CQ913" s="1373">
        <f t="shared" si="3149"/>
        <v>0</v>
      </c>
      <c r="CR913" s="1373">
        <f t="shared" si="3150"/>
        <v>0</v>
      </c>
      <c r="CS913" s="1372">
        <f t="shared" si="3151"/>
        <v>0</v>
      </c>
      <c r="CT913" s="1372">
        <f t="shared" si="3152"/>
        <v>0</v>
      </c>
      <c r="CU913" s="1372">
        <f t="shared" si="3153"/>
        <v>0</v>
      </c>
      <c r="CV913" s="1372">
        <f t="shared" si="3154"/>
        <v>0</v>
      </c>
      <c r="CW913" s="1372">
        <f t="shared" si="3155"/>
        <v>0</v>
      </c>
      <c r="CX913" s="1371">
        <f t="shared" si="3156"/>
        <v>0</v>
      </c>
      <c r="CY913" s="1374">
        <f t="shared" si="3157"/>
        <v>0</v>
      </c>
      <c r="CZ913" s="532">
        <f t="shared" si="3158"/>
        <v>0</v>
      </c>
      <c r="DA913" s="533">
        <f t="shared" si="3159"/>
        <v>0</v>
      </c>
      <c r="DB913" s="534">
        <f t="shared" si="3160"/>
        <v>0</v>
      </c>
      <c r="DC913" s="534">
        <f t="shared" si="3161"/>
        <v>0</v>
      </c>
      <c r="DD913" s="534">
        <f t="shared" si="3162"/>
        <v>0</v>
      </c>
      <c r="DE913" s="534">
        <f t="shared" si="3163"/>
        <v>0</v>
      </c>
      <c r="DF913" s="534">
        <f t="shared" si="3164"/>
        <v>0</v>
      </c>
      <c r="DG913" s="535">
        <f t="shared" si="3165"/>
        <v>0</v>
      </c>
      <c r="DH913" s="535">
        <f t="shared" si="3166"/>
        <v>0</v>
      </c>
      <c r="DI913" s="535">
        <f t="shared" si="3167"/>
        <v>0</v>
      </c>
      <c r="DJ913" s="535">
        <f t="shared" si="3168"/>
        <v>0</v>
      </c>
      <c r="DK913" s="534">
        <f t="shared" si="3169"/>
        <v>0</v>
      </c>
      <c r="DL913" s="534">
        <f t="shared" si="3170"/>
        <v>0</v>
      </c>
      <c r="DM913" s="534">
        <f t="shared" si="3171"/>
        <v>0</v>
      </c>
      <c r="DN913" s="534">
        <f t="shared" si="3172"/>
        <v>0</v>
      </c>
      <c r="DO913" s="534">
        <f t="shared" si="3173"/>
        <v>0</v>
      </c>
      <c r="DP913" s="533">
        <f t="shared" si="3174"/>
        <v>0</v>
      </c>
      <c r="DQ913" s="532">
        <f t="shared" si="3175"/>
        <v>0</v>
      </c>
      <c r="DR913" s="753">
        <f t="shared" si="3176"/>
        <v>18</v>
      </c>
      <c r="DS913" s="111">
        <f t="shared" si="3177"/>
        <v>18</v>
      </c>
      <c r="DT913" s="111">
        <f t="shared" si="3178"/>
        <v>18</v>
      </c>
      <c r="DU913" s="111">
        <f t="shared" si="3179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7"/>
      <c r="EE913" s="603"/>
    </row>
    <row r="914" spans="1:135" s="604" customFormat="1" ht="15.75" customHeight="1">
      <c r="A914" s="718" t="s">
        <v>509</v>
      </c>
      <c r="B914" s="896">
        <f t="shared" ref="B914:S914" si="3216">SUM(B163)</f>
        <v>0</v>
      </c>
      <c r="C914" s="896">
        <f t="shared" si="3216"/>
        <v>0</v>
      </c>
      <c r="D914" s="896">
        <f t="shared" si="3216"/>
        <v>0</v>
      </c>
      <c r="E914" s="896">
        <f t="shared" si="3216"/>
        <v>0</v>
      </c>
      <c r="F914" s="896">
        <f t="shared" si="3216"/>
        <v>0</v>
      </c>
      <c r="G914" s="896">
        <f t="shared" si="3216"/>
        <v>0</v>
      </c>
      <c r="H914" s="896">
        <f t="shared" si="3216"/>
        <v>0</v>
      </c>
      <c r="I914" s="896">
        <f t="shared" si="3216"/>
        <v>0</v>
      </c>
      <c r="J914" s="896">
        <f t="shared" si="3216"/>
        <v>0</v>
      </c>
      <c r="K914" s="896">
        <f t="shared" si="3216"/>
        <v>0</v>
      </c>
      <c r="L914" s="896">
        <f t="shared" si="3216"/>
        <v>0</v>
      </c>
      <c r="M914" s="896">
        <f t="shared" si="3216"/>
        <v>0</v>
      </c>
      <c r="N914" s="896">
        <f t="shared" si="3216"/>
        <v>0</v>
      </c>
      <c r="O914" s="896">
        <f t="shared" si="3216"/>
        <v>0</v>
      </c>
      <c r="P914" s="896">
        <f t="shared" si="3216"/>
        <v>0</v>
      </c>
      <c r="Q914" s="896">
        <f t="shared" si="3216"/>
        <v>0</v>
      </c>
      <c r="R914" s="896">
        <f t="shared" si="3216"/>
        <v>0</v>
      </c>
      <c r="S914" s="896">
        <f t="shared" si="3216"/>
        <v>0</v>
      </c>
      <c r="T914" s="895"/>
      <c r="U914" s="896">
        <f t="shared" ref="U914:AL914" si="3217">SUM(U163)</f>
        <v>0</v>
      </c>
      <c r="V914" s="896">
        <f t="shared" si="3217"/>
        <v>0</v>
      </c>
      <c r="W914" s="896">
        <f t="shared" si="3217"/>
        <v>0</v>
      </c>
      <c r="X914" s="896">
        <f t="shared" si="3217"/>
        <v>0</v>
      </c>
      <c r="Y914" s="896">
        <f t="shared" si="3217"/>
        <v>0</v>
      </c>
      <c r="Z914" s="896">
        <f t="shared" si="3217"/>
        <v>0</v>
      </c>
      <c r="AA914" s="896">
        <f t="shared" si="3217"/>
        <v>0</v>
      </c>
      <c r="AB914" s="896">
        <f t="shared" si="3217"/>
        <v>0</v>
      </c>
      <c r="AC914" s="896">
        <f t="shared" si="3217"/>
        <v>0</v>
      </c>
      <c r="AD914" s="896">
        <f t="shared" si="3217"/>
        <v>0</v>
      </c>
      <c r="AE914" s="896">
        <f t="shared" si="3217"/>
        <v>0</v>
      </c>
      <c r="AF914" s="896">
        <f t="shared" si="3217"/>
        <v>0</v>
      </c>
      <c r="AG914" s="896">
        <f t="shared" si="3217"/>
        <v>0</v>
      </c>
      <c r="AH914" s="896">
        <f t="shared" si="3217"/>
        <v>0</v>
      </c>
      <c r="AI914" s="896">
        <f t="shared" si="3217"/>
        <v>0</v>
      </c>
      <c r="AJ914" s="896">
        <f t="shared" si="3217"/>
        <v>0</v>
      </c>
      <c r="AK914" s="896">
        <f t="shared" si="3217"/>
        <v>0</v>
      </c>
      <c r="AL914" s="896">
        <f t="shared" si="3217"/>
        <v>0</v>
      </c>
      <c r="AM914" s="895"/>
      <c r="AN914" s="896">
        <f t="shared" ref="AN914:BE914" si="3218">SUM(AN163)</f>
        <v>0</v>
      </c>
      <c r="AO914" s="896">
        <f t="shared" si="3218"/>
        <v>0</v>
      </c>
      <c r="AP914" s="896">
        <f t="shared" si="3218"/>
        <v>0</v>
      </c>
      <c r="AQ914" s="896">
        <f t="shared" si="3218"/>
        <v>0</v>
      </c>
      <c r="AR914" s="896">
        <f t="shared" si="3218"/>
        <v>0</v>
      </c>
      <c r="AS914" s="896">
        <f t="shared" si="3218"/>
        <v>0</v>
      </c>
      <c r="AT914" s="896">
        <f t="shared" si="3218"/>
        <v>0</v>
      </c>
      <c r="AU914" s="896">
        <f t="shared" si="3218"/>
        <v>0</v>
      </c>
      <c r="AV914" s="896">
        <f t="shared" si="3218"/>
        <v>0</v>
      </c>
      <c r="AW914" s="896">
        <f t="shared" si="3218"/>
        <v>0</v>
      </c>
      <c r="AX914" s="896">
        <f t="shared" si="3218"/>
        <v>0</v>
      </c>
      <c r="AY914" s="896">
        <f t="shared" si="3218"/>
        <v>0</v>
      </c>
      <c r="AZ914" s="896">
        <f t="shared" si="3218"/>
        <v>0</v>
      </c>
      <c r="BA914" s="896">
        <f t="shared" si="3218"/>
        <v>0</v>
      </c>
      <c r="BB914" s="896">
        <f t="shared" si="3218"/>
        <v>0</v>
      </c>
      <c r="BC914" s="896">
        <f t="shared" si="3218"/>
        <v>0</v>
      </c>
      <c r="BD914" s="896">
        <f t="shared" si="3218"/>
        <v>0</v>
      </c>
      <c r="BE914" s="896">
        <f t="shared" si="3218"/>
        <v>0</v>
      </c>
      <c r="BF914" s="895"/>
      <c r="BG914" s="896">
        <f t="shared" ref="BG914:BX914" si="3219">SUM(BG163)</f>
        <v>0</v>
      </c>
      <c r="BH914" s="896">
        <f t="shared" si="3219"/>
        <v>0</v>
      </c>
      <c r="BI914" s="896">
        <f t="shared" si="3219"/>
        <v>0</v>
      </c>
      <c r="BJ914" s="896">
        <f t="shared" si="3219"/>
        <v>0</v>
      </c>
      <c r="BK914" s="896">
        <f t="shared" si="3219"/>
        <v>0</v>
      </c>
      <c r="BL914" s="896">
        <f t="shared" si="3219"/>
        <v>0</v>
      </c>
      <c r="BM914" s="896">
        <f t="shared" si="3219"/>
        <v>0</v>
      </c>
      <c r="BN914" s="896">
        <f t="shared" si="3219"/>
        <v>0</v>
      </c>
      <c r="BO914" s="896">
        <f t="shared" si="3219"/>
        <v>0</v>
      </c>
      <c r="BP914" s="896">
        <f t="shared" si="3219"/>
        <v>0</v>
      </c>
      <c r="BQ914" s="896">
        <f t="shared" si="3219"/>
        <v>0</v>
      </c>
      <c r="BR914" s="896">
        <f t="shared" si="3219"/>
        <v>0</v>
      </c>
      <c r="BS914" s="896">
        <f t="shared" si="3219"/>
        <v>0</v>
      </c>
      <c r="BT914" s="896">
        <f t="shared" si="3219"/>
        <v>0</v>
      </c>
      <c r="BU914" s="896">
        <f t="shared" si="3219"/>
        <v>0</v>
      </c>
      <c r="BV914" s="896">
        <f t="shared" si="3219"/>
        <v>0</v>
      </c>
      <c r="BW914" s="896">
        <f t="shared" si="3219"/>
        <v>0</v>
      </c>
      <c r="BX914" s="896">
        <f t="shared" si="3219"/>
        <v>0</v>
      </c>
      <c r="BY914" s="895"/>
      <c r="BZ914" s="896">
        <f>SUM(BZ163)</f>
        <v>0</v>
      </c>
      <c r="CA914" s="896">
        <f>SUM(CA163)</f>
        <v>0</v>
      </c>
      <c r="CB914" s="896">
        <f>SUM(CB163)</f>
        <v>0</v>
      </c>
      <c r="CC914" s="896">
        <f>SUM(CC163)</f>
        <v>0</v>
      </c>
      <c r="CD914" s="698">
        <f t="shared" si="3136"/>
        <v>0</v>
      </c>
      <c r="CE914" s="698">
        <f t="shared" si="3137"/>
        <v>0</v>
      </c>
      <c r="CF914" s="698">
        <f t="shared" si="3138"/>
        <v>0</v>
      </c>
      <c r="CG914" s="698">
        <f t="shared" si="3139"/>
        <v>0</v>
      </c>
      <c r="CH914" s="1370">
        <f t="shared" si="3140"/>
        <v>0</v>
      </c>
      <c r="CI914" s="1371">
        <f t="shared" si="3141"/>
        <v>0</v>
      </c>
      <c r="CJ914" s="1372">
        <f t="shared" si="3142"/>
        <v>0</v>
      </c>
      <c r="CK914" s="1372">
        <f t="shared" si="3143"/>
        <v>0</v>
      </c>
      <c r="CL914" s="1372">
        <f t="shared" si="3144"/>
        <v>0</v>
      </c>
      <c r="CM914" s="1372">
        <f t="shared" si="3145"/>
        <v>0</v>
      </c>
      <c r="CN914" s="1372">
        <f t="shared" si="3146"/>
        <v>0</v>
      </c>
      <c r="CO914" s="1373">
        <f t="shared" si="3147"/>
        <v>0</v>
      </c>
      <c r="CP914" s="1373">
        <f t="shared" si="3148"/>
        <v>0</v>
      </c>
      <c r="CQ914" s="1373">
        <f t="shared" si="3149"/>
        <v>0</v>
      </c>
      <c r="CR914" s="1373">
        <f t="shared" si="3150"/>
        <v>0</v>
      </c>
      <c r="CS914" s="1372">
        <f t="shared" si="3151"/>
        <v>0</v>
      </c>
      <c r="CT914" s="1372">
        <f t="shared" si="3152"/>
        <v>0</v>
      </c>
      <c r="CU914" s="1372">
        <f t="shared" si="3153"/>
        <v>0</v>
      </c>
      <c r="CV914" s="1372">
        <f t="shared" si="3154"/>
        <v>0</v>
      </c>
      <c r="CW914" s="1372">
        <f t="shared" si="3155"/>
        <v>0</v>
      </c>
      <c r="CX914" s="1371">
        <f t="shared" si="3156"/>
        <v>0</v>
      </c>
      <c r="CY914" s="1374">
        <f t="shared" si="3157"/>
        <v>0</v>
      </c>
      <c r="CZ914" s="532">
        <f t="shared" si="3158"/>
        <v>0</v>
      </c>
      <c r="DA914" s="533">
        <f t="shared" si="3159"/>
        <v>0</v>
      </c>
      <c r="DB914" s="534">
        <f t="shared" si="3160"/>
        <v>0</v>
      </c>
      <c r="DC914" s="534">
        <f t="shared" si="3161"/>
        <v>0</v>
      </c>
      <c r="DD914" s="534">
        <f t="shared" si="3162"/>
        <v>0</v>
      </c>
      <c r="DE914" s="534">
        <f t="shared" si="3163"/>
        <v>0</v>
      </c>
      <c r="DF914" s="534">
        <f t="shared" si="3164"/>
        <v>0</v>
      </c>
      <c r="DG914" s="535">
        <f t="shared" si="3165"/>
        <v>0</v>
      </c>
      <c r="DH914" s="535">
        <f t="shared" si="3166"/>
        <v>0</v>
      </c>
      <c r="DI914" s="535">
        <f t="shared" si="3167"/>
        <v>0</v>
      </c>
      <c r="DJ914" s="535">
        <f t="shared" si="3168"/>
        <v>0</v>
      </c>
      <c r="DK914" s="534">
        <f t="shared" si="3169"/>
        <v>0</v>
      </c>
      <c r="DL914" s="534">
        <f t="shared" si="3170"/>
        <v>0</v>
      </c>
      <c r="DM914" s="534">
        <f t="shared" si="3171"/>
        <v>0</v>
      </c>
      <c r="DN914" s="534">
        <f t="shared" si="3172"/>
        <v>0</v>
      </c>
      <c r="DO914" s="534">
        <f t="shared" si="3173"/>
        <v>0</v>
      </c>
      <c r="DP914" s="533">
        <f t="shared" si="3174"/>
        <v>0</v>
      </c>
      <c r="DQ914" s="532">
        <f t="shared" si="3175"/>
        <v>0</v>
      </c>
      <c r="DR914" s="753">
        <f t="shared" si="3176"/>
        <v>18</v>
      </c>
      <c r="DS914" s="111">
        <f t="shared" si="3177"/>
        <v>18</v>
      </c>
      <c r="DT914" s="111">
        <f t="shared" si="3178"/>
        <v>18</v>
      </c>
      <c r="DU914" s="111">
        <f t="shared" si="3179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7"/>
      <c r="EE914" s="603"/>
    </row>
    <row r="915" spans="1:135" s="604" customFormat="1" ht="15.75" customHeight="1">
      <c r="A915" s="718" t="s">
        <v>510</v>
      </c>
      <c r="B915" s="896">
        <f t="shared" ref="B915:S915" si="3220">SUM(B171)</f>
        <v>0</v>
      </c>
      <c r="C915" s="896">
        <f t="shared" si="3220"/>
        <v>0</v>
      </c>
      <c r="D915" s="896">
        <f t="shared" si="3220"/>
        <v>0</v>
      </c>
      <c r="E915" s="896">
        <f t="shared" si="3220"/>
        <v>0</v>
      </c>
      <c r="F915" s="896">
        <f t="shared" si="3220"/>
        <v>0</v>
      </c>
      <c r="G915" s="896">
        <f t="shared" si="3220"/>
        <v>0</v>
      </c>
      <c r="H915" s="896">
        <f t="shared" si="3220"/>
        <v>0</v>
      </c>
      <c r="I915" s="896">
        <f t="shared" si="3220"/>
        <v>0</v>
      </c>
      <c r="J915" s="896">
        <f t="shared" si="3220"/>
        <v>0</v>
      </c>
      <c r="K915" s="896">
        <f t="shared" si="3220"/>
        <v>0</v>
      </c>
      <c r="L915" s="896">
        <f t="shared" si="3220"/>
        <v>0</v>
      </c>
      <c r="M915" s="896">
        <f t="shared" si="3220"/>
        <v>0</v>
      </c>
      <c r="N915" s="896">
        <f t="shared" si="3220"/>
        <v>0</v>
      </c>
      <c r="O915" s="896">
        <f t="shared" si="3220"/>
        <v>0</v>
      </c>
      <c r="P915" s="896">
        <f t="shared" si="3220"/>
        <v>0</v>
      </c>
      <c r="Q915" s="896">
        <f t="shared" si="3220"/>
        <v>0</v>
      </c>
      <c r="R915" s="896">
        <f t="shared" si="3220"/>
        <v>0</v>
      </c>
      <c r="S915" s="896">
        <f t="shared" si="3220"/>
        <v>0</v>
      </c>
      <c r="T915" s="895"/>
      <c r="U915" s="896">
        <f t="shared" ref="U915:AL915" si="3221">SUM(U171)</f>
        <v>0</v>
      </c>
      <c r="V915" s="896">
        <f t="shared" si="3221"/>
        <v>0</v>
      </c>
      <c r="W915" s="896">
        <f t="shared" si="3221"/>
        <v>0</v>
      </c>
      <c r="X915" s="896">
        <f t="shared" si="3221"/>
        <v>0</v>
      </c>
      <c r="Y915" s="896">
        <f t="shared" si="3221"/>
        <v>0</v>
      </c>
      <c r="Z915" s="896">
        <f t="shared" si="3221"/>
        <v>0</v>
      </c>
      <c r="AA915" s="896">
        <f t="shared" si="3221"/>
        <v>0</v>
      </c>
      <c r="AB915" s="896">
        <f t="shared" si="3221"/>
        <v>0</v>
      </c>
      <c r="AC915" s="896">
        <f t="shared" si="3221"/>
        <v>0</v>
      </c>
      <c r="AD915" s="896">
        <f t="shared" si="3221"/>
        <v>0</v>
      </c>
      <c r="AE915" s="896">
        <f t="shared" si="3221"/>
        <v>0</v>
      </c>
      <c r="AF915" s="896">
        <f t="shared" si="3221"/>
        <v>0</v>
      </c>
      <c r="AG915" s="896">
        <f t="shared" si="3221"/>
        <v>0</v>
      </c>
      <c r="AH915" s="896">
        <f t="shared" si="3221"/>
        <v>0</v>
      </c>
      <c r="AI915" s="896">
        <f t="shared" si="3221"/>
        <v>0</v>
      </c>
      <c r="AJ915" s="896">
        <f t="shared" si="3221"/>
        <v>0</v>
      </c>
      <c r="AK915" s="896">
        <f t="shared" si="3221"/>
        <v>0</v>
      </c>
      <c r="AL915" s="896">
        <f t="shared" si="3221"/>
        <v>0</v>
      </c>
      <c r="AM915" s="895"/>
      <c r="AN915" s="896">
        <f t="shared" ref="AN915:BE915" si="3222">SUM(AN171)</f>
        <v>0</v>
      </c>
      <c r="AO915" s="896">
        <f t="shared" si="3222"/>
        <v>0</v>
      </c>
      <c r="AP915" s="896">
        <f t="shared" si="3222"/>
        <v>0</v>
      </c>
      <c r="AQ915" s="896">
        <f t="shared" si="3222"/>
        <v>0</v>
      </c>
      <c r="AR915" s="896">
        <f t="shared" si="3222"/>
        <v>0</v>
      </c>
      <c r="AS915" s="896">
        <f t="shared" si="3222"/>
        <v>0</v>
      </c>
      <c r="AT915" s="896">
        <f t="shared" si="3222"/>
        <v>0</v>
      </c>
      <c r="AU915" s="896">
        <f t="shared" si="3222"/>
        <v>0</v>
      </c>
      <c r="AV915" s="896">
        <f t="shared" si="3222"/>
        <v>0</v>
      </c>
      <c r="AW915" s="896">
        <f t="shared" si="3222"/>
        <v>0</v>
      </c>
      <c r="AX915" s="896">
        <f t="shared" si="3222"/>
        <v>0</v>
      </c>
      <c r="AY915" s="896">
        <f t="shared" si="3222"/>
        <v>0</v>
      </c>
      <c r="AZ915" s="896">
        <f t="shared" si="3222"/>
        <v>0</v>
      </c>
      <c r="BA915" s="896">
        <f t="shared" si="3222"/>
        <v>0</v>
      </c>
      <c r="BB915" s="896">
        <f t="shared" si="3222"/>
        <v>0</v>
      </c>
      <c r="BC915" s="896">
        <f t="shared" si="3222"/>
        <v>0</v>
      </c>
      <c r="BD915" s="896">
        <f t="shared" si="3222"/>
        <v>0</v>
      </c>
      <c r="BE915" s="896">
        <f t="shared" si="3222"/>
        <v>0</v>
      </c>
      <c r="BF915" s="895"/>
      <c r="BG915" s="896">
        <f t="shared" ref="BG915:BX915" si="3223">SUM(BG171)</f>
        <v>0</v>
      </c>
      <c r="BH915" s="896">
        <f t="shared" si="3223"/>
        <v>0</v>
      </c>
      <c r="BI915" s="896">
        <f t="shared" si="3223"/>
        <v>0</v>
      </c>
      <c r="BJ915" s="896">
        <f t="shared" si="3223"/>
        <v>0</v>
      </c>
      <c r="BK915" s="896">
        <f t="shared" si="3223"/>
        <v>0</v>
      </c>
      <c r="BL915" s="896">
        <f t="shared" si="3223"/>
        <v>0</v>
      </c>
      <c r="BM915" s="896">
        <f t="shared" si="3223"/>
        <v>0</v>
      </c>
      <c r="BN915" s="896">
        <f t="shared" si="3223"/>
        <v>0</v>
      </c>
      <c r="BO915" s="896">
        <f t="shared" si="3223"/>
        <v>0</v>
      </c>
      <c r="BP915" s="896">
        <f t="shared" si="3223"/>
        <v>0</v>
      </c>
      <c r="BQ915" s="896">
        <f t="shared" si="3223"/>
        <v>0</v>
      </c>
      <c r="BR915" s="896">
        <f t="shared" si="3223"/>
        <v>0</v>
      </c>
      <c r="BS915" s="896">
        <f t="shared" si="3223"/>
        <v>0</v>
      </c>
      <c r="BT915" s="896">
        <f t="shared" si="3223"/>
        <v>0</v>
      </c>
      <c r="BU915" s="896">
        <f t="shared" si="3223"/>
        <v>0</v>
      </c>
      <c r="BV915" s="896">
        <f t="shared" si="3223"/>
        <v>0</v>
      </c>
      <c r="BW915" s="896">
        <f t="shared" si="3223"/>
        <v>0</v>
      </c>
      <c r="BX915" s="896">
        <f t="shared" si="3223"/>
        <v>0</v>
      </c>
      <c r="BY915" s="895"/>
      <c r="BZ915" s="896">
        <f>SUM(BZ171)</f>
        <v>0</v>
      </c>
      <c r="CA915" s="896">
        <f>SUM(CA171)</f>
        <v>0</v>
      </c>
      <c r="CB915" s="896">
        <f>SUM(CB171)</f>
        <v>0</v>
      </c>
      <c r="CC915" s="896">
        <f>SUM(CC171)</f>
        <v>0</v>
      </c>
      <c r="CD915" s="698">
        <f t="shared" si="3136"/>
        <v>0</v>
      </c>
      <c r="CE915" s="698">
        <f t="shared" si="3137"/>
        <v>0</v>
      </c>
      <c r="CF915" s="698">
        <f t="shared" si="3138"/>
        <v>0</v>
      </c>
      <c r="CG915" s="698">
        <f t="shared" si="3139"/>
        <v>0</v>
      </c>
      <c r="CH915" s="1370">
        <f t="shared" si="3140"/>
        <v>0</v>
      </c>
      <c r="CI915" s="1371">
        <f t="shared" si="3141"/>
        <v>0</v>
      </c>
      <c r="CJ915" s="1372">
        <f t="shared" si="3142"/>
        <v>0</v>
      </c>
      <c r="CK915" s="1372">
        <f t="shared" si="3143"/>
        <v>0</v>
      </c>
      <c r="CL915" s="1372">
        <f t="shared" si="3144"/>
        <v>0</v>
      </c>
      <c r="CM915" s="1372">
        <f t="shared" si="3145"/>
        <v>0</v>
      </c>
      <c r="CN915" s="1372">
        <f t="shared" si="3146"/>
        <v>0</v>
      </c>
      <c r="CO915" s="1373">
        <f t="shared" si="3147"/>
        <v>0</v>
      </c>
      <c r="CP915" s="1373">
        <f t="shared" si="3148"/>
        <v>0</v>
      </c>
      <c r="CQ915" s="1373">
        <f t="shared" si="3149"/>
        <v>0</v>
      </c>
      <c r="CR915" s="1373">
        <f t="shared" si="3150"/>
        <v>0</v>
      </c>
      <c r="CS915" s="1372">
        <f t="shared" si="3151"/>
        <v>0</v>
      </c>
      <c r="CT915" s="1372">
        <f t="shared" si="3152"/>
        <v>0</v>
      </c>
      <c r="CU915" s="1372">
        <f t="shared" si="3153"/>
        <v>0</v>
      </c>
      <c r="CV915" s="1372">
        <f t="shared" si="3154"/>
        <v>0</v>
      </c>
      <c r="CW915" s="1372">
        <f t="shared" si="3155"/>
        <v>0</v>
      </c>
      <c r="CX915" s="1371">
        <f t="shared" si="3156"/>
        <v>0</v>
      </c>
      <c r="CY915" s="1374">
        <f t="shared" si="3157"/>
        <v>0</v>
      </c>
      <c r="CZ915" s="532">
        <f t="shared" si="3158"/>
        <v>0</v>
      </c>
      <c r="DA915" s="533">
        <f t="shared" si="3159"/>
        <v>0</v>
      </c>
      <c r="DB915" s="534">
        <f t="shared" si="3160"/>
        <v>0</v>
      </c>
      <c r="DC915" s="534">
        <f t="shared" si="3161"/>
        <v>0</v>
      </c>
      <c r="DD915" s="534">
        <f t="shared" si="3162"/>
        <v>0</v>
      </c>
      <c r="DE915" s="534">
        <f t="shared" si="3163"/>
        <v>0</v>
      </c>
      <c r="DF915" s="534">
        <f t="shared" si="3164"/>
        <v>0</v>
      </c>
      <c r="DG915" s="535">
        <f t="shared" si="3165"/>
        <v>0</v>
      </c>
      <c r="DH915" s="535">
        <f t="shared" si="3166"/>
        <v>0</v>
      </c>
      <c r="DI915" s="535">
        <f t="shared" si="3167"/>
        <v>0</v>
      </c>
      <c r="DJ915" s="535">
        <f t="shared" si="3168"/>
        <v>0</v>
      </c>
      <c r="DK915" s="534">
        <f t="shared" si="3169"/>
        <v>0</v>
      </c>
      <c r="DL915" s="534">
        <f t="shared" si="3170"/>
        <v>0</v>
      </c>
      <c r="DM915" s="534">
        <f t="shared" si="3171"/>
        <v>0</v>
      </c>
      <c r="DN915" s="534">
        <f t="shared" si="3172"/>
        <v>0</v>
      </c>
      <c r="DO915" s="534">
        <f t="shared" si="3173"/>
        <v>0</v>
      </c>
      <c r="DP915" s="533">
        <f t="shared" si="3174"/>
        <v>0</v>
      </c>
      <c r="DQ915" s="532">
        <f t="shared" si="3175"/>
        <v>0</v>
      </c>
      <c r="DR915" s="753">
        <f t="shared" si="3176"/>
        <v>18</v>
      </c>
      <c r="DS915" s="111">
        <f t="shared" si="3177"/>
        <v>18</v>
      </c>
      <c r="DT915" s="111">
        <f t="shared" si="3178"/>
        <v>18</v>
      </c>
      <c r="DU915" s="111">
        <f t="shared" si="3179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7"/>
      <c r="EE915" s="603"/>
    </row>
    <row r="916" spans="1:135" s="604" customFormat="1" ht="15.75" customHeight="1">
      <c r="A916" s="718" t="str">
        <f>A218</f>
        <v>Egg sales: no. sold</v>
      </c>
      <c r="B916" s="896">
        <f t="shared" ref="B916:S916" si="3224">SUM(B220)</f>
        <v>0</v>
      </c>
      <c r="C916" s="896">
        <f t="shared" si="3224"/>
        <v>0</v>
      </c>
      <c r="D916" s="896">
        <f t="shared" si="3224"/>
        <v>0</v>
      </c>
      <c r="E916" s="896">
        <f t="shared" si="3224"/>
        <v>0</v>
      </c>
      <c r="F916" s="896">
        <f t="shared" si="3224"/>
        <v>0</v>
      </c>
      <c r="G916" s="896">
        <f t="shared" si="3224"/>
        <v>0</v>
      </c>
      <c r="H916" s="896">
        <f t="shared" si="3224"/>
        <v>0</v>
      </c>
      <c r="I916" s="896">
        <f t="shared" si="3224"/>
        <v>0</v>
      </c>
      <c r="J916" s="896">
        <f t="shared" si="3224"/>
        <v>0</v>
      </c>
      <c r="K916" s="896">
        <f t="shared" si="3224"/>
        <v>0</v>
      </c>
      <c r="L916" s="896">
        <f t="shared" si="3224"/>
        <v>0</v>
      </c>
      <c r="M916" s="896">
        <f t="shared" si="3224"/>
        <v>0</v>
      </c>
      <c r="N916" s="896">
        <f t="shared" si="3224"/>
        <v>0</v>
      </c>
      <c r="O916" s="896">
        <f t="shared" si="3224"/>
        <v>0</v>
      </c>
      <c r="P916" s="896">
        <f t="shared" si="3224"/>
        <v>0</v>
      </c>
      <c r="Q916" s="896">
        <f t="shared" si="3224"/>
        <v>0</v>
      </c>
      <c r="R916" s="896">
        <f t="shared" si="3224"/>
        <v>0</v>
      </c>
      <c r="S916" s="896">
        <f t="shared" si="3224"/>
        <v>0</v>
      </c>
      <c r="T916" s="895"/>
      <c r="U916" s="896">
        <f t="shared" ref="U916:AL916" si="3225">SUM(U220)</f>
        <v>0</v>
      </c>
      <c r="V916" s="896">
        <f t="shared" si="3225"/>
        <v>0</v>
      </c>
      <c r="W916" s="896">
        <f t="shared" si="3225"/>
        <v>0</v>
      </c>
      <c r="X916" s="896">
        <f t="shared" si="3225"/>
        <v>0</v>
      </c>
      <c r="Y916" s="896">
        <f t="shared" si="3225"/>
        <v>0</v>
      </c>
      <c r="Z916" s="896">
        <f t="shared" si="3225"/>
        <v>0</v>
      </c>
      <c r="AA916" s="896">
        <f t="shared" si="3225"/>
        <v>0</v>
      </c>
      <c r="AB916" s="896">
        <f t="shared" si="3225"/>
        <v>0</v>
      </c>
      <c r="AC916" s="896">
        <f t="shared" si="3225"/>
        <v>0</v>
      </c>
      <c r="AD916" s="896">
        <f t="shared" si="3225"/>
        <v>0</v>
      </c>
      <c r="AE916" s="896">
        <f t="shared" si="3225"/>
        <v>0</v>
      </c>
      <c r="AF916" s="896">
        <f t="shared" si="3225"/>
        <v>0</v>
      </c>
      <c r="AG916" s="896">
        <f t="shared" si="3225"/>
        <v>0</v>
      </c>
      <c r="AH916" s="896">
        <f t="shared" si="3225"/>
        <v>0</v>
      </c>
      <c r="AI916" s="896">
        <f t="shared" si="3225"/>
        <v>0</v>
      </c>
      <c r="AJ916" s="896">
        <f t="shared" si="3225"/>
        <v>0</v>
      </c>
      <c r="AK916" s="896">
        <f t="shared" si="3225"/>
        <v>0</v>
      </c>
      <c r="AL916" s="896">
        <f t="shared" si="3225"/>
        <v>0</v>
      </c>
      <c r="AM916" s="895"/>
      <c r="AN916" s="896">
        <f t="shared" ref="AN916:BE916" si="3226">SUM(AN220)</f>
        <v>0</v>
      </c>
      <c r="AO916" s="896">
        <f t="shared" si="3226"/>
        <v>0</v>
      </c>
      <c r="AP916" s="896">
        <f t="shared" si="3226"/>
        <v>0</v>
      </c>
      <c r="AQ916" s="896">
        <f t="shared" si="3226"/>
        <v>0</v>
      </c>
      <c r="AR916" s="896">
        <f t="shared" si="3226"/>
        <v>0</v>
      </c>
      <c r="AS916" s="896">
        <f t="shared" si="3226"/>
        <v>0</v>
      </c>
      <c r="AT916" s="896">
        <f t="shared" si="3226"/>
        <v>0</v>
      </c>
      <c r="AU916" s="896">
        <f t="shared" si="3226"/>
        <v>0</v>
      </c>
      <c r="AV916" s="896">
        <f t="shared" si="3226"/>
        <v>0</v>
      </c>
      <c r="AW916" s="896">
        <f t="shared" si="3226"/>
        <v>0</v>
      </c>
      <c r="AX916" s="896">
        <f t="shared" si="3226"/>
        <v>0</v>
      </c>
      <c r="AY916" s="896">
        <f t="shared" si="3226"/>
        <v>0</v>
      </c>
      <c r="AZ916" s="896">
        <f t="shared" si="3226"/>
        <v>0</v>
      </c>
      <c r="BA916" s="896">
        <f t="shared" si="3226"/>
        <v>0</v>
      </c>
      <c r="BB916" s="896">
        <f t="shared" si="3226"/>
        <v>0</v>
      </c>
      <c r="BC916" s="896">
        <f t="shared" si="3226"/>
        <v>0</v>
      </c>
      <c r="BD916" s="896">
        <f t="shared" si="3226"/>
        <v>0</v>
      </c>
      <c r="BE916" s="896">
        <f t="shared" si="3226"/>
        <v>0</v>
      </c>
      <c r="BF916" s="895"/>
      <c r="BG916" s="896">
        <f t="shared" ref="BG916:BX916" si="3227">SUM(BG220)</f>
        <v>0</v>
      </c>
      <c r="BH916" s="896">
        <f t="shared" si="3227"/>
        <v>0</v>
      </c>
      <c r="BI916" s="896">
        <f t="shared" si="3227"/>
        <v>0</v>
      </c>
      <c r="BJ916" s="896">
        <f t="shared" si="3227"/>
        <v>0</v>
      </c>
      <c r="BK916" s="896">
        <f t="shared" si="3227"/>
        <v>0</v>
      </c>
      <c r="BL916" s="896">
        <f t="shared" si="3227"/>
        <v>0</v>
      </c>
      <c r="BM916" s="896">
        <f t="shared" si="3227"/>
        <v>0</v>
      </c>
      <c r="BN916" s="896">
        <f t="shared" si="3227"/>
        <v>0</v>
      </c>
      <c r="BO916" s="896">
        <f t="shared" si="3227"/>
        <v>0</v>
      </c>
      <c r="BP916" s="896">
        <f t="shared" si="3227"/>
        <v>0</v>
      </c>
      <c r="BQ916" s="896">
        <f t="shared" si="3227"/>
        <v>0</v>
      </c>
      <c r="BR916" s="896">
        <f t="shared" si="3227"/>
        <v>0</v>
      </c>
      <c r="BS916" s="896">
        <f t="shared" si="3227"/>
        <v>0</v>
      </c>
      <c r="BT916" s="896">
        <f t="shared" si="3227"/>
        <v>0</v>
      </c>
      <c r="BU916" s="896">
        <f t="shared" si="3227"/>
        <v>0</v>
      </c>
      <c r="BV916" s="896">
        <f t="shared" si="3227"/>
        <v>0</v>
      </c>
      <c r="BW916" s="896">
        <f t="shared" si="3227"/>
        <v>0</v>
      </c>
      <c r="BX916" s="896">
        <f t="shared" si="3227"/>
        <v>0</v>
      </c>
      <c r="BY916" s="895"/>
      <c r="BZ916" s="896">
        <f>SUM(BZ220)</f>
        <v>0</v>
      </c>
      <c r="CA916" s="896">
        <f>SUM(CA220)</f>
        <v>0</v>
      </c>
      <c r="CB916" s="896">
        <f>SUM(CB220)</f>
        <v>0</v>
      </c>
      <c r="CC916" s="896">
        <f>SUM(CC220)</f>
        <v>0</v>
      </c>
      <c r="CD916" s="698">
        <f t="shared" si="3136"/>
        <v>0</v>
      </c>
      <c r="CE916" s="698">
        <f t="shared" si="3137"/>
        <v>0</v>
      </c>
      <c r="CF916" s="698">
        <f t="shared" si="3138"/>
        <v>0</v>
      </c>
      <c r="CG916" s="698">
        <f t="shared" si="3139"/>
        <v>0</v>
      </c>
      <c r="CH916" s="1370">
        <f t="shared" si="3140"/>
        <v>0</v>
      </c>
      <c r="CI916" s="1371">
        <f t="shared" si="3141"/>
        <v>0</v>
      </c>
      <c r="CJ916" s="1372">
        <f t="shared" si="3142"/>
        <v>0</v>
      </c>
      <c r="CK916" s="1372">
        <f t="shared" si="3143"/>
        <v>0</v>
      </c>
      <c r="CL916" s="1372">
        <f t="shared" si="3144"/>
        <v>0</v>
      </c>
      <c r="CM916" s="1372">
        <f t="shared" si="3145"/>
        <v>0</v>
      </c>
      <c r="CN916" s="1372">
        <f t="shared" si="3146"/>
        <v>0</v>
      </c>
      <c r="CO916" s="1373">
        <f t="shared" si="3147"/>
        <v>0</v>
      </c>
      <c r="CP916" s="1373">
        <f t="shared" si="3148"/>
        <v>0</v>
      </c>
      <c r="CQ916" s="1373">
        <f t="shared" si="3149"/>
        <v>0</v>
      </c>
      <c r="CR916" s="1373">
        <f t="shared" si="3150"/>
        <v>0</v>
      </c>
      <c r="CS916" s="1372">
        <f t="shared" si="3151"/>
        <v>0</v>
      </c>
      <c r="CT916" s="1372">
        <f t="shared" si="3152"/>
        <v>0</v>
      </c>
      <c r="CU916" s="1372">
        <f t="shared" si="3153"/>
        <v>0</v>
      </c>
      <c r="CV916" s="1372">
        <f t="shared" si="3154"/>
        <v>0</v>
      </c>
      <c r="CW916" s="1372">
        <f t="shared" si="3155"/>
        <v>0</v>
      </c>
      <c r="CX916" s="1371">
        <f t="shared" si="3156"/>
        <v>0</v>
      </c>
      <c r="CY916" s="1374">
        <f t="shared" si="3157"/>
        <v>0</v>
      </c>
      <c r="CZ916" s="532">
        <f t="shared" si="3158"/>
        <v>0</v>
      </c>
      <c r="DA916" s="533">
        <f t="shared" si="3159"/>
        <v>0</v>
      </c>
      <c r="DB916" s="534">
        <f t="shared" si="3160"/>
        <v>0</v>
      </c>
      <c r="DC916" s="534">
        <f t="shared" si="3161"/>
        <v>0</v>
      </c>
      <c r="DD916" s="534">
        <f t="shared" si="3162"/>
        <v>0</v>
      </c>
      <c r="DE916" s="534">
        <f t="shared" si="3163"/>
        <v>0</v>
      </c>
      <c r="DF916" s="534">
        <f t="shared" si="3164"/>
        <v>0</v>
      </c>
      <c r="DG916" s="535">
        <f t="shared" si="3165"/>
        <v>0</v>
      </c>
      <c r="DH916" s="535">
        <f t="shared" si="3166"/>
        <v>0</v>
      </c>
      <c r="DI916" s="535">
        <f t="shared" si="3167"/>
        <v>0</v>
      </c>
      <c r="DJ916" s="535">
        <f t="shared" si="3168"/>
        <v>0</v>
      </c>
      <c r="DK916" s="534">
        <f t="shared" si="3169"/>
        <v>0</v>
      </c>
      <c r="DL916" s="534">
        <f t="shared" si="3170"/>
        <v>0</v>
      </c>
      <c r="DM916" s="534">
        <f t="shared" si="3171"/>
        <v>0</v>
      </c>
      <c r="DN916" s="534">
        <f t="shared" si="3172"/>
        <v>0</v>
      </c>
      <c r="DO916" s="534">
        <f t="shared" si="3173"/>
        <v>0</v>
      </c>
      <c r="DP916" s="533">
        <f t="shared" si="3174"/>
        <v>0</v>
      </c>
      <c r="DQ916" s="532">
        <f t="shared" si="3175"/>
        <v>0</v>
      </c>
      <c r="DR916" s="753">
        <f t="shared" si="3176"/>
        <v>18</v>
      </c>
      <c r="DS916" s="111">
        <f t="shared" si="3177"/>
        <v>18</v>
      </c>
      <c r="DT916" s="111">
        <f t="shared" si="3178"/>
        <v>18</v>
      </c>
      <c r="DU916" s="111">
        <f t="shared" si="3179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7"/>
      <c r="EE916" s="603"/>
    </row>
    <row r="917" spans="1:135" s="604" customFormat="1" ht="15.75" customHeight="1">
      <c r="A917" s="718" t="str">
        <f>A221</f>
        <v>Pig sales: no sold</v>
      </c>
      <c r="B917" s="896">
        <f t="shared" ref="B917:S917" si="3228">SUM(B223)</f>
        <v>0</v>
      </c>
      <c r="C917" s="896">
        <f t="shared" si="3228"/>
        <v>0</v>
      </c>
      <c r="D917" s="896">
        <f t="shared" si="3228"/>
        <v>0</v>
      </c>
      <c r="E917" s="896">
        <f t="shared" si="3228"/>
        <v>0</v>
      </c>
      <c r="F917" s="896">
        <f t="shared" si="3228"/>
        <v>0</v>
      </c>
      <c r="G917" s="896">
        <f t="shared" si="3228"/>
        <v>0</v>
      </c>
      <c r="H917" s="896">
        <f t="shared" si="3228"/>
        <v>0</v>
      </c>
      <c r="I917" s="896">
        <f t="shared" si="3228"/>
        <v>0</v>
      </c>
      <c r="J917" s="896">
        <f t="shared" si="3228"/>
        <v>0</v>
      </c>
      <c r="K917" s="896">
        <f t="shared" si="3228"/>
        <v>0</v>
      </c>
      <c r="L917" s="896">
        <f t="shared" si="3228"/>
        <v>0</v>
      </c>
      <c r="M917" s="896">
        <f t="shared" si="3228"/>
        <v>0</v>
      </c>
      <c r="N917" s="896">
        <f t="shared" si="3228"/>
        <v>0</v>
      </c>
      <c r="O917" s="896">
        <f t="shared" si="3228"/>
        <v>0</v>
      </c>
      <c r="P917" s="896">
        <f t="shared" si="3228"/>
        <v>0</v>
      </c>
      <c r="Q917" s="896">
        <f t="shared" si="3228"/>
        <v>0</v>
      </c>
      <c r="R917" s="896">
        <f t="shared" si="3228"/>
        <v>0</v>
      </c>
      <c r="S917" s="896">
        <f t="shared" si="3228"/>
        <v>1500</v>
      </c>
      <c r="T917" s="895"/>
      <c r="U917" s="896">
        <f t="shared" ref="U917:AL917" si="3229">SUM(U223)</f>
        <v>0</v>
      </c>
      <c r="V917" s="896">
        <f t="shared" si="3229"/>
        <v>0</v>
      </c>
      <c r="W917" s="896">
        <f t="shared" si="3229"/>
        <v>0</v>
      </c>
      <c r="X917" s="896">
        <f t="shared" si="3229"/>
        <v>0</v>
      </c>
      <c r="Y917" s="896">
        <f t="shared" si="3229"/>
        <v>0</v>
      </c>
      <c r="Z917" s="896">
        <f t="shared" si="3229"/>
        <v>0</v>
      </c>
      <c r="AA917" s="896">
        <f t="shared" si="3229"/>
        <v>0</v>
      </c>
      <c r="AB917" s="896">
        <f t="shared" si="3229"/>
        <v>0</v>
      </c>
      <c r="AC917" s="896">
        <f t="shared" si="3229"/>
        <v>0</v>
      </c>
      <c r="AD917" s="896">
        <f t="shared" si="3229"/>
        <v>0</v>
      </c>
      <c r="AE917" s="896">
        <f t="shared" si="3229"/>
        <v>0</v>
      </c>
      <c r="AF917" s="896">
        <f t="shared" si="3229"/>
        <v>0</v>
      </c>
      <c r="AG917" s="896">
        <f t="shared" si="3229"/>
        <v>0</v>
      </c>
      <c r="AH917" s="896">
        <f t="shared" si="3229"/>
        <v>0</v>
      </c>
      <c r="AI917" s="896">
        <f t="shared" si="3229"/>
        <v>4320</v>
      </c>
      <c r="AJ917" s="896">
        <f t="shared" si="3229"/>
        <v>0</v>
      </c>
      <c r="AK917" s="896">
        <f t="shared" si="3229"/>
        <v>0</v>
      </c>
      <c r="AL917" s="896">
        <f t="shared" si="3229"/>
        <v>500</v>
      </c>
      <c r="AM917" s="895"/>
      <c r="AN917" s="896">
        <f t="shared" ref="AN917:BE917" si="3230">SUM(AN223)</f>
        <v>0</v>
      </c>
      <c r="AO917" s="896">
        <f t="shared" si="3230"/>
        <v>0</v>
      </c>
      <c r="AP917" s="896">
        <f t="shared" si="3230"/>
        <v>0</v>
      </c>
      <c r="AQ917" s="896">
        <f t="shared" si="3230"/>
        <v>0</v>
      </c>
      <c r="AR917" s="896">
        <f t="shared" si="3230"/>
        <v>0</v>
      </c>
      <c r="AS917" s="896">
        <f t="shared" si="3230"/>
        <v>0</v>
      </c>
      <c r="AT917" s="896">
        <f t="shared" si="3230"/>
        <v>0</v>
      </c>
      <c r="AU917" s="896">
        <f t="shared" si="3230"/>
        <v>0</v>
      </c>
      <c r="AV917" s="896">
        <f t="shared" si="3230"/>
        <v>0</v>
      </c>
      <c r="AW917" s="896">
        <f t="shared" si="3230"/>
        <v>0</v>
      </c>
      <c r="AX917" s="896">
        <f t="shared" si="3230"/>
        <v>0</v>
      </c>
      <c r="AY917" s="896">
        <f t="shared" si="3230"/>
        <v>0</v>
      </c>
      <c r="AZ917" s="896">
        <f t="shared" si="3230"/>
        <v>0</v>
      </c>
      <c r="BA917" s="896">
        <f t="shared" si="3230"/>
        <v>0</v>
      </c>
      <c r="BB917" s="896">
        <f t="shared" si="3230"/>
        <v>0</v>
      </c>
      <c r="BC917" s="896">
        <f t="shared" si="3230"/>
        <v>0</v>
      </c>
      <c r="BD917" s="896">
        <f t="shared" si="3230"/>
        <v>0</v>
      </c>
      <c r="BE917" s="896">
        <f t="shared" si="3230"/>
        <v>1760</v>
      </c>
      <c r="BF917" s="895"/>
      <c r="BG917" s="896">
        <f t="shared" ref="BG917:BX917" si="3231">SUM(BG223)</f>
        <v>0</v>
      </c>
      <c r="BH917" s="896">
        <f t="shared" si="3231"/>
        <v>0</v>
      </c>
      <c r="BI917" s="896">
        <f t="shared" si="3231"/>
        <v>0</v>
      </c>
      <c r="BJ917" s="896">
        <f t="shared" si="3231"/>
        <v>0</v>
      </c>
      <c r="BK917" s="896">
        <f t="shared" si="3231"/>
        <v>0</v>
      </c>
      <c r="BL917" s="896">
        <f t="shared" si="3231"/>
        <v>2000</v>
      </c>
      <c r="BM917" s="896">
        <f t="shared" si="3231"/>
        <v>0</v>
      </c>
      <c r="BN917" s="896">
        <f t="shared" si="3231"/>
        <v>0</v>
      </c>
      <c r="BO917" s="896">
        <f t="shared" si="3231"/>
        <v>0</v>
      </c>
      <c r="BP917" s="896">
        <f t="shared" si="3231"/>
        <v>0</v>
      </c>
      <c r="BQ917" s="896">
        <f t="shared" si="3231"/>
        <v>0</v>
      </c>
      <c r="BR917" s="896">
        <f t="shared" si="3231"/>
        <v>0</v>
      </c>
      <c r="BS917" s="896">
        <f t="shared" si="3231"/>
        <v>0</v>
      </c>
      <c r="BT917" s="896">
        <f t="shared" si="3231"/>
        <v>0</v>
      </c>
      <c r="BU917" s="896">
        <f t="shared" si="3231"/>
        <v>0</v>
      </c>
      <c r="BV917" s="896">
        <f t="shared" si="3231"/>
        <v>0</v>
      </c>
      <c r="BW917" s="896">
        <f t="shared" si="3231"/>
        <v>0</v>
      </c>
      <c r="BX917" s="896">
        <f t="shared" si="3231"/>
        <v>0</v>
      </c>
      <c r="BY917" s="895"/>
      <c r="BZ917" s="896">
        <f>SUM(BZ223)</f>
        <v>500</v>
      </c>
      <c r="CA917" s="896">
        <f>SUM(CA223)</f>
        <v>2600</v>
      </c>
      <c r="CB917" s="896">
        <f>SUM(CB223)</f>
        <v>1600</v>
      </c>
      <c r="CC917" s="896">
        <f>SUM(CC223)</f>
        <v>600</v>
      </c>
      <c r="CD917" s="698">
        <f t="shared" si="3136"/>
        <v>0</v>
      </c>
      <c r="CE917" s="698">
        <f t="shared" si="3137"/>
        <v>31.25</v>
      </c>
      <c r="CF917" s="698">
        <f t="shared" si="3138"/>
        <v>0</v>
      </c>
      <c r="CG917" s="698">
        <f t="shared" si="3139"/>
        <v>0</v>
      </c>
      <c r="CH917" s="1370">
        <f t="shared" si="3140"/>
        <v>0</v>
      </c>
      <c r="CI917" s="1371">
        <f t="shared" si="3141"/>
        <v>0</v>
      </c>
      <c r="CJ917" s="1372">
        <f t="shared" si="3142"/>
        <v>0</v>
      </c>
      <c r="CK917" s="1372">
        <f t="shared" si="3143"/>
        <v>0</v>
      </c>
      <c r="CL917" s="1372">
        <f t="shared" si="3144"/>
        <v>0</v>
      </c>
      <c r="CM917" s="1372">
        <f t="shared" si="3145"/>
        <v>0</v>
      </c>
      <c r="CN917" s="1372">
        <f t="shared" si="3146"/>
        <v>0</v>
      </c>
      <c r="CO917" s="1373">
        <f t="shared" si="3147"/>
        <v>0</v>
      </c>
      <c r="CP917" s="1373">
        <f t="shared" si="3148"/>
        <v>0</v>
      </c>
      <c r="CQ917" s="1373">
        <f t="shared" si="3149"/>
        <v>0</v>
      </c>
      <c r="CR917" s="1373">
        <f t="shared" si="3150"/>
        <v>0</v>
      </c>
      <c r="CS917" s="1372">
        <f t="shared" si="3151"/>
        <v>0</v>
      </c>
      <c r="CT917" s="1372">
        <f t="shared" si="3152"/>
        <v>0</v>
      </c>
      <c r="CU917" s="1372">
        <f t="shared" si="3153"/>
        <v>0</v>
      </c>
      <c r="CV917" s="1372">
        <f t="shared" si="3154"/>
        <v>0</v>
      </c>
      <c r="CW917" s="1372">
        <f t="shared" si="3155"/>
        <v>0</v>
      </c>
      <c r="CX917" s="1371">
        <f t="shared" si="3156"/>
        <v>0</v>
      </c>
      <c r="CY917" s="1374">
        <f t="shared" si="3157"/>
        <v>1500</v>
      </c>
      <c r="CZ917" s="532">
        <f t="shared" si="3158"/>
        <v>0</v>
      </c>
      <c r="DA917" s="533">
        <f t="shared" si="3159"/>
        <v>0</v>
      </c>
      <c r="DB917" s="534">
        <f t="shared" si="3160"/>
        <v>0</v>
      </c>
      <c r="DC917" s="534">
        <f t="shared" si="3161"/>
        <v>0</v>
      </c>
      <c r="DD917" s="534">
        <f t="shared" si="3162"/>
        <v>0</v>
      </c>
      <c r="DE917" s="534">
        <f t="shared" si="3163"/>
        <v>0</v>
      </c>
      <c r="DF917" s="534">
        <f t="shared" si="3164"/>
        <v>0</v>
      </c>
      <c r="DG917" s="535">
        <f t="shared" si="3165"/>
        <v>0</v>
      </c>
      <c r="DH917" s="535">
        <f t="shared" si="3166"/>
        <v>0</v>
      </c>
      <c r="DI917" s="535">
        <f t="shared" si="3167"/>
        <v>0</v>
      </c>
      <c r="DJ917" s="535">
        <f t="shared" si="3168"/>
        <v>0</v>
      </c>
      <c r="DK917" s="534">
        <f t="shared" si="3169"/>
        <v>0</v>
      </c>
      <c r="DL917" s="534">
        <f t="shared" si="3170"/>
        <v>0</v>
      </c>
      <c r="DM917" s="534">
        <f t="shared" si="3171"/>
        <v>0</v>
      </c>
      <c r="DN917" s="534">
        <f t="shared" si="3172"/>
        <v>0</v>
      </c>
      <c r="DO917" s="534">
        <f t="shared" si="3173"/>
        <v>0</v>
      </c>
      <c r="DP917" s="533">
        <f t="shared" si="3174"/>
        <v>500</v>
      </c>
      <c r="DQ917" s="532">
        <f t="shared" si="3175"/>
        <v>4320</v>
      </c>
      <c r="DR917" s="753">
        <f t="shared" si="3176"/>
        <v>18</v>
      </c>
      <c r="DS917" s="111">
        <f t="shared" si="3177"/>
        <v>18</v>
      </c>
      <c r="DT917" s="111">
        <f t="shared" si="3178"/>
        <v>18</v>
      </c>
      <c r="DU917" s="111">
        <f t="shared" si="3179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7"/>
      <c r="EE917" s="603"/>
    </row>
    <row r="918" spans="1:135" s="604" customFormat="1" ht="15.75" customHeight="1">
      <c r="A918" s="718" t="str">
        <f>A224</f>
        <v>Other: quantity</v>
      </c>
      <c r="B918" s="896">
        <f t="shared" ref="B918:S918" si="3232">SUM(B226)</f>
        <v>0</v>
      </c>
      <c r="C918" s="896">
        <f t="shared" si="3232"/>
        <v>0</v>
      </c>
      <c r="D918" s="896">
        <f t="shared" si="3232"/>
        <v>0</v>
      </c>
      <c r="E918" s="896">
        <f t="shared" si="3232"/>
        <v>0</v>
      </c>
      <c r="F918" s="896">
        <f t="shared" si="3232"/>
        <v>0</v>
      </c>
      <c r="G918" s="896">
        <f t="shared" si="3232"/>
        <v>0</v>
      </c>
      <c r="H918" s="896">
        <f t="shared" si="3232"/>
        <v>0</v>
      </c>
      <c r="I918" s="896">
        <f t="shared" si="3232"/>
        <v>0</v>
      </c>
      <c r="J918" s="896">
        <f t="shared" si="3232"/>
        <v>0</v>
      </c>
      <c r="K918" s="896">
        <f t="shared" si="3232"/>
        <v>0</v>
      </c>
      <c r="L918" s="896">
        <f t="shared" si="3232"/>
        <v>0</v>
      </c>
      <c r="M918" s="896">
        <f t="shared" si="3232"/>
        <v>0</v>
      </c>
      <c r="N918" s="896">
        <f t="shared" si="3232"/>
        <v>0</v>
      </c>
      <c r="O918" s="896">
        <f t="shared" si="3232"/>
        <v>0</v>
      </c>
      <c r="P918" s="896">
        <f t="shared" si="3232"/>
        <v>0</v>
      </c>
      <c r="Q918" s="896">
        <f t="shared" si="3232"/>
        <v>0</v>
      </c>
      <c r="R918" s="896">
        <f t="shared" si="3232"/>
        <v>0</v>
      </c>
      <c r="S918" s="896">
        <f t="shared" si="3232"/>
        <v>0</v>
      </c>
      <c r="T918" s="895"/>
      <c r="U918" s="896">
        <f t="shared" ref="U918:AL918" si="3233">SUM(U226)</f>
        <v>0</v>
      </c>
      <c r="V918" s="896">
        <f t="shared" si="3233"/>
        <v>0</v>
      </c>
      <c r="W918" s="896">
        <f t="shared" si="3233"/>
        <v>0</v>
      </c>
      <c r="X918" s="896">
        <f t="shared" si="3233"/>
        <v>0</v>
      </c>
      <c r="Y918" s="896">
        <f t="shared" si="3233"/>
        <v>0</v>
      </c>
      <c r="Z918" s="896">
        <f t="shared" si="3233"/>
        <v>0</v>
      </c>
      <c r="AA918" s="896">
        <f t="shared" si="3233"/>
        <v>0</v>
      </c>
      <c r="AB918" s="896">
        <f t="shared" si="3233"/>
        <v>0</v>
      </c>
      <c r="AC918" s="896">
        <f t="shared" si="3233"/>
        <v>0</v>
      </c>
      <c r="AD918" s="896">
        <f t="shared" si="3233"/>
        <v>0</v>
      </c>
      <c r="AE918" s="896">
        <f t="shared" si="3233"/>
        <v>0</v>
      </c>
      <c r="AF918" s="896">
        <f t="shared" si="3233"/>
        <v>0</v>
      </c>
      <c r="AG918" s="896">
        <f t="shared" si="3233"/>
        <v>0</v>
      </c>
      <c r="AH918" s="896">
        <f t="shared" si="3233"/>
        <v>0</v>
      </c>
      <c r="AI918" s="896">
        <f t="shared" si="3233"/>
        <v>0</v>
      </c>
      <c r="AJ918" s="896">
        <f t="shared" si="3233"/>
        <v>0</v>
      </c>
      <c r="AK918" s="896">
        <f t="shared" si="3233"/>
        <v>0</v>
      </c>
      <c r="AL918" s="896">
        <f t="shared" si="3233"/>
        <v>0</v>
      </c>
      <c r="AM918" s="895"/>
      <c r="AN918" s="896">
        <f t="shared" ref="AN918:BE918" si="3234">SUM(AN226)</f>
        <v>0</v>
      </c>
      <c r="AO918" s="896">
        <f t="shared" si="3234"/>
        <v>0</v>
      </c>
      <c r="AP918" s="896">
        <f t="shared" si="3234"/>
        <v>0</v>
      </c>
      <c r="AQ918" s="896">
        <f t="shared" si="3234"/>
        <v>0</v>
      </c>
      <c r="AR918" s="896">
        <f t="shared" si="3234"/>
        <v>0</v>
      </c>
      <c r="AS918" s="896">
        <f t="shared" si="3234"/>
        <v>0</v>
      </c>
      <c r="AT918" s="896">
        <f t="shared" si="3234"/>
        <v>0</v>
      </c>
      <c r="AU918" s="896">
        <f t="shared" si="3234"/>
        <v>0</v>
      </c>
      <c r="AV918" s="896">
        <f t="shared" si="3234"/>
        <v>0</v>
      </c>
      <c r="AW918" s="896">
        <f t="shared" si="3234"/>
        <v>0</v>
      </c>
      <c r="AX918" s="896">
        <f t="shared" si="3234"/>
        <v>0</v>
      </c>
      <c r="AY918" s="896">
        <f t="shared" si="3234"/>
        <v>0</v>
      </c>
      <c r="AZ918" s="896">
        <f t="shared" si="3234"/>
        <v>0</v>
      </c>
      <c r="BA918" s="896">
        <f t="shared" si="3234"/>
        <v>0</v>
      </c>
      <c r="BB918" s="896">
        <f t="shared" si="3234"/>
        <v>0</v>
      </c>
      <c r="BC918" s="896">
        <f t="shared" si="3234"/>
        <v>0</v>
      </c>
      <c r="BD918" s="896">
        <f t="shared" si="3234"/>
        <v>0</v>
      </c>
      <c r="BE918" s="896">
        <f t="shared" si="3234"/>
        <v>0</v>
      </c>
      <c r="BF918" s="895"/>
      <c r="BG918" s="896">
        <f t="shared" ref="BG918:BX918" si="3235">SUM(BG226)</f>
        <v>0</v>
      </c>
      <c r="BH918" s="896">
        <f t="shared" si="3235"/>
        <v>0</v>
      </c>
      <c r="BI918" s="896">
        <f t="shared" si="3235"/>
        <v>0</v>
      </c>
      <c r="BJ918" s="896">
        <f t="shared" si="3235"/>
        <v>0</v>
      </c>
      <c r="BK918" s="896">
        <f t="shared" si="3235"/>
        <v>0</v>
      </c>
      <c r="BL918" s="896">
        <f t="shared" si="3235"/>
        <v>0</v>
      </c>
      <c r="BM918" s="896">
        <f t="shared" si="3235"/>
        <v>0</v>
      </c>
      <c r="BN918" s="896">
        <f t="shared" si="3235"/>
        <v>0</v>
      </c>
      <c r="BO918" s="896">
        <f t="shared" si="3235"/>
        <v>0</v>
      </c>
      <c r="BP918" s="896">
        <f t="shared" si="3235"/>
        <v>0</v>
      </c>
      <c r="BQ918" s="896">
        <f t="shared" si="3235"/>
        <v>0</v>
      </c>
      <c r="BR918" s="896">
        <f t="shared" si="3235"/>
        <v>0</v>
      </c>
      <c r="BS918" s="896">
        <f t="shared" si="3235"/>
        <v>0</v>
      </c>
      <c r="BT918" s="896">
        <f t="shared" si="3235"/>
        <v>0</v>
      </c>
      <c r="BU918" s="896">
        <f t="shared" si="3235"/>
        <v>0</v>
      </c>
      <c r="BV918" s="896">
        <f t="shared" si="3235"/>
        <v>0</v>
      </c>
      <c r="BW918" s="896">
        <f t="shared" si="3235"/>
        <v>0</v>
      </c>
      <c r="BX918" s="896">
        <f t="shared" si="3235"/>
        <v>0</v>
      </c>
      <c r="BY918" s="895"/>
      <c r="BZ918" s="896">
        <f>SUM(BZ226)</f>
        <v>0</v>
      </c>
      <c r="CA918" s="896">
        <f>SUM(CA226)</f>
        <v>0</v>
      </c>
      <c r="CB918" s="896">
        <f>SUM(CB226)</f>
        <v>0</v>
      </c>
      <c r="CC918" s="896">
        <f>SUM(CC226)</f>
        <v>0</v>
      </c>
      <c r="CD918" s="698">
        <f t="shared" si="3136"/>
        <v>0</v>
      </c>
      <c r="CE918" s="698">
        <f t="shared" si="3137"/>
        <v>0</v>
      </c>
      <c r="CF918" s="698">
        <f t="shared" si="3138"/>
        <v>0</v>
      </c>
      <c r="CG918" s="698">
        <f t="shared" si="3139"/>
        <v>0</v>
      </c>
      <c r="CH918" s="1370">
        <f t="shared" si="3140"/>
        <v>0</v>
      </c>
      <c r="CI918" s="1371">
        <f t="shared" si="3141"/>
        <v>0</v>
      </c>
      <c r="CJ918" s="1372">
        <f t="shared" si="3142"/>
        <v>0</v>
      </c>
      <c r="CK918" s="1372">
        <f t="shared" si="3143"/>
        <v>0</v>
      </c>
      <c r="CL918" s="1372">
        <f t="shared" si="3144"/>
        <v>0</v>
      </c>
      <c r="CM918" s="1372">
        <f t="shared" si="3145"/>
        <v>0</v>
      </c>
      <c r="CN918" s="1372">
        <f t="shared" si="3146"/>
        <v>0</v>
      </c>
      <c r="CO918" s="1373">
        <f t="shared" si="3147"/>
        <v>0</v>
      </c>
      <c r="CP918" s="1373">
        <f t="shared" si="3148"/>
        <v>0</v>
      </c>
      <c r="CQ918" s="1373">
        <f t="shared" si="3149"/>
        <v>0</v>
      </c>
      <c r="CR918" s="1373">
        <f t="shared" si="3150"/>
        <v>0</v>
      </c>
      <c r="CS918" s="1372">
        <f t="shared" si="3151"/>
        <v>0</v>
      </c>
      <c r="CT918" s="1372">
        <f t="shared" si="3152"/>
        <v>0</v>
      </c>
      <c r="CU918" s="1372">
        <f t="shared" si="3153"/>
        <v>0</v>
      </c>
      <c r="CV918" s="1372">
        <f t="shared" si="3154"/>
        <v>0</v>
      </c>
      <c r="CW918" s="1372">
        <f t="shared" si="3155"/>
        <v>0</v>
      </c>
      <c r="CX918" s="1371">
        <f t="shared" si="3156"/>
        <v>0</v>
      </c>
      <c r="CY918" s="1374">
        <f t="shared" si="3157"/>
        <v>0</v>
      </c>
      <c r="CZ918" s="532">
        <f t="shared" si="3158"/>
        <v>0</v>
      </c>
      <c r="DA918" s="533">
        <f t="shared" si="3159"/>
        <v>0</v>
      </c>
      <c r="DB918" s="534">
        <f t="shared" si="3160"/>
        <v>0</v>
      </c>
      <c r="DC918" s="534">
        <f t="shared" si="3161"/>
        <v>0</v>
      </c>
      <c r="DD918" s="534">
        <f t="shared" si="3162"/>
        <v>0</v>
      </c>
      <c r="DE918" s="534">
        <f t="shared" si="3163"/>
        <v>0</v>
      </c>
      <c r="DF918" s="534">
        <f t="shared" si="3164"/>
        <v>0</v>
      </c>
      <c r="DG918" s="535">
        <f t="shared" si="3165"/>
        <v>0</v>
      </c>
      <c r="DH918" s="535">
        <f t="shared" si="3166"/>
        <v>0</v>
      </c>
      <c r="DI918" s="535">
        <f t="shared" si="3167"/>
        <v>0</v>
      </c>
      <c r="DJ918" s="535">
        <f t="shared" si="3168"/>
        <v>0</v>
      </c>
      <c r="DK918" s="534">
        <f t="shared" si="3169"/>
        <v>0</v>
      </c>
      <c r="DL918" s="534">
        <f t="shared" si="3170"/>
        <v>0</v>
      </c>
      <c r="DM918" s="534">
        <f t="shared" si="3171"/>
        <v>0</v>
      </c>
      <c r="DN918" s="534">
        <f t="shared" si="3172"/>
        <v>0</v>
      </c>
      <c r="DO918" s="534">
        <f t="shared" si="3173"/>
        <v>0</v>
      </c>
      <c r="DP918" s="533">
        <f t="shared" si="3174"/>
        <v>0</v>
      </c>
      <c r="DQ918" s="532">
        <f t="shared" si="3175"/>
        <v>0</v>
      </c>
      <c r="DR918" s="753">
        <f t="shared" si="3176"/>
        <v>18</v>
      </c>
      <c r="DS918" s="111">
        <f t="shared" si="3177"/>
        <v>18</v>
      </c>
      <c r="DT918" s="111">
        <f t="shared" si="3178"/>
        <v>18</v>
      </c>
      <c r="DU918" s="111">
        <f t="shared" si="3179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7"/>
      <c r="EE918" s="603"/>
    </row>
    <row r="919" spans="1:135" s="604" customFormat="1" ht="15.75" customHeight="1">
      <c r="A919" s="904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Q919" s="895"/>
      <c r="R919" s="895"/>
      <c r="S919" s="895"/>
      <c r="T919" s="880"/>
      <c r="U919" s="895"/>
      <c r="V919" s="895"/>
      <c r="W919" s="895"/>
      <c r="X919" s="895"/>
      <c r="Y919" s="895"/>
      <c r="Z919" s="895"/>
      <c r="AA919" s="895"/>
      <c r="AB919" s="895"/>
      <c r="AC919" s="895"/>
      <c r="AD919" s="895"/>
      <c r="AE919" s="895"/>
      <c r="AF919" s="895"/>
      <c r="AG919" s="895"/>
      <c r="AH919" s="895"/>
      <c r="AI919" s="895"/>
      <c r="AJ919" s="895"/>
      <c r="AK919" s="895"/>
      <c r="AL919" s="895"/>
      <c r="AM919" s="880"/>
      <c r="AN919" s="895"/>
      <c r="AO919" s="895"/>
      <c r="AP919" s="895"/>
      <c r="AQ919" s="895"/>
      <c r="AR919" s="895"/>
      <c r="AS919" s="895"/>
      <c r="AT919" s="895"/>
      <c r="AU919" s="895"/>
      <c r="AV919" s="895"/>
      <c r="AW919" s="895"/>
      <c r="AX919" s="895"/>
      <c r="AY919" s="895"/>
      <c r="AZ919" s="895"/>
      <c r="BA919" s="895"/>
      <c r="BB919" s="895"/>
      <c r="BC919" s="895"/>
      <c r="BD919" s="895"/>
      <c r="BE919" s="895"/>
      <c r="BF919" s="880"/>
      <c r="BG919" s="895"/>
      <c r="BH919" s="895"/>
      <c r="BI919" s="895"/>
      <c r="BJ919" s="895"/>
      <c r="BK919" s="895"/>
      <c r="BL919" s="895"/>
      <c r="BM919" s="895"/>
      <c r="BN919" s="895"/>
      <c r="BO919" s="895"/>
      <c r="BP919" s="895"/>
      <c r="BQ919" s="895"/>
      <c r="BR919" s="895"/>
      <c r="BS919" s="895"/>
      <c r="BT919" s="895"/>
      <c r="BU919" s="895"/>
      <c r="BV919" s="895"/>
      <c r="BW919" s="895"/>
      <c r="BX919" s="895"/>
      <c r="BY919" s="880"/>
      <c r="BZ919" s="895"/>
      <c r="CA919" s="895"/>
      <c r="CB919" s="895"/>
      <c r="CC919" s="895"/>
      <c r="CD919" s="910"/>
      <c r="CE919" s="910"/>
      <c r="CF919" s="910"/>
      <c r="CG919" s="910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5" t="str">
        <f>A184</f>
        <v>Camel sales - export: no. sold</v>
      </c>
      <c r="B920" s="896">
        <f t="shared" ref="B920:S920" si="3236">SUM(B186)</f>
        <v>0</v>
      </c>
      <c r="C920" s="896">
        <f t="shared" si="3236"/>
        <v>0</v>
      </c>
      <c r="D920" s="896">
        <f t="shared" si="3236"/>
        <v>0</v>
      </c>
      <c r="E920" s="896">
        <f t="shared" si="3236"/>
        <v>0</v>
      </c>
      <c r="F920" s="896">
        <f t="shared" si="3236"/>
        <v>0</v>
      </c>
      <c r="G920" s="896">
        <f t="shared" si="3236"/>
        <v>0</v>
      </c>
      <c r="H920" s="896">
        <f t="shared" si="3236"/>
        <v>0</v>
      </c>
      <c r="I920" s="896">
        <f t="shared" si="3236"/>
        <v>0</v>
      </c>
      <c r="J920" s="896">
        <f t="shared" si="3236"/>
        <v>0</v>
      </c>
      <c r="K920" s="896">
        <f t="shared" si="3236"/>
        <v>0</v>
      </c>
      <c r="L920" s="896">
        <f t="shared" si="3236"/>
        <v>0</v>
      </c>
      <c r="M920" s="896">
        <f t="shared" si="3236"/>
        <v>0</v>
      </c>
      <c r="N920" s="896">
        <f t="shared" si="3236"/>
        <v>0</v>
      </c>
      <c r="O920" s="896">
        <f t="shared" si="3236"/>
        <v>0</v>
      </c>
      <c r="P920" s="896">
        <f t="shared" si="3236"/>
        <v>0</v>
      </c>
      <c r="Q920" s="896">
        <f t="shared" si="3236"/>
        <v>0</v>
      </c>
      <c r="R920" s="896">
        <f t="shared" si="3236"/>
        <v>0</v>
      </c>
      <c r="S920" s="896">
        <f t="shared" si="3236"/>
        <v>0</v>
      </c>
      <c r="T920" s="895"/>
      <c r="U920" s="896">
        <f t="shared" ref="U920:AL920" si="3237">SUM(U186)</f>
        <v>0</v>
      </c>
      <c r="V920" s="896">
        <f t="shared" si="3237"/>
        <v>0</v>
      </c>
      <c r="W920" s="896">
        <f t="shared" si="3237"/>
        <v>0</v>
      </c>
      <c r="X920" s="896">
        <f t="shared" si="3237"/>
        <v>0</v>
      </c>
      <c r="Y920" s="896">
        <f t="shared" si="3237"/>
        <v>0</v>
      </c>
      <c r="Z920" s="896">
        <f t="shared" si="3237"/>
        <v>0</v>
      </c>
      <c r="AA920" s="896">
        <f t="shared" si="3237"/>
        <v>0</v>
      </c>
      <c r="AB920" s="896">
        <f t="shared" si="3237"/>
        <v>0</v>
      </c>
      <c r="AC920" s="896">
        <f t="shared" si="3237"/>
        <v>0</v>
      </c>
      <c r="AD920" s="896">
        <f t="shared" si="3237"/>
        <v>0</v>
      </c>
      <c r="AE920" s="896">
        <f t="shared" si="3237"/>
        <v>0</v>
      </c>
      <c r="AF920" s="896">
        <f t="shared" si="3237"/>
        <v>0</v>
      </c>
      <c r="AG920" s="896">
        <f t="shared" si="3237"/>
        <v>0</v>
      </c>
      <c r="AH920" s="896">
        <f t="shared" si="3237"/>
        <v>0</v>
      </c>
      <c r="AI920" s="896">
        <f t="shared" si="3237"/>
        <v>0</v>
      </c>
      <c r="AJ920" s="896">
        <f t="shared" si="3237"/>
        <v>0</v>
      </c>
      <c r="AK920" s="896">
        <f t="shared" si="3237"/>
        <v>0</v>
      </c>
      <c r="AL920" s="896">
        <f t="shared" si="3237"/>
        <v>0</v>
      </c>
      <c r="AM920" s="895"/>
      <c r="AN920" s="896">
        <f t="shared" ref="AN920:BE920" si="3238">SUM(AN186)</f>
        <v>0</v>
      </c>
      <c r="AO920" s="896">
        <f t="shared" si="3238"/>
        <v>0</v>
      </c>
      <c r="AP920" s="896">
        <f t="shared" si="3238"/>
        <v>0</v>
      </c>
      <c r="AQ920" s="896">
        <f t="shared" si="3238"/>
        <v>0</v>
      </c>
      <c r="AR920" s="896">
        <f t="shared" si="3238"/>
        <v>0</v>
      </c>
      <c r="AS920" s="896">
        <f t="shared" si="3238"/>
        <v>0</v>
      </c>
      <c r="AT920" s="896">
        <f t="shared" si="3238"/>
        <v>0</v>
      </c>
      <c r="AU920" s="896">
        <f t="shared" si="3238"/>
        <v>0</v>
      </c>
      <c r="AV920" s="896">
        <f t="shared" si="3238"/>
        <v>0</v>
      </c>
      <c r="AW920" s="896">
        <f t="shared" si="3238"/>
        <v>0</v>
      </c>
      <c r="AX920" s="896">
        <f t="shared" si="3238"/>
        <v>0</v>
      </c>
      <c r="AY920" s="896">
        <f t="shared" si="3238"/>
        <v>0</v>
      </c>
      <c r="AZ920" s="896">
        <f t="shared" si="3238"/>
        <v>0</v>
      </c>
      <c r="BA920" s="896">
        <f t="shared" si="3238"/>
        <v>0</v>
      </c>
      <c r="BB920" s="896">
        <f t="shared" si="3238"/>
        <v>0</v>
      </c>
      <c r="BC920" s="896">
        <f t="shared" si="3238"/>
        <v>0</v>
      </c>
      <c r="BD920" s="896">
        <f t="shared" si="3238"/>
        <v>0</v>
      </c>
      <c r="BE920" s="896">
        <f t="shared" si="3238"/>
        <v>0</v>
      </c>
      <c r="BF920" s="895"/>
      <c r="BG920" s="896">
        <f t="shared" ref="BG920:BX920" si="3239">SUM(BG186)</f>
        <v>0</v>
      </c>
      <c r="BH920" s="896">
        <f t="shared" si="3239"/>
        <v>0</v>
      </c>
      <c r="BI920" s="896">
        <f t="shared" si="3239"/>
        <v>0</v>
      </c>
      <c r="BJ920" s="896">
        <f t="shared" si="3239"/>
        <v>0</v>
      </c>
      <c r="BK920" s="896">
        <f t="shared" si="3239"/>
        <v>0</v>
      </c>
      <c r="BL920" s="896">
        <f t="shared" si="3239"/>
        <v>0</v>
      </c>
      <c r="BM920" s="896">
        <f t="shared" si="3239"/>
        <v>0</v>
      </c>
      <c r="BN920" s="896">
        <f t="shared" si="3239"/>
        <v>0</v>
      </c>
      <c r="BO920" s="896">
        <f t="shared" si="3239"/>
        <v>0</v>
      </c>
      <c r="BP920" s="896">
        <f t="shared" si="3239"/>
        <v>0</v>
      </c>
      <c r="BQ920" s="896">
        <f t="shared" si="3239"/>
        <v>0</v>
      </c>
      <c r="BR920" s="896">
        <f t="shared" si="3239"/>
        <v>0</v>
      </c>
      <c r="BS920" s="896">
        <f t="shared" si="3239"/>
        <v>0</v>
      </c>
      <c r="BT920" s="896">
        <f t="shared" si="3239"/>
        <v>0</v>
      </c>
      <c r="BU920" s="896">
        <f t="shared" si="3239"/>
        <v>0</v>
      </c>
      <c r="BV920" s="896">
        <f t="shared" si="3239"/>
        <v>0</v>
      </c>
      <c r="BW920" s="896">
        <f t="shared" si="3239"/>
        <v>0</v>
      </c>
      <c r="BX920" s="896">
        <f t="shared" si="3239"/>
        <v>0</v>
      </c>
      <c r="BY920" s="895"/>
      <c r="BZ920" s="896">
        <f>SUM(BZ186)</f>
        <v>0</v>
      </c>
      <c r="CA920" s="896">
        <f>SUM(CA186)</f>
        <v>0</v>
      </c>
      <c r="CB920" s="896">
        <f>SUM(CB186)</f>
        <v>0</v>
      </c>
      <c r="CC920" s="896">
        <f>SUM(CC186)</f>
        <v>0</v>
      </c>
      <c r="CD920" s="698">
        <f t="shared" ref="CD920:CD929" si="3240">IF(DR920&lt;3,"",(SUM(B920:S920)-MIN(B920:S920)-MAX(B920:S920))/(DR920-2))</f>
        <v>0</v>
      </c>
      <c r="CE920" s="698">
        <f t="shared" ref="CE920:CE929" si="3241">IF(DS920&lt;3,"",(SUM(U920:AL920)-MIN(U920:AL920)-MAX(U920:AL920))/(DS920-2))</f>
        <v>0</v>
      </c>
      <c r="CF920" s="698">
        <f t="shared" ref="CF920:CF929" si="3242">IF(DT920&lt;3,"",(SUM(AN920:BE920)-MIN(AN920:BE920)-MAX(AN920:BE920))/(DT920-2))</f>
        <v>0</v>
      </c>
      <c r="CG920" s="698">
        <f t="shared" ref="CG920:CG929" si="3243">IF(DU920&lt;3,"",(SUM(BG920:BX920)-MIN(BG920:BX920)-MAX(BG920:BX920))/(DU920-2))</f>
        <v>0</v>
      </c>
      <c r="CH920" s="1370">
        <f t="shared" ref="CH920:CH929" si="3244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371">
        <f t="shared" ref="CI920:CI929" si="3245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372">
        <f t="shared" ref="CJ920:CJ929" si="3246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372">
        <f t="shared" ref="CK920:CK929" si="3247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372">
        <f t="shared" ref="CL920:CL929" si="3248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372">
        <f t="shared" ref="CM920:CM929" si="3249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372">
        <f t="shared" ref="CN920:CN929" si="3250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373">
        <f t="shared" ref="CO920:CO929" si="3251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373">
        <f t="shared" ref="CP920:CP929" si="3252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373">
        <f t="shared" ref="CQ920:CQ929" si="3253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373">
        <f t="shared" ref="CR920:CR929" si="3254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372">
        <f t="shared" ref="CS920:CS929" si="3255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372">
        <f t="shared" ref="CT920:CT929" si="3256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372">
        <f t="shared" ref="CU920:CU929" si="3257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372">
        <f t="shared" ref="CV920:CV929" si="3258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372">
        <f t="shared" ref="CW920:CW929" si="3259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371">
        <f t="shared" ref="CX920:CX929" si="3260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374">
        <f t="shared" ref="CY920:CY929" si="3261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262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263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264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265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266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267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268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269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270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271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272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273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274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275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276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277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278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279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280">COUNT(B920:S920)</f>
        <v>18</v>
      </c>
      <c r="DS920" s="111">
        <f t="shared" ref="DS920:DS929" si="3281">COUNT(U920:AL920)</f>
        <v>18</v>
      </c>
      <c r="DT920" s="111">
        <f t="shared" ref="DT920:DT929" si="3282">COUNT(AN920:BE920)</f>
        <v>18</v>
      </c>
      <c r="DU920" s="111">
        <f t="shared" ref="DU920:DU929" si="3283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7"/>
      <c r="EE920" s="603"/>
    </row>
    <row r="921" spans="1:135" s="604" customFormat="1" ht="15.75" customHeight="1">
      <c r="A921" s="718" t="str">
        <f>A187</f>
        <v>Camel sales - local: no. sold</v>
      </c>
      <c r="B921" s="896">
        <f t="shared" ref="B921:S921" si="3284">SUM(B189)</f>
        <v>0</v>
      </c>
      <c r="C921" s="896">
        <f t="shared" si="3284"/>
        <v>0</v>
      </c>
      <c r="D921" s="896">
        <f t="shared" si="3284"/>
        <v>0</v>
      </c>
      <c r="E921" s="896">
        <f t="shared" si="3284"/>
        <v>0</v>
      </c>
      <c r="F921" s="896">
        <f t="shared" si="3284"/>
        <v>0</v>
      </c>
      <c r="G921" s="896">
        <f t="shared" si="3284"/>
        <v>0</v>
      </c>
      <c r="H921" s="896">
        <f t="shared" si="3284"/>
        <v>0</v>
      </c>
      <c r="I921" s="896">
        <f t="shared" si="3284"/>
        <v>0</v>
      </c>
      <c r="J921" s="896">
        <f t="shared" si="3284"/>
        <v>0</v>
      </c>
      <c r="K921" s="896">
        <f t="shared" si="3284"/>
        <v>0</v>
      </c>
      <c r="L921" s="896">
        <f t="shared" si="3284"/>
        <v>0</v>
      </c>
      <c r="M921" s="896">
        <f t="shared" si="3284"/>
        <v>0</v>
      </c>
      <c r="N921" s="896">
        <f t="shared" si="3284"/>
        <v>0</v>
      </c>
      <c r="O921" s="896">
        <f t="shared" si="3284"/>
        <v>0</v>
      </c>
      <c r="P921" s="896">
        <f t="shared" si="3284"/>
        <v>0</v>
      </c>
      <c r="Q921" s="896">
        <f t="shared" si="3284"/>
        <v>0</v>
      </c>
      <c r="R921" s="896">
        <f t="shared" si="3284"/>
        <v>0</v>
      </c>
      <c r="S921" s="896">
        <f t="shared" si="3284"/>
        <v>0</v>
      </c>
      <c r="T921" s="895"/>
      <c r="U921" s="896">
        <f t="shared" ref="U921:AL921" si="3285">SUM(U189)</f>
        <v>0</v>
      </c>
      <c r="V921" s="896">
        <f t="shared" si="3285"/>
        <v>0</v>
      </c>
      <c r="W921" s="896">
        <f t="shared" si="3285"/>
        <v>0</v>
      </c>
      <c r="X921" s="896">
        <f t="shared" si="3285"/>
        <v>0</v>
      </c>
      <c r="Y921" s="896">
        <f t="shared" si="3285"/>
        <v>0</v>
      </c>
      <c r="Z921" s="896">
        <f t="shared" si="3285"/>
        <v>0</v>
      </c>
      <c r="AA921" s="896">
        <f t="shared" si="3285"/>
        <v>0</v>
      </c>
      <c r="AB921" s="896">
        <f t="shared" si="3285"/>
        <v>0</v>
      </c>
      <c r="AC921" s="896">
        <f t="shared" si="3285"/>
        <v>0</v>
      </c>
      <c r="AD921" s="896">
        <f t="shared" si="3285"/>
        <v>0</v>
      </c>
      <c r="AE921" s="896">
        <f t="shared" si="3285"/>
        <v>0</v>
      </c>
      <c r="AF921" s="896">
        <f t="shared" si="3285"/>
        <v>0</v>
      </c>
      <c r="AG921" s="896">
        <f t="shared" si="3285"/>
        <v>0</v>
      </c>
      <c r="AH921" s="896">
        <f t="shared" si="3285"/>
        <v>0</v>
      </c>
      <c r="AI921" s="896">
        <f t="shared" si="3285"/>
        <v>0</v>
      </c>
      <c r="AJ921" s="896">
        <f t="shared" si="3285"/>
        <v>0</v>
      </c>
      <c r="AK921" s="896">
        <f t="shared" si="3285"/>
        <v>0</v>
      </c>
      <c r="AL921" s="896">
        <f t="shared" si="3285"/>
        <v>0</v>
      </c>
      <c r="AM921" s="895"/>
      <c r="AN921" s="896">
        <f t="shared" ref="AN921:BE921" si="3286">SUM(AN189)</f>
        <v>0</v>
      </c>
      <c r="AO921" s="896">
        <f t="shared" si="3286"/>
        <v>0</v>
      </c>
      <c r="AP921" s="896">
        <f t="shared" si="3286"/>
        <v>0</v>
      </c>
      <c r="AQ921" s="896">
        <f t="shared" si="3286"/>
        <v>0</v>
      </c>
      <c r="AR921" s="896">
        <f t="shared" si="3286"/>
        <v>0</v>
      </c>
      <c r="AS921" s="896">
        <f t="shared" si="3286"/>
        <v>0</v>
      </c>
      <c r="AT921" s="896">
        <f t="shared" si="3286"/>
        <v>0</v>
      </c>
      <c r="AU921" s="896">
        <f t="shared" si="3286"/>
        <v>0</v>
      </c>
      <c r="AV921" s="896">
        <f t="shared" si="3286"/>
        <v>0</v>
      </c>
      <c r="AW921" s="896">
        <f t="shared" si="3286"/>
        <v>0</v>
      </c>
      <c r="AX921" s="896">
        <f t="shared" si="3286"/>
        <v>0</v>
      </c>
      <c r="AY921" s="896">
        <f t="shared" si="3286"/>
        <v>0</v>
      </c>
      <c r="AZ921" s="896">
        <f t="shared" si="3286"/>
        <v>0</v>
      </c>
      <c r="BA921" s="896">
        <f t="shared" si="3286"/>
        <v>0</v>
      </c>
      <c r="BB921" s="896">
        <f t="shared" si="3286"/>
        <v>0</v>
      </c>
      <c r="BC921" s="896">
        <f t="shared" si="3286"/>
        <v>0</v>
      </c>
      <c r="BD921" s="896">
        <f t="shared" si="3286"/>
        <v>0</v>
      </c>
      <c r="BE921" s="896">
        <f t="shared" si="3286"/>
        <v>0</v>
      </c>
      <c r="BF921" s="895"/>
      <c r="BG921" s="896">
        <f t="shared" ref="BG921:BX921" si="3287">SUM(BG189)</f>
        <v>0</v>
      </c>
      <c r="BH921" s="896">
        <f t="shared" si="3287"/>
        <v>0</v>
      </c>
      <c r="BI921" s="896">
        <f t="shared" si="3287"/>
        <v>0</v>
      </c>
      <c r="BJ921" s="896">
        <f t="shared" si="3287"/>
        <v>0</v>
      </c>
      <c r="BK921" s="896">
        <f t="shared" si="3287"/>
        <v>0</v>
      </c>
      <c r="BL921" s="896">
        <f t="shared" si="3287"/>
        <v>0</v>
      </c>
      <c r="BM921" s="896">
        <f t="shared" si="3287"/>
        <v>0</v>
      </c>
      <c r="BN921" s="896">
        <f t="shared" si="3287"/>
        <v>0</v>
      </c>
      <c r="BO921" s="896">
        <f t="shared" si="3287"/>
        <v>0</v>
      </c>
      <c r="BP921" s="896">
        <f t="shared" si="3287"/>
        <v>0</v>
      </c>
      <c r="BQ921" s="896">
        <f t="shared" si="3287"/>
        <v>0</v>
      </c>
      <c r="BR921" s="896">
        <f t="shared" si="3287"/>
        <v>0</v>
      </c>
      <c r="BS921" s="896">
        <f t="shared" si="3287"/>
        <v>0</v>
      </c>
      <c r="BT921" s="896">
        <f t="shared" si="3287"/>
        <v>0</v>
      </c>
      <c r="BU921" s="896">
        <f t="shared" si="3287"/>
        <v>0</v>
      </c>
      <c r="BV921" s="896">
        <f t="shared" si="3287"/>
        <v>0</v>
      </c>
      <c r="BW921" s="896">
        <f t="shared" si="3287"/>
        <v>0</v>
      </c>
      <c r="BX921" s="896">
        <f t="shared" si="3287"/>
        <v>0</v>
      </c>
      <c r="BY921" s="895"/>
      <c r="BZ921" s="896">
        <f>SUM(BZ189)</f>
        <v>0</v>
      </c>
      <c r="CA921" s="896">
        <f>SUM(CA189)</f>
        <v>0</v>
      </c>
      <c r="CB921" s="896">
        <f>SUM(CB189)</f>
        <v>0</v>
      </c>
      <c r="CC921" s="896">
        <f>SUM(CC189)</f>
        <v>0</v>
      </c>
      <c r="CD921" s="698">
        <f t="shared" si="3240"/>
        <v>0</v>
      </c>
      <c r="CE921" s="698">
        <f t="shared" si="3241"/>
        <v>0</v>
      </c>
      <c r="CF921" s="698">
        <f t="shared" si="3242"/>
        <v>0</v>
      </c>
      <c r="CG921" s="698">
        <f t="shared" si="3243"/>
        <v>0</v>
      </c>
      <c r="CH921" s="1370">
        <f t="shared" si="3244"/>
        <v>0</v>
      </c>
      <c r="CI921" s="1371">
        <f t="shared" si="3245"/>
        <v>0</v>
      </c>
      <c r="CJ921" s="1372">
        <f t="shared" si="3246"/>
        <v>0</v>
      </c>
      <c r="CK921" s="1372">
        <f t="shared" si="3247"/>
        <v>0</v>
      </c>
      <c r="CL921" s="1372">
        <f t="shared" si="3248"/>
        <v>0</v>
      </c>
      <c r="CM921" s="1372">
        <f t="shared" si="3249"/>
        <v>0</v>
      </c>
      <c r="CN921" s="1372">
        <f t="shared" si="3250"/>
        <v>0</v>
      </c>
      <c r="CO921" s="1373">
        <f t="shared" si="3251"/>
        <v>0</v>
      </c>
      <c r="CP921" s="1373">
        <f t="shared" si="3252"/>
        <v>0</v>
      </c>
      <c r="CQ921" s="1373">
        <f t="shared" si="3253"/>
        <v>0</v>
      </c>
      <c r="CR921" s="1373">
        <f t="shared" si="3254"/>
        <v>0</v>
      </c>
      <c r="CS921" s="1372">
        <f t="shared" si="3255"/>
        <v>0</v>
      </c>
      <c r="CT921" s="1372">
        <f t="shared" si="3256"/>
        <v>0</v>
      </c>
      <c r="CU921" s="1372">
        <f t="shared" si="3257"/>
        <v>0</v>
      </c>
      <c r="CV921" s="1372">
        <f t="shared" si="3258"/>
        <v>0</v>
      </c>
      <c r="CW921" s="1372">
        <f t="shared" si="3259"/>
        <v>0</v>
      </c>
      <c r="CX921" s="1371">
        <f t="shared" si="3260"/>
        <v>0</v>
      </c>
      <c r="CY921" s="1374">
        <f t="shared" si="3261"/>
        <v>0</v>
      </c>
      <c r="CZ921" s="532">
        <f t="shared" si="3262"/>
        <v>0</v>
      </c>
      <c r="DA921" s="533">
        <f t="shared" si="3263"/>
        <v>0</v>
      </c>
      <c r="DB921" s="534">
        <f t="shared" si="3264"/>
        <v>0</v>
      </c>
      <c r="DC921" s="534">
        <f t="shared" si="3265"/>
        <v>0</v>
      </c>
      <c r="DD921" s="534">
        <f t="shared" si="3266"/>
        <v>0</v>
      </c>
      <c r="DE921" s="534">
        <f t="shared" si="3267"/>
        <v>0</v>
      </c>
      <c r="DF921" s="534">
        <f t="shared" si="3268"/>
        <v>0</v>
      </c>
      <c r="DG921" s="535">
        <f t="shared" si="3269"/>
        <v>0</v>
      </c>
      <c r="DH921" s="535">
        <f t="shared" si="3270"/>
        <v>0</v>
      </c>
      <c r="DI921" s="535">
        <f t="shared" si="3271"/>
        <v>0</v>
      </c>
      <c r="DJ921" s="535">
        <f t="shared" si="3272"/>
        <v>0</v>
      </c>
      <c r="DK921" s="534">
        <f t="shared" si="3273"/>
        <v>0</v>
      </c>
      <c r="DL921" s="534">
        <f t="shared" si="3274"/>
        <v>0</v>
      </c>
      <c r="DM921" s="534">
        <f t="shared" si="3275"/>
        <v>0</v>
      </c>
      <c r="DN921" s="534">
        <f t="shared" si="3276"/>
        <v>0</v>
      </c>
      <c r="DO921" s="534">
        <f t="shared" si="3277"/>
        <v>0</v>
      </c>
      <c r="DP921" s="533">
        <f t="shared" si="3278"/>
        <v>0</v>
      </c>
      <c r="DQ921" s="532">
        <f t="shared" si="3279"/>
        <v>0</v>
      </c>
      <c r="DR921" s="753">
        <f t="shared" si="3280"/>
        <v>18</v>
      </c>
      <c r="DS921" s="111">
        <f t="shared" si="3281"/>
        <v>18</v>
      </c>
      <c r="DT921" s="111">
        <f t="shared" si="3282"/>
        <v>18</v>
      </c>
      <c r="DU921" s="111">
        <f t="shared" si="3283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7"/>
      <c r="EE921" s="603"/>
    </row>
    <row r="922" spans="1:135" s="604" customFormat="1" ht="15.75" customHeight="1">
      <c r="A922" s="718" t="str">
        <f>A191</f>
        <v>Fattened Ox sales: no. sold</v>
      </c>
      <c r="B922" s="896">
        <f t="shared" ref="B922:S922" si="3288">SUM(B194)</f>
        <v>0</v>
      </c>
      <c r="C922" s="896">
        <f t="shared" si="3288"/>
        <v>0</v>
      </c>
      <c r="D922" s="896">
        <f t="shared" si="3288"/>
        <v>0</v>
      </c>
      <c r="E922" s="896">
        <f t="shared" si="3288"/>
        <v>0</v>
      </c>
      <c r="F922" s="896">
        <f t="shared" si="3288"/>
        <v>0</v>
      </c>
      <c r="G922" s="896">
        <f t="shared" si="3288"/>
        <v>0</v>
      </c>
      <c r="H922" s="896">
        <f t="shared" si="3288"/>
        <v>0</v>
      </c>
      <c r="I922" s="896">
        <f t="shared" si="3288"/>
        <v>0</v>
      </c>
      <c r="J922" s="896">
        <f t="shared" si="3288"/>
        <v>0</v>
      </c>
      <c r="K922" s="896">
        <f t="shared" si="3288"/>
        <v>0</v>
      </c>
      <c r="L922" s="896">
        <f t="shared" si="3288"/>
        <v>0</v>
      </c>
      <c r="M922" s="896">
        <f t="shared" si="3288"/>
        <v>0</v>
      </c>
      <c r="N922" s="896">
        <f t="shared" si="3288"/>
        <v>0</v>
      </c>
      <c r="O922" s="896">
        <f t="shared" si="3288"/>
        <v>0</v>
      </c>
      <c r="P922" s="896">
        <f t="shared" si="3288"/>
        <v>0</v>
      </c>
      <c r="Q922" s="896">
        <f t="shared" si="3288"/>
        <v>0</v>
      </c>
      <c r="R922" s="896">
        <f t="shared" si="3288"/>
        <v>0</v>
      </c>
      <c r="S922" s="896">
        <f t="shared" si="3288"/>
        <v>0</v>
      </c>
      <c r="T922" s="895"/>
      <c r="U922" s="896">
        <f t="shared" ref="U922:AL922" si="3289">SUM(U194)</f>
        <v>0</v>
      </c>
      <c r="V922" s="896">
        <f t="shared" si="3289"/>
        <v>0</v>
      </c>
      <c r="W922" s="896">
        <f t="shared" si="3289"/>
        <v>0</v>
      </c>
      <c r="X922" s="896">
        <f t="shared" si="3289"/>
        <v>0</v>
      </c>
      <c r="Y922" s="896">
        <f t="shared" si="3289"/>
        <v>0</v>
      </c>
      <c r="Z922" s="896">
        <f t="shared" si="3289"/>
        <v>0</v>
      </c>
      <c r="AA922" s="896">
        <f t="shared" si="3289"/>
        <v>0</v>
      </c>
      <c r="AB922" s="896">
        <f t="shared" si="3289"/>
        <v>0</v>
      </c>
      <c r="AC922" s="896">
        <f t="shared" si="3289"/>
        <v>0</v>
      </c>
      <c r="AD922" s="896">
        <f t="shared" si="3289"/>
        <v>0</v>
      </c>
      <c r="AE922" s="896">
        <f t="shared" si="3289"/>
        <v>0</v>
      </c>
      <c r="AF922" s="896">
        <f t="shared" si="3289"/>
        <v>0</v>
      </c>
      <c r="AG922" s="896">
        <f t="shared" si="3289"/>
        <v>0</v>
      </c>
      <c r="AH922" s="896">
        <f t="shared" si="3289"/>
        <v>0</v>
      </c>
      <c r="AI922" s="896">
        <f t="shared" si="3289"/>
        <v>0</v>
      </c>
      <c r="AJ922" s="896">
        <f t="shared" si="3289"/>
        <v>0</v>
      </c>
      <c r="AK922" s="896">
        <f t="shared" si="3289"/>
        <v>0</v>
      </c>
      <c r="AL922" s="896">
        <f t="shared" si="3289"/>
        <v>0</v>
      </c>
      <c r="AM922" s="895"/>
      <c r="AN922" s="896">
        <f t="shared" ref="AN922:BE922" si="3290">SUM(AN194)</f>
        <v>0</v>
      </c>
      <c r="AO922" s="896">
        <f t="shared" si="3290"/>
        <v>0</v>
      </c>
      <c r="AP922" s="896">
        <f t="shared" si="3290"/>
        <v>0</v>
      </c>
      <c r="AQ922" s="896">
        <f t="shared" si="3290"/>
        <v>0</v>
      </c>
      <c r="AR922" s="896">
        <f t="shared" si="3290"/>
        <v>0</v>
      </c>
      <c r="AS922" s="896">
        <f t="shared" si="3290"/>
        <v>0</v>
      </c>
      <c r="AT922" s="896">
        <f t="shared" si="3290"/>
        <v>0</v>
      </c>
      <c r="AU922" s="896">
        <f t="shared" si="3290"/>
        <v>0</v>
      </c>
      <c r="AV922" s="896">
        <f t="shared" si="3290"/>
        <v>0</v>
      </c>
      <c r="AW922" s="896">
        <f t="shared" si="3290"/>
        <v>0</v>
      </c>
      <c r="AX922" s="896">
        <f t="shared" si="3290"/>
        <v>0</v>
      </c>
      <c r="AY922" s="896">
        <f t="shared" si="3290"/>
        <v>0</v>
      </c>
      <c r="AZ922" s="896">
        <f t="shared" si="3290"/>
        <v>0</v>
      </c>
      <c r="BA922" s="896">
        <f t="shared" si="3290"/>
        <v>0</v>
      </c>
      <c r="BB922" s="896">
        <f t="shared" si="3290"/>
        <v>0</v>
      </c>
      <c r="BC922" s="896">
        <f t="shared" si="3290"/>
        <v>0</v>
      </c>
      <c r="BD922" s="896">
        <f t="shared" si="3290"/>
        <v>0</v>
      </c>
      <c r="BE922" s="896">
        <f t="shared" si="3290"/>
        <v>0</v>
      </c>
      <c r="BF922" s="895"/>
      <c r="BG922" s="896">
        <f t="shared" ref="BG922:BX922" si="3291">SUM(BG194)</f>
        <v>0</v>
      </c>
      <c r="BH922" s="896">
        <f t="shared" si="3291"/>
        <v>0</v>
      </c>
      <c r="BI922" s="896">
        <f t="shared" si="3291"/>
        <v>0</v>
      </c>
      <c r="BJ922" s="896">
        <f t="shared" si="3291"/>
        <v>0</v>
      </c>
      <c r="BK922" s="896">
        <f t="shared" si="3291"/>
        <v>0</v>
      </c>
      <c r="BL922" s="896">
        <f t="shared" si="3291"/>
        <v>0</v>
      </c>
      <c r="BM922" s="896">
        <f t="shared" si="3291"/>
        <v>0</v>
      </c>
      <c r="BN922" s="896">
        <f t="shared" si="3291"/>
        <v>0</v>
      </c>
      <c r="BO922" s="896">
        <f t="shared" si="3291"/>
        <v>0</v>
      </c>
      <c r="BP922" s="896">
        <f t="shared" si="3291"/>
        <v>0</v>
      </c>
      <c r="BQ922" s="896">
        <f t="shared" si="3291"/>
        <v>0</v>
      </c>
      <c r="BR922" s="896">
        <f t="shared" si="3291"/>
        <v>0</v>
      </c>
      <c r="BS922" s="896">
        <f t="shared" si="3291"/>
        <v>0</v>
      </c>
      <c r="BT922" s="896">
        <f t="shared" si="3291"/>
        <v>0</v>
      </c>
      <c r="BU922" s="896">
        <f t="shared" si="3291"/>
        <v>0</v>
      </c>
      <c r="BV922" s="896">
        <f t="shared" si="3291"/>
        <v>0</v>
      </c>
      <c r="BW922" s="896">
        <f t="shared" si="3291"/>
        <v>0</v>
      </c>
      <c r="BX922" s="896">
        <f t="shared" si="3291"/>
        <v>0</v>
      </c>
      <c r="BY922" s="895"/>
      <c r="BZ922" s="896">
        <f>SUM(BZ194)</f>
        <v>0</v>
      </c>
      <c r="CA922" s="896">
        <f>SUM(CA194)</f>
        <v>0</v>
      </c>
      <c r="CB922" s="896">
        <f>SUM(CB194)</f>
        <v>0</v>
      </c>
      <c r="CC922" s="896">
        <f>SUM(CC194)</f>
        <v>0</v>
      </c>
      <c r="CD922" s="698">
        <f t="shared" si="3240"/>
        <v>0</v>
      </c>
      <c r="CE922" s="698">
        <f t="shared" si="3241"/>
        <v>0</v>
      </c>
      <c r="CF922" s="698">
        <f t="shared" si="3242"/>
        <v>0</v>
      </c>
      <c r="CG922" s="698">
        <f t="shared" si="3243"/>
        <v>0</v>
      </c>
      <c r="CH922" s="1370">
        <f t="shared" si="3244"/>
        <v>0</v>
      </c>
      <c r="CI922" s="1371">
        <f t="shared" si="3245"/>
        <v>0</v>
      </c>
      <c r="CJ922" s="1372">
        <f t="shared" si="3246"/>
        <v>0</v>
      </c>
      <c r="CK922" s="1372">
        <f t="shared" si="3247"/>
        <v>0</v>
      </c>
      <c r="CL922" s="1372">
        <f t="shared" si="3248"/>
        <v>0</v>
      </c>
      <c r="CM922" s="1372">
        <f t="shared" si="3249"/>
        <v>0</v>
      </c>
      <c r="CN922" s="1372">
        <f t="shared" si="3250"/>
        <v>0</v>
      </c>
      <c r="CO922" s="1373">
        <f t="shared" si="3251"/>
        <v>0</v>
      </c>
      <c r="CP922" s="1373">
        <f t="shared" si="3252"/>
        <v>0</v>
      </c>
      <c r="CQ922" s="1373">
        <f t="shared" si="3253"/>
        <v>0</v>
      </c>
      <c r="CR922" s="1373">
        <f t="shared" si="3254"/>
        <v>0</v>
      </c>
      <c r="CS922" s="1372">
        <f t="shared" si="3255"/>
        <v>0</v>
      </c>
      <c r="CT922" s="1372">
        <f t="shared" si="3256"/>
        <v>0</v>
      </c>
      <c r="CU922" s="1372">
        <f t="shared" si="3257"/>
        <v>0</v>
      </c>
      <c r="CV922" s="1372">
        <f t="shared" si="3258"/>
        <v>0</v>
      </c>
      <c r="CW922" s="1372">
        <f t="shared" si="3259"/>
        <v>0</v>
      </c>
      <c r="CX922" s="1371">
        <f t="shared" si="3260"/>
        <v>0</v>
      </c>
      <c r="CY922" s="1374">
        <f t="shared" si="3261"/>
        <v>0</v>
      </c>
      <c r="CZ922" s="532">
        <f t="shared" si="3262"/>
        <v>0</v>
      </c>
      <c r="DA922" s="533">
        <f t="shared" si="3263"/>
        <v>0</v>
      </c>
      <c r="DB922" s="534">
        <f t="shared" si="3264"/>
        <v>0</v>
      </c>
      <c r="DC922" s="534">
        <f t="shared" si="3265"/>
        <v>0</v>
      </c>
      <c r="DD922" s="534">
        <f t="shared" si="3266"/>
        <v>0</v>
      </c>
      <c r="DE922" s="534">
        <f t="shared" si="3267"/>
        <v>0</v>
      </c>
      <c r="DF922" s="534">
        <f t="shared" si="3268"/>
        <v>0</v>
      </c>
      <c r="DG922" s="535">
        <f t="shared" si="3269"/>
        <v>0</v>
      </c>
      <c r="DH922" s="535">
        <f t="shared" si="3270"/>
        <v>0</v>
      </c>
      <c r="DI922" s="535">
        <f t="shared" si="3271"/>
        <v>0</v>
      </c>
      <c r="DJ922" s="535">
        <f t="shared" si="3272"/>
        <v>0</v>
      </c>
      <c r="DK922" s="534">
        <f t="shared" si="3273"/>
        <v>0</v>
      </c>
      <c r="DL922" s="534">
        <f t="shared" si="3274"/>
        <v>0</v>
      </c>
      <c r="DM922" s="534">
        <f t="shared" si="3275"/>
        <v>0</v>
      </c>
      <c r="DN922" s="534">
        <f t="shared" si="3276"/>
        <v>0</v>
      </c>
      <c r="DO922" s="534">
        <f t="shared" si="3277"/>
        <v>0</v>
      </c>
      <c r="DP922" s="533">
        <f t="shared" si="3278"/>
        <v>0</v>
      </c>
      <c r="DQ922" s="532">
        <f t="shared" si="3279"/>
        <v>0</v>
      </c>
      <c r="DR922" s="753">
        <f t="shared" si="3280"/>
        <v>18</v>
      </c>
      <c r="DS922" s="111">
        <f t="shared" si="3281"/>
        <v>18</v>
      </c>
      <c r="DT922" s="111">
        <f t="shared" si="3282"/>
        <v>18</v>
      </c>
      <c r="DU922" s="111">
        <f t="shared" si="3283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7"/>
      <c r="EE922" s="603"/>
    </row>
    <row r="923" spans="1:135" s="604" customFormat="1" ht="15.75" customHeight="1">
      <c r="A923" s="718" t="str">
        <f>A195</f>
        <v>Cattle sales - export: no. sold</v>
      </c>
      <c r="B923" s="896">
        <f t="shared" ref="B923:S923" si="3292">SUM(B197)</f>
        <v>0</v>
      </c>
      <c r="C923" s="896">
        <f t="shared" si="3292"/>
        <v>0</v>
      </c>
      <c r="D923" s="896">
        <f t="shared" si="3292"/>
        <v>0</v>
      </c>
      <c r="E923" s="896">
        <f t="shared" si="3292"/>
        <v>0</v>
      </c>
      <c r="F923" s="896">
        <f t="shared" si="3292"/>
        <v>0</v>
      </c>
      <c r="G923" s="896">
        <f t="shared" si="3292"/>
        <v>0</v>
      </c>
      <c r="H923" s="896">
        <f t="shared" si="3292"/>
        <v>0</v>
      </c>
      <c r="I923" s="896">
        <f t="shared" si="3292"/>
        <v>0</v>
      </c>
      <c r="J923" s="896">
        <f t="shared" si="3292"/>
        <v>0</v>
      </c>
      <c r="K923" s="896">
        <f t="shared" si="3292"/>
        <v>0</v>
      </c>
      <c r="L923" s="896">
        <f t="shared" si="3292"/>
        <v>0</v>
      </c>
      <c r="M923" s="896">
        <f t="shared" si="3292"/>
        <v>0</v>
      </c>
      <c r="N923" s="896">
        <f t="shared" si="3292"/>
        <v>0</v>
      </c>
      <c r="O923" s="896">
        <f t="shared" si="3292"/>
        <v>0</v>
      </c>
      <c r="P923" s="896">
        <f t="shared" si="3292"/>
        <v>0</v>
      </c>
      <c r="Q923" s="896">
        <f t="shared" si="3292"/>
        <v>0</v>
      </c>
      <c r="R923" s="896">
        <f t="shared" si="3292"/>
        <v>0</v>
      </c>
      <c r="S923" s="896">
        <f t="shared" si="3292"/>
        <v>0</v>
      </c>
      <c r="T923" s="895"/>
      <c r="U923" s="896">
        <f t="shared" ref="U923:AL923" si="3293">SUM(U197)</f>
        <v>0</v>
      </c>
      <c r="V923" s="896">
        <f t="shared" si="3293"/>
        <v>0</v>
      </c>
      <c r="W923" s="896">
        <f t="shared" si="3293"/>
        <v>0</v>
      </c>
      <c r="X923" s="896">
        <f t="shared" si="3293"/>
        <v>0</v>
      </c>
      <c r="Y923" s="896">
        <f t="shared" si="3293"/>
        <v>0</v>
      </c>
      <c r="Z923" s="896">
        <f t="shared" si="3293"/>
        <v>0</v>
      </c>
      <c r="AA923" s="896">
        <f t="shared" si="3293"/>
        <v>0</v>
      </c>
      <c r="AB923" s="896">
        <f t="shared" si="3293"/>
        <v>0</v>
      </c>
      <c r="AC923" s="896">
        <f t="shared" si="3293"/>
        <v>0</v>
      </c>
      <c r="AD923" s="896">
        <f t="shared" si="3293"/>
        <v>0</v>
      </c>
      <c r="AE923" s="896">
        <f t="shared" si="3293"/>
        <v>0</v>
      </c>
      <c r="AF923" s="896">
        <f t="shared" si="3293"/>
        <v>0</v>
      </c>
      <c r="AG923" s="896">
        <f t="shared" si="3293"/>
        <v>0</v>
      </c>
      <c r="AH923" s="896">
        <f t="shared" si="3293"/>
        <v>0</v>
      </c>
      <c r="AI923" s="896">
        <f t="shared" si="3293"/>
        <v>0</v>
      </c>
      <c r="AJ923" s="896">
        <f t="shared" si="3293"/>
        <v>0</v>
      </c>
      <c r="AK923" s="896">
        <f t="shared" si="3293"/>
        <v>0</v>
      </c>
      <c r="AL923" s="896">
        <f t="shared" si="3293"/>
        <v>0</v>
      </c>
      <c r="AM923" s="895"/>
      <c r="AN923" s="896">
        <f t="shared" ref="AN923:BE923" si="3294">SUM(AN197)</f>
        <v>0</v>
      </c>
      <c r="AO923" s="896">
        <f t="shared" si="3294"/>
        <v>0</v>
      </c>
      <c r="AP923" s="896">
        <f t="shared" si="3294"/>
        <v>0</v>
      </c>
      <c r="AQ923" s="896">
        <f t="shared" si="3294"/>
        <v>0</v>
      </c>
      <c r="AR923" s="896">
        <f t="shared" si="3294"/>
        <v>0</v>
      </c>
      <c r="AS923" s="896">
        <f t="shared" si="3294"/>
        <v>0</v>
      </c>
      <c r="AT923" s="896">
        <f t="shared" si="3294"/>
        <v>0</v>
      </c>
      <c r="AU923" s="896">
        <f t="shared" si="3294"/>
        <v>0</v>
      </c>
      <c r="AV923" s="896">
        <f t="shared" si="3294"/>
        <v>0</v>
      </c>
      <c r="AW923" s="896">
        <f t="shared" si="3294"/>
        <v>0</v>
      </c>
      <c r="AX923" s="896">
        <f t="shared" si="3294"/>
        <v>0</v>
      </c>
      <c r="AY923" s="896">
        <f t="shared" si="3294"/>
        <v>0</v>
      </c>
      <c r="AZ923" s="896">
        <f t="shared" si="3294"/>
        <v>0</v>
      </c>
      <c r="BA923" s="896">
        <f t="shared" si="3294"/>
        <v>0</v>
      </c>
      <c r="BB923" s="896">
        <f t="shared" si="3294"/>
        <v>0</v>
      </c>
      <c r="BC923" s="896">
        <f t="shared" si="3294"/>
        <v>0</v>
      </c>
      <c r="BD923" s="896">
        <f t="shared" si="3294"/>
        <v>0</v>
      </c>
      <c r="BE923" s="896">
        <f t="shared" si="3294"/>
        <v>0</v>
      </c>
      <c r="BF923" s="895"/>
      <c r="BG923" s="896">
        <f t="shared" ref="BG923:BX923" si="3295">SUM(BG197)</f>
        <v>0</v>
      </c>
      <c r="BH923" s="896">
        <f t="shared" si="3295"/>
        <v>0</v>
      </c>
      <c r="BI923" s="896">
        <f t="shared" si="3295"/>
        <v>0</v>
      </c>
      <c r="BJ923" s="896">
        <f t="shared" si="3295"/>
        <v>0</v>
      </c>
      <c r="BK923" s="896">
        <f t="shared" si="3295"/>
        <v>0</v>
      </c>
      <c r="BL923" s="896">
        <f t="shared" si="3295"/>
        <v>0</v>
      </c>
      <c r="BM923" s="896">
        <f t="shared" si="3295"/>
        <v>0</v>
      </c>
      <c r="BN923" s="896">
        <f t="shared" si="3295"/>
        <v>0</v>
      </c>
      <c r="BO923" s="896">
        <f t="shared" si="3295"/>
        <v>0</v>
      </c>
      <c r="BP923" s="896">
        <f t="shared" si="3295"/>
        <v>0</v>
      </c>
      <c r="BQ923" s="896">
        <f t="shared" si="3295"/>
        <v>0</v>
      </c>
      <c r="BR923" s="896">
        <f t="shared" si="3295"/>
        <v>0</v>
      </c>
      <c r="BS923" s="896">
        <f t="shared" si="3295"/>
        <v>0</v>
      </c>
      <c r="BT923" s="896">
        <f t="shared" si="3295"/>
        <v>0</v>
      </c>
      <c r="BU923" s="896">
        <f t="shared" si="3295"/>
        <v>0</v>
      </c>
      <c r="BV923" s="896">
        <f t="shared" si="3295"/>
        <v>0</v>
      </c>
      <c r="BW923" s="896">
        <f t="shared" si="3295"/>
        <v>0</v>
      </c>
      <c r="BX923" s="896">
        <f t="shared" si="3295"/>
        <v>0</v>
      </c>
      <c r="BY923" s="895"/>
      <c r="BZ923" s="896">
        <f>SUM(BZ197)</f>
        <v>0</v>
      </c>
      <c r="CA923" s="896">
        <f>SUM(CA197)</f>
        <v>0</v>
      </c>
      <c r="CB923" s="896">
        <f>SUM(CB197)</f>
        <v>0</v>
      </c>
      <c r="CC923" s="896">
        <f>SUM(CC197)</f>
        <v>0</v>
      </c>
      <c r="CD923" s="698">
        <f t="shared" si="3240"/>
        <v>0</v>
      </c>
      <c r="CE923" s="698">
        <f t="shared" si="3241"/>
        <v>0</v>
      </c>
      <c r="CF923" s="698">
        <f t="shared" si="3242"/>
        <v>0</v>
      </c>
      <c r="CG923" s="698">
        <f t="shared" si="3243"/>
        <v>0</v>
      </c>
      <c r="CH923" s="1370">
        <f t="shared" si="3244"/>
        <v>0</v>
      </c>
      <c r="CI923" s="1371">
        <f t="shared" si="3245"/>
        <v>0</v>
      </c>
      <c r="CJ923" s="1372">
        <f t="shared" si="3246"/>
        <v>0</v>
      </c>
      <c r="CK923" s="1372">
        <f t="shared" si="3247"/>
        <v>0</v>
      </c>
      <c r="CL923" s="1372">
        <f t="shared" si="3248"/>
        <v>0</v>
      </c>
      <c r="CM923" s="1372">
        <f t="shared" si="3249"/>
        <v>0</v>
      </c>
      <c r="CN923" s="1372">
        <f t="shared" si="3250"/>
        <v>0</v>
      </c>
      <c r="CO923" s="1373">
        <f t="shared" si="3251"/>
        <v>0</v>
      </c>
      <c r="CP923" s="1373">
        <f t="shared" si="3252"/>
        <v>0</v>
      </c>
      <c r="CQ923" s="1373">
        <f t="shared" si="3253"/>
        <v>0</v>
      </c>
      <c r="CR923" s="1373">
        <f t="shared" si="3254"/>
        <v>0</v>
      </c>
      <c r="CS923" s="1372">
        <f t="shared" si="3255"/>
        <v>0</v>
      </c>
      <c r="CT923" s="1372">
        <f t="shared" si="3256"/>
        <v>0</v>
      </c>
      <c r="CU923" s="1372">
        <f t="shared" si="3257"/>
        <v>0</v>
      </c>
      <c r="CV923" s="1372">
        <f t="shared" si="3258"/>
        <v>0</v>
      </c>
      <c r="CW923" s="1372">
        <f t="shared" si="3259"/>
        <v>0</v>
      </c>
      <c r="CX923" s="1371">
        <f t="shared" si="3260"/>
        <v>0</v>
      </c>
      <c r="CY923" s="1374">
        <f t="shared" si="3261"/>
        <v>0</v>
      </c>
      <c r="CZ923" s="532">
        <f t="shared" si="3262"/>
        <v>0</v>
      </c>
      <c r="DA923" s="533">
        <f t="shared" si="3263"/>
        <v>0</v>
      </c>
      <c r="DB923" s="534">
        <f t="shared" si="3264"/>
        <v>0</v>
      </c>
      <c r="DC923" s="534">
        <f t="shared" si="3265"/>
        <v>0</v>
      </c>
      <c r="DD923" s="534">
        <f t="shared" si="3266"/>
        <v>0</v>
      </c>
      <c r="DE923" s="534">
        <f t="shared" si="3267"/>
        <v>0</v>
      </c>
      <c r="DF923" s="534">
        <f t="shared" si="3268"/>
        <v>0</v>
      </c>
      <c r="DG923" s="535">
        <f t="shared" si="3269"/>
        <v>0</v>
      </c>
      <c r="DH923" s="535">
        <f t="shared" si="3270"/>
        <v>0</v>
      </c>
      <c r="DI923" s="535">
        <f t="shared" si="3271"/>
        <v>0</v>
      </c>
      <c r="DJ923" s="535">
        <f t="shared" si="3272"/>
        <v>0</v>
      </c>
      <c r="DK923" s="534">
        <f t="shared" si="3273"/>
        <v>0</v>
      </c>
      <c r="DL923" s="534">
        <f t="shared" si="3274"/>
        <v>0</v>
      </c>
      <c r="DM923" s="534">
        <f t="shared" si="3275"/>
        <v>0</v>
      </c>
      <c r="DN923" s="534">
        <f t="shared" si="3276"/>
        <v>0</v>
      </c>
      <c r="DO923" s="534">
        <f t="shared" si="3277"/>
        <v>0</v>
      </c>
      <c r="DP923" s="533">
        <f t="shared" si="3278"/>
        <v>0</v>
      </c>
      <c r="DQ923" s="532">
        <f t="shared" si="3279"/>
        <v>0</v>
      </c>
      <c r="DR923" s="753">
        <f t="shared" si="3280"/>
        <v>18</v>
      </c>
      <c r="DS923" s="111">
        <f t="shared" si="3281"/>
        <v>18</v>
      </c>
      <c r="DT923" s="111">
        <f t="shared" si="3282"/>
        <v>18</v>
      </c>
      <c r="DU923" s="111">
        <f t="shared" si="3283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7"/>
      <c r="EE923" s="603"/>
    </row>
    <row r="924" spans="1:135" s="604" customFormat="1" ht="15.75" customHeight="1">
      <c r="A924" s="718" t="str">
        <f>A198</f>
        <v>Cattle sales - local: no. sold</v>
      </c>
      <c r="B924" s="896">
        <f t="shared" ref="B924:S924" si="3296">SUM(B200)</f>
        <v>0</v>
      </c>
      <c r="C924" s="896">
        <f t="shared" si="3296"/>
        <v>0</v>
      </c>
      <c r="D924" s="896">
        <f t="shared" si="3296"/>
        <v>0</v>
      </c>
      <c r="E924" s="896">
        <f t="shared" si="3296"/>
        <v>0</v>
      </c>
      <c r="F924" s="896">
        <f t="shared" si="3296"/>
        <v>0</v>
      </c>
      <c r="G924" s="896">
        <f t="shared" si="3296"/>
        <v>0</v>
      </c>
      <c r="H924" s="896">
        <f t="shared" si="3296"/>
        <v>0</v>
      </c>
      <c r="I924" s="896">
        <f t="shared" si="3296"/>
        <v>0</v>
      </c>
      <c r="J924" s="896">
        <f t="shared" si="3296"/>
        <v>0</v>
      </c>
      <c r="K924" s="896">
        <f t="shared" si="3296"/>
        <v>0</v>
      </c>
      <c r="L924" s="896">
        <f t="shared" si="3296"/>
        <v>0</v>
      </c>
      <c r="M924" s="896">
        <f t="shared" si="3296"/>
        <v>0</v>
      </c>
      <c r="N924" s="896">
        <f t="shared" si="3296"/>
        <v>0</v>
      </c>
      <c r="O924" s="896">
        <f t="shared" si="3296"/>
        <v>0</v>
      </c>
      <c r="P924" s="896">
        <f t="shared" si="3296"/>
        <v>0</v>
      </c>
      <c r="Q924" s="896">
        <f t="shared" si="3296"/>
        <v>10000</v>
      </c>
      <c r="R924" s="896">
        <f t="shared" si="3296"/>
        <v>0</v>
      </c>
      <c r="S924" s="896">
        <f t="shared" si="3296"/>
        <v>0</v>
      </c>
      <c r="T924" s="895"/>
      <c r="U924" s="896">
        <f t="shared" ref="U924:AL924" si="3297">SUM(U200)</f>
        <v>6000</v>
      </c>
      <c r="V924" s="896">
        <f t="shared" si="3297"/>
        <v>5000</v>
      </c>
      <c r="W924" s="896">
        <f t="shared" si="3297"/>
        <v>0</v>
      </c>
      <c r="X924" s="896">
        <f t="shared" si="3297"/>
        <v>5500</v>
      </c>
      <c r="Y924" s="896">
        <f t="shared" si="3297"/>
        <v>0</v>
      </c>
      <c r="Z924" s="896">
        <f t="shared" si="3297"/>
        <v>0</v>
      </c>
      <c r="AA924" s="896">
        <f t="shared" si="3297"/>
        <v>0</v>
      </c>
      <c r="AB924" s="896">
        <f t="shared" si="3297"/>
        <v>0</v>
      </c>
      <c r="AC924" s="896">
        <f t="shared" si="3297"/>
        <v>0</v>
      </c>
      <c r="AD924" s="896">
        <f t="shared" si="3297"/>
        <v>0</v>
      </c>
      <c r="AE924" s="896">
        <f t="shared" si="3297"/>
        <v>0</v>
      </c>
      <c r="AF924" s="896">
        <f t="shared" si="3297"/>
        <v>6000</v>
      </c>
      <c r="AG924" s="896">
        <f t="shared" si="3297"/>
        <v>25000</v>
      </c>
      <c r="AH924" s="896">
        <f t="shared" si="3297"/>
        <v>0</v>
      </c>
      <c r="AI924" s="896">
        <f t="shared" si="3297"/>
        <v>6000</v>
      </c>
      <c r="AJ924" s="896">
        <f t="shared" si="3297"/>
        <v>0</v>
      </c>
      <c r="AK924" s="896">
        <f t="shared" si="3297"/>
        <v>0</v>
      </c>
      <c r="AL924" s="896">
        <f t="shared" si="3297"/>
        <v>0</v>
      </c>
      <c r="AM924" s="895"/>
      <c r="AN924" s="896">
        <f t="shared" ref="AN924:BE924" si="3298">SUM(AN200)</f>
        <v>0</v>
      </c>
      <c r="AO924" s="896">
        <f t="shared" si="3298"/>
        <v>0</v>
      </c>
      <c r="AP924" s="896">
        <f t="shared" si="3298"/>
        <v>0</v>
      </c>
      <c r="AQ924" s="896">
        <f t="shared" si="3298"/>
        <v>6000</v>
      </c>
      <c r="AR924" s="896">
        <f t="shared" si="3298"/>
        <v>24000</v>
      </c>
      <c r="AS924" s="896">
        <f t="shared" si="3298"/>
        <v>6000</v>
      </c>
      <c r="AT924" s="896">
        <f t="shared" si="3298"/>
        <v>7000</v>
      </c>
      <c r="AU924" s="896">
        <f t="shared" si="3298"/>
        <v>18000</v>
      </c>
      <c r="AV924" s="896">
        <f t="shared" si="3298"/>
        <v>0</v>
      </c>
      <c r="AW924" s="896">
        <f t="shared" si="3298"/>
        <v>0</v>
      </c>
      <c r="AX924" s="896">
        <f t="shared" si="3298"/>
        <v>0</v>
      </c>
      <c r="AY924" s="896">
        <f t="shared" si="3298"/>
        <v>35</v>
      </c>
      <c r="AZ924" s="896">
        <f t="shared" si="3298"/>
        <v>0</v>
      </c>
      <c r="BA924" s="896">
        <f t="shared" si="3298"/>
        <v>9000</v>
      </c>
      <c r="BB924" s="896">
        <f t="shared" si="3298"/>
        <v>0</v>
      </c>
      <c r="BC924" s="896">
        <f t="shared" si="3298"/>
        <v>0</v>
      </c>
      <c r="BD924" s="896">
        <f t="shared" si="3298"/>
        <v>7000</v>
      </c>
      <c r="BE924" s="896">
        <f t="shared" si="3298"/>
        <v>0</v>
      </c>
      <c r="BF924" s="895"/>
      <c r="BG924" s="896">
        <f t="shared" ref="BG924:BX924" si="3299">SUM(BG200)</f>
        <v>14000</v>
      </c>
      <c r="BH924" s="896">
        <f t="shared" si="3299"/>
        <v>0</v>
      </c>
      <c r="BI924" s="896">
        <f t="shared" si="3299"/>
        <v>0</v>
      </c>
      <c r="BJ924" s="896">
        <f t="shared" si="3299"/>
        <v>90000</v>
      </c>
      <c r="BK924" s="896">
        <f t="shared" si="3299"/>
        <v>36000</v>
      </c>
      <c r="BL924" s="896">
        <f t="shared" si="3299"/>
        <v>21000</v>
      </c>
      <c r="BM924" s="896">
        <f t="shared" si="3299"/>
        <v>6500</v>
      </c>
      <c r="BN924" s="896">
        <f t="shared" si="3299"/>
        <v>21000</v>
      </c>
      <c r="BO924" s="896">
        <f t="shared" si="3299"/>
        <v>0</v>
      </c>
      <c r="BP924" s="896">
        <f t="shared" si="3299"/>
        <v>24000</v>
      </c>
      <c r="BQ924" s="896">
        <f t="shared" si="3299"/>
        <v>0</v>
      </c>
      <c r="BR924" s="896">
        <f t="shared" si="3299"/>
        <v>5000</v>
      </c>
      <c r="BS924" s="896">
        <f t="shared" si="3299"/>
        <v>0</v>
      </c>
      <c r="BT924" s="896">
        <f t="shared" si="3299"/>
        <v>55000</v>
      </c>
      <c r="BU924" s="896">
        <f t="shared" si="3299"/>
        <v>0</v>
      </c>
      <c r="BV924" s="896">
        <f t="shared" si="3299"/>
        <v>0</v>
      </c>
      <c r="BW924" s="896">
        <f t="shared" si="3299"/>
        <v>24000</v>
      </c>
      <c r="BX924" s="896">
        <f t="shared" si="3299"/>
        <v>0</v>
      </c>
      <c r="BY924" s="895"/>
      <c r="BZ924" s="896">
        <f>SUM(BZ200)</f>
        <v>0</v>
      </c>
      <c r="CA924" s="896">
        <f>SUM(CA200)</f>
        <v>0</v>
      </c>
      <c r="CB924" s="896">
        <f>SUM(CB200)</f>
        <v>5000</v>
      </c>
      <c r="CC924" s="896">
        <f>SUM(CC200)</f>
        <v>12000</v>
      </c>
      <c r="CD924" s="698">
        <f t="shared" si="3240"/>
        <v>0</v>
      </c>
      <c r="CE924" s="698">
        <f t="shared" si="3241"/>
        <v>1781.25</v>
      </c>
      <c r="CF924" s="698">
        <f t="shared" si="3242"/>
        <v>3314.6875</v>
      </c>
      <c r="CG924" s="698">
        <f t="shared" si="3243"/>
        <v>12906.25</v>
      </c>
      <c r="CH924" s="1370">
        <f t="shared" si="3244"/>
        <v>0</v>
      </c>
      <c r="CI924" s="1371">
        <f t="shared" si="3245"/>
        <v>0</v>
      </c>
      <c r="CJ924" s="1372">
        <f t="shared" si="3246"/>
        <v>0</v>
      </c>
      <c r="CK924" s="1372">
        <f t="shared" si="3247"/>
        <v>0</v>
      </c>
      <c r="CL924" s="1372">
        <f t="shared" si="3248"/>
        <v>0</v>
      </c>
      <c r="CM924" s="1372">
        <f t="shared" si="3249"/>
        <v>0</v>
      </c>
      <c r="CN924" s="1372">
        <f t="shared" si="3250"/>
        <v>0</v>
      </c>
      <c r="CO924" s="1373">
        <f t="shared" si="3251"/>
        <v>0</v>
      </c>
      <c r="CP924" s="1373">
        <f t="shared" si="3252"/>
        <v>0</v>
      </c>
      <c r="CQ924" s="1373">
        <f t="shared" si="3253"/>
        <v>0</v>
      </c>
      <c r="CR924" s="1373">
        <f t="shared" si="3254"/>
        <v>0</v>
      </c>
      <c r="CS924" s="1372">
        <f t="shared" si="3255"/>
        <v>0</v>
      </c>
      <c r="CT924" s="1372">
        <f t="shared" si="3256"/>
        <v>0</v>
      </c>
      <c r="CU924" s="1372">
        <f t="shared" si="3257"/>
        <v>0</v>
      </c>
      <c r="CV924" s="1372">
        <f t="shared" si="3258"/>
        <v>0</v>
      </c>
      <c r="CW924" s="1372">
        <f t="shared" si="3259"/>
        <v>0</v>
      </c>
      <c r="CX924" s="1371">
        <f t="shared" si="3260"/>
        <v>0</v>
      </c>
      <c r="CY924" s="1374">
        <f t="shared" si="3261"/>
        <v>10000</v>
      </c>
      <c r="CZ924" s="532">
        <f t="shared" si="3262"/>
        <v>0</v>
      </c>
      <c r="DA924" s="533">
        <f t="shared" si="3263"/>
        <v>0</v>
      </c>
      <c r="DB924" s="534">
        <f t="shared" si="3264"/>
        <v>0</v>
      </c>
      <c r="DC924" s="534">
        <f t="shared" si="3265"/>
        <v>0</v>
      </c>
      <c r="DD924" s="534">
        <f t="shared" si="3266"/>
        <v>0</v>
      </c>
      <c r="DE924" s="534">
        <f t="shared" si="3267"/>
        <v>0</v>
      </c>
      <c r="DF924" s="534">
        <f t="shared" si="3268"/>
        <v>0</v>
      </c>
      <c r="DG924" s="535">
        <f t="shared" si="3269"/>
        <v>0</v>
      </c>
      <c r="DH924" s="535">
        <f t="shared" si="3270"/>
        <v>0</v>
      </c>
      <c r="DI924" s="535">
        <f t="shared" si="3271"/>
        <v>0</v>
      </c>
      <c r="DJ924" s="535">
        <f t="shared" si="3272"/>
        <v>0</v>
      </c>
      <c r="DK924" s="534">
        <f t="shared" si="3273"/>
        <v>0</v>
      </c>
      <c r="DL924" s="534">
        <f t="shared" si="3274"/>
        <v>5000</v>
      </c>
      <c r="DM924" s="534">
        <f t="shared" si="3275"/>
        <v>5500</v>
      </c>
      <c r="DN924" s="534">
        <f t="shared" si="3276"/>
        <v>6000</v>
      </c>
      <c r="DO924" s="534">
        <f t="shared" si="3277"/>
        <v>6000</v>
      </c>
      <c r="DP924" s="533">
        <f t="shared" si="3278"/>
        <v>6000</v>
      </c>
      <c r="DQ924" s="532">
        <f t="shared" si="3279"/>
        <v>25000</v>
      </c>
      <c r="DR924" s="753">
        <f t="shared" si="3280"/>
        <v>18</v>
      </c>
      <c r="DS924" s="111">
        <f t="shared" si="3281"/>
        <v>18</v>
      </c>
      <c r="DT924" s="111">
        <f t="shared" si="3282"/>
        <v>18</v>
      </c>
      <c r="DU924" s="111">
        <f t="shared" si="3283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7"/>
      <c r="EE924" s="603"/>
    </row>
    <row r="925" spans="1:135" s="604" customFormat="1" ht="15.75" customHeight="1">
      <c r="A925" s="718" t="str">
        <f>A202</f>
        <v>Goat sales - export: no. sold</v>
      </c>
      <c r="B925" s="896">
        <f t="shared" ref="B925:S925" si="3300">SUM(B204)</f>
        <v>0</v>
      </c>
      <c r="C925" s="896">
        <f t="shared" si="3300"/>
        <v>0</v>
      </c>
      <c r="D925" s="896">
        <f t="shared" si="3300"/>
        <v>0</v>
      </c>
      <c r="E925" s="896">
        <f t="shared" si="3300"/>
        <v>0</v>
      </c>
      <c r="F925" s="896">
        <f t="shared" si="3300"/>
        <v>0</v>
      </c>
      <c r="G925" s="896">
        <f t="shared" si="3300"/>
        <v>0</v>
      </c>
      <c r="H925" s="896">
        <f t="shared" si="3300"/>
        <v>0</v>
      </c>
      <c r="I925" s="896">
        <f t="shared" si="3300"/>
        <v>0</v>
      </c>
      <c r="J925" s="896">
        <f t="shared" si="3300"/>
        <v>0</v>
      </c>
      <c r="K925" s="896">
        <f t="shared" si="3300"/>
        <v>0</v>
      </c>
      <c r="L925" s="896">
        <f t="shared" si="3300"/>
        <v>0</v>
      </c>
      <c r="M925" s="896">
        <f t="shared" si="3300"/>
        <v>0</v>
      </c>
      <c r="N925" s="896">
        <f t="shared" si="3300"/>
        <v>0</v>
      </c>
      <c r="O925" s="896">
        <f t="shared" si="3300"/>
        <v>0</v>
      </c>
      <c r="P925" s="896">
        <f t="shared" si="3300"/>
        <v>0</v>
      </c>
      <c r="Q925" s="896">
        <f t="shared" si="3300"/>
        <v>0</v>
      </c>
      <c r="R925" s="896">
        <f t="shared" si="3300"/>
        <v>0</v>
      </c>
      <c r="S925" s="896">
        <f t="shared" si="3300"/>
        <v>0</v>
      </c>
      <c r="T925" s="895"/>
      <c r="U925" s="896">
        <f t="shared" ref="U925:AL925" si="3301">SUM(U204)</f>
        <v>0</v>
      </c>
      <c r="V925" s="896">
        <f t="shared" si="3301"/>
        <v>0</v>
      </c>
      <c r="W925" s="896">
        <f t="shared" si="3301"/>
        <v>0</v>
      </c>
      <c r="X925" s="896">
        <f t="shared" si="3301"/>
        <v>0</v>
      </c>
      <c r="Y925" s="896">
        <f t="shared" si="3301"/>
        <v>0</v>
      </c>
      <c r="Z925" s="896">
        <f t="shared" si="3301"/>
        <v>0</v>
      </c>
      <c r="AA925" s="896">
        <f t="shared" si="3301"/>
        <v>0</v>
      </c>
      <c r="AB925" s="896">
        <f t="shared" si="3301"/>
        <v>0</v>
      </c>
      <c r="AC925" s="896">
        <f t="shared" si="3301"/>
        <v>0</v>
      </c>
      <c r="AD925" s="896">
        <f t="shared" si="3301"/>
        <v>0</v>
      </c>
      <c r="AE925" s="896">
        <f t="shared" si="3301"/>
        <v>0</v>
      </c>
      <c r="AF925" s="896">
        <f t="shared" si="3301"/>
        <v>0</v>
      </c>
      <c r="AG925" s="896">
        <f t="shared" si="3301"/>
        <v>0</v>
      </c>
      <c r="AH925" s="896">
        <f t="shared" si="3301"/>
        <v>0</v>
      </c>
      <c r="AI925" s="896">
        <f t="shared" si="3301"/>
        <v>0</v>
      </c>
      <c r="AJ925" s="896">
        <f t="shared" si="3301"/>
        <v>0</v>
      </c>
      <c r="AK925" s="896">
        <f t="shared" si="3301"/>
        <v>0</v>
      </c>
      <c r="AL925" s="896">
        <f t="shared" si="3301"/>
        <v>0</v>
      </c>
      <c r="AM925" s="895"/>
      <c r="AN925" s="896">
        <f t="shared" ref="AN925:BE925" si="3302">SUM(AN204)</f>
        <v>0</v>
      </c>
      <c r="AO925" s="896">
        <f t="shared" si="3302"/>
        <v>0</v>
      </c>
      <c r="AP925" s="896">
        <f t="shared" si="3302"/>
        <v>0</v>
      </c>
      <c r="AQ925" s="896">
        <f t="shared" si="3302"/>
        <v>0</v>
      </c>
      <c r="AR925" s="896">
        <f t="shared" si="3302"/>
        <v>0</v>
      </c>
      <c r="AS925" s="896">
        <f t="shared" si="3302"/>
        <v>0</v>
      </c>
      <c r="AT925" s="896">
        <f t="shared" si="3302"/>
        <v>0</v>
      </c>
      <c r="AU925" s="896">
        <f t="shared" si="3302"/>
        <v>0</v>
      </c>
      <c r="AV925" s="896">
        <f t="shared" si="3302"/>
        <v>0</v>
      </c>
      <c r="AW925" s="896">
        <f t="shared" si="3302"/>
        <v>0</v>
      </c>
      <c r="AX925" s="896">
        <f t="shared" si="3302"/>
        <v>0</v>
      </c>
      <c r="AY925" s="896">
        <f t="shared" si="3302"/>
        <v>0</v>
      </c>
      <c r="AZ925" s="896">
        <f t="shared" si="3302"/>
        <v>0</v>
      </c>
      <c r="BA925" s="896">
        <f t="shared" si="3302"/>
        <v>0</v>
      </c>
      <c r="BB925" s="896">
        <f t="shared" si="3302"/>
        <v>0</v>
      </c>
      <c r="BC925" s="896">
        <f t="shared" si="3302"/>
        <v>0</v>
      </c>
      <c r="BD925" s="896">
        <f t="shared" si="3302"/>
        <v>0</v>
      </c>
      <c r="BE925" s="896">
        <f t="shared" si="3302"/>
        <v>0</v>
      </c>
      <c r="BF925" s="895"/>
      <c r="BG925" s="896">
        <f t="shared" ref="BG925:BX925" si="3303">SUM(BG204)</f>
        <v>0</v>
      </c>
      <c r="BH925" s="896">
        <f t="shared" si="3303"/>
        <v>0</v>
      </c>
      <c r="BI925" s="896">
        <f t="shared" si="3303"/>
        <v>0</v>
      </c>
      <c r="BJ925" s="896">
        <f t="shared" si="3303"/>
        <v>0</v>
      </c>
      <c r="BK925" s="896">
        <f t="shared" si="3303"/>
        <v>0</v>
      </c>
      <c r="BL925" s="896">
        <f t="shared" si="3303"/>
        <v>0</v>
      </c>
      <c r="BM925" s="896">
        <f t="shared" si="3303"/>
        <v>0</v>
      </c>
      <c r="BN925" s="896">
        <f t="shared" si="3303"/>
        <v>0</v>
      </c>
      <c r="BO925" s="896">
        <f t="shared" si="3303"/>
        <v>0</v>
      </c>
      <c r="BP925" s="896">
        <f t="shared" si="3303"/>
        <v>0</v>
      </c>
      <c r="BQ925" s="896">
        <f t="shared" si="3303"/>
        <v>0</v>
      </c>
      <c r="BR925" s="896">
        <f t="shared" si="3303"/>
        <v>0</v>
      </c>
      <c r="BS925" s="896">
        <f t="shared" si="3303"/>
        <v>0</v>
      </c>
      <c r="BT925" s="896">
        <f t="shared" si="3303"/>
        <v>0</v>
      </c>
      <c r="BU925" s="896">
        <f t="shared" si="3303"/>
        <v>0</v>
      </c>
      <c r="BV925" s="896">
        <f t="shared" si="3303"/>
        <v>0</v>
      </c>
      <c r="BW925" s="896">
        <f t="shared" si="3303"/>
        <v>0</v>
      </c>
      <c r="BX925" s="896">
        <f t="shared" si="3303"/>
        <v>0</v>
      </c>
      <c r="BY925" s="895"/>
      <c r="BZ925" s="896">
        <f>SUM(BZ204)</f>
        <v>0</v>
      </c>
      <c r="CA925" s="896">
        <f>SUM(CA204)</f>
        <v>0</v>
      </c>
      <c r="CB925" s="896">
        <f>SUM(CB204)</f>
        <v>0</v>
      </c>
      <c r="CC925" s="896">
        <f>SUM(CC204)</f>
        <v>0</v>
      </c>
      <c r="CD925" s="698">
        <f t="shared" si="3240"/>
        <v>0</v>
      </c>
      <c r="CE925" s="698">
        <f t="shared" si="3241"/>
        <v>0</v>
      </c>
      <c r="CF925" s="698">
        <f t="shared" si="3242"/>
        <v>0</v>
      </c>
      <c r="CG925" s="698">
        <f t="shared" si="3243"/>
        <v>0</v>
      </c>
      <c r="CH925" s="1370">
        <f t="shared" si="3244"/>
        <v>0</v>
      </c>
      <c r="CI925" s="1371">
        <f t="shared" si="3245"/>
        <v>0</v>
      </c>
      <c r="CJ925" s="1372">
        <f t="shared" si="3246"/>
        <v>0</v>
      </c>
      <c r="CK925" s="1372">
        <f t="shared" si="3247"/>
        <v>0</v>
      </c>
      <c r="CL925" s="1372">
        <f t="shared" si="3248"/>
        <v>0</v>
      </c>
      <c r="CM925" s="1372">
        <f t="shared" si="3249"/>
        <v>0</v>
      </c>
      <c r="CN925" s="1372">
        <f t="shared" si="3250"/>
        <v>0</v>
      </c>
      <c r="CO925" s="1373">
        <f t="shared" si="3251"/>
        <v>0</v>
      </c>
      <c r="CP925" s="1373">
        <f t="shared" si="3252"/>
        <v>0</v>
      </c>
      <c r="CQ925" s="1373">
        <f t="shared" si="3253"/>
        <v>0</v>
      </c>
      <c r="CR925" s="1373">
        <f t="shared" si="3254"/>
        <v>0</v>
      </c>
      <c r="CS925" s="1372">
        <f t="shared" si="3255"/>
        <v>0</v>
      </c>
      <c r="CT925" s="1372">
        <f t="shared" si="3256"/>
        <v>0</v>
      </c>
      <c r="CU925" s="1372">
        <f t="shared" si="3257"/>
        <v>0</v>
      </c>
      <c r="CV925" s="1372">
        <f t="shared" si="3258"/>
        <v>0</v>
      </c>
      <c r="CW925" s="1372">
        <f t="shared" si="3259"/>
        <v>0</v>
      </c>
      <c r="CX925" s="1371">
        <f t="shared" si="3260"/>
        <v>0</v>
      </c>
      <c r="CY925" s="1374">
        <f t="shared" si="3261"/>
        <v>0</v>
      </c>
      <c r="CZ925" s="532">
        <f t="shared" si="3262"/>
        <v>0</v>
      </c>
      <c r="DA925" s="533">
        <f t="shared" si="3263"/>
        <v>0</v>
      </c>
      <c r="DB925" s="534">
        <f t="shared" si="3264"/>
        <v>0</v>
      </c>
      <c r="DC925" s="534">
        <f t="shared" si="3265"/>
        <v>0</v>
      </c>
      <c r="DD925" s="534">
        <f t="shared" si="3266"/>
        <v>0</v>
      </c>
      <c r="DE925" s="534">
        <f t="shared" si="3267"/>
        <v>0</v>
      </c>
      <c r="DF925" s="534">
        <f t="shared" si="3268"/>
        <v>0</v>
      </c>
      <c r="DG925" s="535">
        <f t="shared" si="3269"/>
        <v>0</v>
      </c>
      <c r="DH925" s="535">
        <f t="shared" si="3270"/>
        <v>0</v>
      </c>
      <c r="DI925" s="535">
        <f t="shared" si="3271"/>
        <v>0</v>
      </c>
      <c r="DJ925" s="535">
        <f t="shared" si="3272"/>
        <v>0</v>
      </c>
      <c r="DK925" s="534">
        <f t="shared" si="3273"/>
        <v>0</v>
      </c>
      <c r="DL925" s="534">
        <f t="shared" si="3274"/>
        <v>0</v>
      </c>
      <c r="DM925" s="534">
        <f t="shared" si="3275"/>
        <v>0</v>
      </c>
      <c r="DN925" s="534">
        <f t="shared" si="3276"/>
        <v>0</v>
      </c>
      <c r="DO925" s="534">
        <f t="shared" si="3277"/>
        <v>0</v>
      </c>
      <c r="DP925" s="533">
        <f t="shared" si="3278"/>
        <v>0</v>
      </c>
      <c r="DQ925" s="532">
        <f t="shared" si="3279"/>
        <v>0</v>
      </c>
      <c r="DR925" s="753">
        <f t="shared" si="3280"/>
        <v>18</v>
      </c>
      <c r="DS925" s="111">
        <f t="shared" si="3281"/>
        <v>18</v>
      </c>
      <c r="DT925" s="111">
        <f t="shared" si="3282"/>
        <v>18</v>
      </c>
      <c r="DU925" s="111">
        <f t="shared" si="3283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7"/>
      <c r="EE925" s="603"/>
    </row>
    <row r="926" spans="1:135" s="604" customFormat="1" ht="15.75" customHeight="1">
      <c r="A926" s="718" t="str">
        <f>A205</f>
        <v>Goat sales - local: no. sold</v>
      </c>
      <c r="B926" s="896">
        <f t="shared" ref="B926:S926" si="3304">SUM(B207)</f>
        <v>0</v>
      </c>
      <c r="C926" s="896">
        <f t="shared" si="3304"/>
        <v>0</v>
      </c>
      <c r="D926" s="896">
        <f t="shared" si="3304"/>
        <v>0</v>
      </c>
      <c r="E926" s="896">
        <f t="shared" si="3304"/>
        <v>0</v>
      </c>
      <c r="F926" s="896">
        <f t="shared" si="3304"/>
        <v>0</v>
      </c>
      <c r="G926" s="896">
        <f t="shared" si="3304"/>
        <v>0</v>
      </c>
      <c r="H926" s="896">
        <f t="shared" si="3304"/>
        <v>0</v>
      </c>
      <c r="I926" s="896">
        <f t="shared" si="3304"/>
        <v>0</v>
      </c>
      <c r="J926" s="896">
        <f t="shared" si="3304"/>
        <v>0</v>
      </c>
      <c r="K926" s="896">
        <f t="shared" si="3304"/>
        <v>900</v>
      </c>
      <c r="L926" s="896">
        <f t="shared" si="3304"/>
        <v>0</v>
      </c>
      <c r="M926" s="896">
        <f t="shared" si="3304"/>
        <v>0</v>
      </c>
      <c r="N926" s="896">
        <f t="shared" si="3304"/>
        <v>6000</v>
      </c>
      <c r="O926" s="896">
        <f t="shared" si="3304"/>
        <v>0</v>
      </c>
      <c r="P926" s="896">
        <f t="shared" si="3304"/>
        <v>0</v>
      </c>
      <c r="Q926" s="896">
        <f t="shared" si="3304"/>
        <v>0</v>
      </c>
      <c r="R926" s="896">
        <f t="shared" si="3304"/>
        <v>0</v>
      </c>
      <c r="S926" s="896">
        <f t="shared" si="3304"/>
        <v>0</v>
      </c>
      <c r="T926" s="895"/>
      <c r="U926" s="896">
        <f t="shared" ref="U926:AL926" si="3305">SUM(U207)</f>
        <v>1500</v>
      </c>
      <c r="V926" s="896">
        <f t="shared" si="3305"/>
        <v>0</v>
      </c>
      <c r="W926" s="896">
        <f t="shared" si="3305"/>
        <v>0</v>
      </c>
      <c r="X926" s="896">
        <f t="shared" si="3305"/>
        <v>900</v>
      </c>
      <c r="Y926" s="896">
        <f t="shared" si="3305"/>
        <v>0</v>
      </c>
      <c r="Z926" s="896">
        <f t="shared" si="3305"/>
        <v>0</v>
      </c>
      <c r="AA926" s="896">
        <f t="shared" si="3305"/>
        <v>0</v>
      </c>
      <c r="AB926" s="896">
        <f t="shared" si="3305"/>
        <v>0</v>
      </c>
      <c r="AC926" s="896">
        <f t="shared" si="3305"/>
        <v>0</v>
      </c>
      <c r="AD926" s="896">
        <f t="shared" si="3305"/>
        <v>0</v>
      </c>
      <c r="AE926" s="896">
        <f t="shared" si="3305"/>
        <v>0</v>
      </c>
      <c r="AF926" s="896">
        <f t="shared" si="3305"/>
        <v>800</v>
      </c>
      <c r="AG926" s="896">
        <f t="shared" si="3305"/>
        <v>700</v>
      </c>
      <c r="AH926" s="896">
        <f t="shared" si="3305"/>
        <v>0</v>
      </c>
      <c r="AI926" s="896">
        <f t="shared" si="3305"/>
        <v>0</v>
      </c>
      <c r="AJ926" s="896">
        <f t="shared" si="3305"/>
        <v>0</v>
      </c>
      <c r="AK926" s="896">
        <f t="shared" si="3305"/>
        <v>0</v>
      </c>
      <c r="AL926" s="896">
        <f t="shared" si="3305"/>
        <v>500</v>
      </c>
      <c r="AM926" s="895"/>
      <c r="AN926" s="896">
        <f t="shared" ref="AN926:BE926" si="3306">SUM(AN207)</f>
        <v>0</v>
      </c>
      <c r="AO926" s="896">
        <f t="shared" si="3306"/>
        <v>0</v>
      </c>
      <c r="AP926" s="896">
        <f t="shared" si="3306"/>
        <v>0</v>
      </c>
      <c r="AQ926" s="896">
        <f t="shared" si="3306"/>
        <v>2800</v>
      </c>
      <c r="AR926" s="896">
        <f t="shared" si="3306"/>
        <v>4800</v>
      </c>
      <c r="AS926" s="896">
        <f t="shared" si="3306"/>
        <v>900</v>
      </c>
      <c r="AT926" s="896">
        <f t="shared" si="3306"/>
        <v>3600</v>
      </c>
      <c r="AU926" s="896">
        <f t="shared" si="3306"/>
        <v>3000</v>
      </c>
      <c r="AV926" s="896">
        <f t="shared" si="3306"/>
        <v>0</v>
      </c>
      <c r="AW926" s="896">
        <f t="shared" si="3306"/>
        <v>0</v>
      </c>
      <c r="AX926" s="896">
        <f t="shared" si="3306"/>
        <v>0</v>
      </c>
      <c r="AY926" s="896">
        <f t="shared" si="3306"/>
        <v>2800</v>
      </c>
      <c r="AZ926" s="896">
        <f t="shared" si="3306"/>
        <v>0</v>
      </c>
      <c r="BA926" s="896">
        <f t="shared" si="3306"/>
        <v>0</v>
      </c>
      <c r="BB926" s="896">
        <f t="shared" si="3306"/>
        <v>0</v>
      </c>
      <c r="BC926" s="896">
        <f t="shared" si="3306"/>
        <v>0</v>
      </c>
      <c r="BD926" s="896">
        <f t="shared" si="3306"/>
        <v>1500</v>
      </c>
      <c r="BE926" s="896">
        <f t="shared" si="3306"/>
        <v>0</v>
      </c>
      <c r="BF926" s="895"/>
      <c r="BG926" s="896">
        <f t="shared" ref="BG926:BX926" si="3307">SUM(BG207)</f>
        <v>0</v>
      </c>
      <c r="BH926" s="896">
        <f t="shared" si="3307"/>
        <v>0</v>
      </c>
      <c r="BI926" s="896">
        <f t="shared" si="3307"/>
        <v>0</v>
      </c>
      <c r="BJ926" s="896">
        <f t="shared" si="3307"/>
        <v>15000</v>
      </c>
      <c r="BK926" s="896">
        <f t="shared" si="3307"/>
        <v>0</v>
      </c>
      <c r="BL926" s="896">
        <f t="shared" si="3307"/>
        <v>7500</v>
      </c>
      <c r="BM926" s="896">
        <f t="shared" si="3307"/>
        <v>1800</v>
      </c>
      <c r="BN926" s="896">
        <f t="shared" si="3307"/>
        <v>3000</v>
      </c>
      <c r="BO926" s="896">
        <f t="shared" si="3307"/>
        <v>0</v>
      </c>
      <c r="BP926" s="896">
        <f t="shared" si="3307"/>
        <v>6000</v>
      </c>
      <c r="BQ926" s="896">
        <f t="shared" si="3307"/>
        <v>2700</v>
      </c>
      <c r="BR926" s="896">
        <f t="shared" si="3307"/>
        <v>0</v>
      </c>
      <c r="BS926" s="896">
        <f t="shared" si="3307"/>
        <v>0</v>
      </c>
      <c r="BT926" s="896">
        <f t="shared" si="3307"/>
        <v>0</v>
      </c>
      <c r="BU926" s="896">
        <f t="shared" si="3307"/>
        <v>0</v>
      </c>
      <c r="BV926" s="896">
        <f t="shared" si="3307"/>
        <v>0</v>
      </c>
      <c r="BW926" s="896">
        <f t="shared" si="3307"/>
        <v>2000</v>
      </c>
      <c r="BX926" s="896">
        <f t="shared" si="3307"/>
        <v>0</v>
      </c>
      <c r="BY926" s="895"/>
      <c r="BZ926" s="896">
        <f>SUM(BZ207)</f>
        <v>0</v>
      </c>
      <c r="CA926" s="896">
        <f>SUM(CA207)</f>
        <v>0</v>
      </c>
      <c r="CB926" s="896">
        <f>SUM(CB207)</f>
        <v>1400</v>
      </c>
      <c r="CC926" s="896">
        <f>SUM(CC207)</f>
        <v>4200</v>
      </c>
      <c r="CD926" s="698">
        <f t="shared" si="3240"/>
        <v>56.25</v>
      </c>
      <c r="CE926" s="698">
        <f t="shared" si="3241"/>
        <v>181.25</v>
      </c>
      <c r="CF926" s="698">
        <f t="shared" si="3242"/>
        <v>912.5</v>
      </c>
      <c r="CG926" s="698">
        <f t="shared" si="3243"/>
        <v>1437.5</v>
      </c>
      <c r="CH926" s="1370">
        <f t="shared" si="3244"/>
        <v>0</v>
      </c>
      <c r="CI926" s="1371">
        <f t="shared" si="3245"/>
        <v>0</v>
      </c>
      <c r="CJ926" s="1372">
        <f t="shared" si="3246"/>
        <v>0</v>
      </c>
      <c r="CK926" s="1372">
        <f t="shared" si="3247"/>
        <v>0</v>
      </c>
      <c r="CL926" s="1372">
        <f t="shared" si="3248"/>
        <v>0</v>
      </c>
      <c r="CM926" s="1372">
        <f t="shared" si="3249"/>
        <v>0</v>
      </c>
      <c r="CN926" s="1372">
        <f t="shared" si="3250"/>
        <v>0</v>
      </c>
      <c r="CO926" s="1373">
        <f t="shared" si="3251"/>
        <v>0</v>
      </c>
      <c r="CP926" s="1373">
        <f t="shared" si="3252"/>
        <v>0</v>
      </c>
      <c r="CQ926" s="1373">
        <f t="shared" si="3253"/>
        <v>0</v>
      </c>
      <c r="CR926" s="1373">
        <f t="shared" si="3254"/>
        <v>0</v>
      </c>
      <c r="CS926" s="1372">
        <f t="shared" si="3255"/>
        <v>0</v>
      </c>
      <c r="CT926" s="1372">
        <f t="shared" si="3256"/>
        <v>0</v>
      </c>
      <c r="CU926" s="1372">
        <f t="shared" si="3257"/>
        <v>0</v>
      </c>
      <c r="CV926" s="1372">
        <f t="shared" si="3258"/>
        <v>0</v>
      </c>
      <c r="CW926" s="1372">
        <f t="shared" si="3259"/>
        <v>0</v>
      </c>
      <c r="CX926" s="1371">
        <f t="shared" si="3260"/>
        <v>900</v>
      </c>
      <c r="CY926" s="1374">
        <f t="shared" si="3261"/>
        <v>6000</v>
      </c>
      <c r="CZ926" s="532">
        <f t="shared" si="3262"/>
        <v>0</v>
      </c>
      <c r="DA926" s="533">
        <f t="shared" si="3263"/>
        <v>0</v>
      </c>
      <c r="DB926" s="534">
        <f t="shared" si="3264"/>
        <v>0</v>
      </c>
      <c r="DC926" s="534">
        <f t="shared" si="3265"/>
        <v>0</v>
      </c>
      <c r="DD926" s="534">
        <f t="shared" si="3266"/>
        <v>0</v>
      </c>
      <c r="DE926" s="534">
        <f t="shared" si="3267"/>
        <v>0</v>
      </c>
      <c r="DF926" s="534">
        <f t="shared" si="3268"/>
        <v>0</v>
      </c>
      <c r="DG926" s="535">
        <f t="shared" si="3269"/>
        <v>0</v>
      </c>
      <c r="DH926" s="535">
        <f t="shared" si="3270"/>
        <v>0</v>
      </c>
      <c r="DI926" s="535">
        <f t="shared" si="3271"/>
        <v>0</v>
      </c>
      <c r="DJ926" s="535">
        <f t="shared" si="3272"/>
        <v>0</v>
      </c>
      <c r="DK926" s="534">
        <f t="shared" si="3273"/>
        <v>0</v>
      </c>
      <c r="DL926" s="534">
        <f t="shared" si="3274"/>
        <v>0</v>
      </c>
      <c r="DM926" s="534">
        <f t="shared" si="3275"/>
        <v>500</v>
      </c>
      <c r="DN926" s="534">
        <f t="shared" si="3276"/>
        <v>700</v>
      </c>
      <c r="DO926" s="534">
        <f t="shared" si="3277"/>
        <v>800</v>
      </c>
      <c r="DP926" s="533">
        <f t="shared" si="3278"/>
        <v>900</v>
      </c>
      <c r="DQ926" s="532">
        <f t="shared" si="3279"/>
        <v>1500</v>
      </c>
      <c r="DR926" s="753">
        <f t="shared" si="3280"/>
        <v>18</v>
      </c>
      <c r="DS926" s="111">
        <f t="shared" si="3281"/>
        <v>18</v>
      </c>
      <c r="DT926" s="111">
        <f t="shared" si="3282"/>
        <v>18</v>
      </c>
      <c r="DU926" s="111">
        <f t="shared" si="3283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7"/>
      <c r="EE926" s="603"/>
    </row>
    <row r="927" spans="1:135" s="604" customFormat="1" ht="15.75" customHeight="1">
      <c r="A927" s="718" t="str">
        <f>A208</f>
        <v>Sheep sales - export: no. sold</v>
      </c>
      <c r="B927" s="896">
        <f t="shared" ref="B927:S927" si="3308">SUM(B210)</f>
        <v>0</v>
      </c>
      <c r="C927" s="896">
        <f t="shared" si="3308"/>
        <v>0</v>
      </c>
      <c r="D927" s="896">
        <f t="shared" si="3308"/>
        <v>0</v>
      </c>
      <c r="E927" s="896">
        <f t="shared" si="3308"/>
        <v>0</v>
      </c>
      <c r="F927" s="896">
        <f t="shared" si="3308"/>
        <v>0</v>
      </c>
      <c r="G927" s="896">
        <f t="shared" si="3308"/>
        <v>0</v>
      </c>
      <c r="H927" s="896">
        <f t="shared" si="3308"/>
        <v>0</v>
      </c>
      <c r="I927" s="896">
        <f t="shared" si="3308"/>
        <v>0</v>
      </c>
      <c r="J927" s="896">
        <f t="shared" si="3308"/>
        <v>0</v>
      </c>
      <c r="K927" s="896">
        <f t="shared" si="3308"/>
        <v>0</v>
      </c>
      <c r="L927" s="896">
        <f t="shared" si="3308"/>
        <v>0</v>
      </c>
      <c r="M927" s="896">
        <f t="shared" si="3308"/>
        <v>0</v>
      </c>
      <c r="N927" s="896">
        <f t="shared" si="3308"/>
        <v>0</v>
      </c>
      <c r="O927" s="896">
        <f t="shared" si="3308"/>
        <v>0</v>
      </c>
      <c r="P927" s="896">
        <f t="shared" si="3308"/>
        <v>0</v>
      </c>
      <c r="Q927" s="896">
        <f t="shared" si="3308"/>
        <v>0</v>
      </c>
      <c r="R927" s="896">
        <f t="shared" si="3308"/>
        <v>0</v>
      </c>
      <c r="S927" s="896">
        <f t="shared" si="3308"/>
        <v>0</v>
      </c>
      <c r="T927" s="895"/>
      <c r="U927" s="896">
        <f t="shared" ref="U927:AL927" si="3309">SUM(U210)</f>
        <v>0</v>
      </c>
      <c r="V927" s="896">
        <f t="shared" si="3309"/>
        <v>0</v>
      </c>
      <c r="W927" s="896">
        <f t="shared" si="3309"/>
        <v>0</v>
      </c>
      <c r="X927" s="896">
        <f t="shared" si="3309"/>
        <v>0</v>
      </c>
      <c r="Y927" s="896">
        <f t="shared" si="3309"/>
        <v>0</v>
      </c>
      <c r="Z927" s="896">
        <f t="shared" si="3309"/>
        <v>0</v>
      </c>
      <c r="AA927" s="896">
        <f t="shared" si="3309"/>
        <v>0</v>
      </c>
      <c r="AB927" s="896">
        <f t="shared" si="3309"/>
        <v>0</v>
      </c>
      <c r="AC927" s="896">
        <f t="shared" si="3309"/>
        <v>0</v>
      </c>
      <c r="AD927" s="896">
        <f t="shared" si="3309"/>
        <v>0</v>
      </c>
      <c r="AE927" s="896">
        <f t="shared" si="3309"/>
        <v>0</v>
      </c>
      <c r="AF927" s="896">
        <f t="shared" si="3309"/>
        <v>0</v>
      </c>
      <c r="AG927" s="896">
        <f t="shared" si="3309"/>
        <v>0</v>
      </c>
      <c r="AH927" s="896">
        <f t="shared" si="3309"/>
        <v>0</v>
      </c>
      <c r="AI927" s="896">
        <f t="shared" si="3309"/>
        <v>0</v>
      </c>
      <c r="AJ927" s="896">
        <f t="shared" si="3309"/>
        <v>0</v>
      </c>
      <c r="AK927" s="896">
        <f t="shared" si="3309"/>
        <v>0</v>
      </c>
      <c r="AL927" s="896">
        <f t="shared" si="3309"/>
        <v>0</v>
      </c>
      <c r="AM927" s="895"/>
      <c r="AN927" s="896">
        <f t="shared" ref="AN927:BE927" si="3310">SUM(AN210)</f>
        <v>0</v>
      </c>
      <c r="AO927" s="896">
        <f t="shared" si="3310"/>
        <v>0</v>
      </c>
      <c r="AP927" s="896">
        <f t="shared" si="3310"/>
        <v>0</v>
      </c>
      <c r="AQ927" s="896">
        <f t="shared" si="3310"/>
        <v>0</v>
      </c>
      <c r="AR927" s="896">
        <f t="shared" si="3310"/>
        <v>0</v>
      </c>
      <c r="AS927" s="896">
        <f t="shared" si="3310"/>
        <v>0</v>
      </c>
      <c r="AT927" s="896">
        <f t="shared" si="3310"/>
        <v>0</v>
      </c>
      <c r="AU927" s="896">
        <f t="shared" si="3310"/>
        <v>0</v>
      </c>
      <c r="AV927" s="896">
        <f t="shared" si="3310"/>
        <v>0</v>
      </c>
      <c r="AW927" s="896">
        <f t="shared" si="3310"/>
        <v>0</v>
      </c>
      <c r="AX927" s="896">
        <f t="shared" si="3310"/>
        <v>0</v>
      </c>
      <c r="AY927" s="896">
        <f t="shared" si="3310"/>
        <v>0</v>
      </c>
      <c r="AZ927" s="896">
        <f t="shared" si="3310"/>
        <v>0</v>
      </c>
      <c r="BA927" s="896">
        <f t="shared" si="3310"/>
        <v>0</v>
      </c>
      <c r="BB927" s="896">
        <f t="shared" si="3310"/>
        <v>0</v>
      </c>
      <c r="BC927" s="896">
        <f t="shared" si="3310"/>
        <v>0</v>
      </c>
      <c r="BD927" s="896">
        <f t="shared" si="3310"/>
        <v>0</v>
      </c>
      <c r="BE927" s="896">
        <f t="shared" si="3310"/>
        <v>0</v>
      </c>
      <c r="BF927" s="895"/>
      <c r="BG927" s="896">
        <f t="shared" ref="BG927:BX927" si="3311">SUM(BG210)</f>
        <v>0</v>
      </c>
      <c r="BH927" s="896">
        <f t="shared" si="3311"/>
        <v>0</v>
      </c>
      <c r="BI927" s="896">
        <f t="shared" si="3311"/>
        <v>0</v>
      </c>
      <c r="BJ927" s="896">
        <f t="shared" si="3311"/>
        <v>0</v>
      </c>
      <c r="BK927" s="896">
        <f t="shared" si="3311"/>
        <v>0</v>
      </c>
      <c r="BL927" s="896">
        <f t="shared" si="3311"/>
        <v>0</v>
      </c>
      <c r="BM927" s="896">
        <f t="shared" si="3311"/>
        <v>0</v>
      </c>
      <c r="BN927" s="896">
        <f t="shared" si="3311"/>
        <v>0</v>
      </c>
      <c r="BO927" s="896">
        <f t="shared" si="3311"/>
        <v>0</v>
      </c>
      <c r="BP927" s="896">
        <f t="shared" si="3311"/>
        <v>0</v>
      </c>
      <c r="BQ927" s="896">
        <f t="shared" si="3311"/>
        <v>0</v>
      </c>
      <c r="BR927" s="896">
        <f t="shared" si="3311"/>
        <v>0</v>
      </c>
      <c r="BS927" s="896">
        <f t="shared" si="3311"/>
        <v>0</v>
      </c>
      <c r="BT927" s="896">
        <f t="shared" si="3311"/>
        <v>0</v>
      </c>
      <c r="BU927" s="896">
        <f t="shared" si="3311"/>
        <v>0</v>
      </c>
      <c r="BV927" s="896">
        <f t="shared" si="3311"/>
        <v>0</v>
      </c>
      <c r="BW927" s="896">
        <f t="shared" si="3311"/>
        <v>0</v>
      </c>
      <c r="BX927" s="896">
        <f t="shared" si="3311"/>
        <v>0</v>
      </c>
      <c r="BY927" s="895"/>
      <c r="BZ927" s="896">
        <f>SUM(BZ210)</f>
        <v>0</v>
      </c>
      <c r="CA927" s="896">
        <f>SUM(CA210)</f>
        <v>0</v>
      </c>
      <c r="CB927" s="896">
        <f>SUM(CB210)</f>
        <v>0</v>
      </c>
      <c r="CC927" s="896">
        <f>SUM(CC210)</f>
        <v>0</v>
      </c>
      <c r="CD927" s="698">
        <f t="shared" si="3240"/>
        <v>0</v>
      </c>
      <c r="CE927" s="698">
        <f t="shared" si="3241"/>
        <v>0</v>
      </c>
      <c r="CF927" s="698">
        <f t="shared" si="3242"/>
        <v>0</v>
      </c>
      <c r="CG927" s="698">
        <f t="shared" si="3243"/>
        <v>0</v>
      </c>
      <c r="CH927" s="1370">
        <f t="shared" si="3244"/>
        <v>0</v>
      </c>
      <c r="CI927" s="1371">
        <f t="shared" si="3245"/>
        <v>0</v>
      </c>
      <c r="CJ927" s="1372">
        <f t="shared" si="3246"/>
        <v>0</v>
      </c>
      <c r="CK927" s="1372">
        <f t="shared" si="3247"/>
        <v>0</v>
      </c>
      <c r="CL927" s="1372">
        <f t="shared" si="3248"/>
        <v>0</v>
      </c>
      <c r="CM927" s="1372">
        <f t="shared" si="3249"/>
        <v>0</v>
      </c>
      <c r="CN927" s="1372">
        <f t="shared" si="3250"/>
        <v>0</v>
      </c>
      <c r="CO927" s="1373">
        <f t="shared" si="3251"/>
        <v>0</v>
      </c>
      <c r="CP927" s="1373">
        <f t="shared" si="3252"/>
        <v>0</v>
      </c>
      <c r="CQ927" s="1373">
        <f t="shared" si="3253"/>
        <v>0</v>
      </c>
      <c r="CR927" s="1373">
        <f t="shared" si="3254"/>
        <v>0</v>
      </c>
      <c r="CS927" s="1372">
        <f t="shared" si="3255"/>
        <v>0</v>
      </c>
      <c r="CT927" s="1372">
        <f t="shared" si="3256"/>
        <v>0</v>
      </c>
      <c r="CU927" s="1372">
        <f t="shared" si="3257"/>
        <v>0</v>
      </c>
      <c r="CV927" s="1372">
        <f t="shared" si="3258"/>
        <v>0</v>
      </c>
      <c r="CW927" s="1372">
        <f t="shared" si="3259"/>
        <v>0</v>
      </c>
      <c r="CX927" s="1371">
        <f t="shared" si="3260"/>
        <v>0</v>
      </c>
      <c r="CY927" s="1374">
        <f t="shared" si="3261"/>
        <v>0</v>
      </c>
      <c r="CZ927" s="532">
        <f t="shared" si="3262"/>
        <v>0</v>
      </c>
      <c r="DA927" s="533">
        <f t="shared" si="3263"/>
        <v>0</v>
      </c>
      <c r="DB927" s="534">
        <f t="shared" si="3264"/>
        <v>0</v>
      </c>
      <c r="DC927" s="534">
        <f t="shared" si="3265"/>
        <v>0</v>
      </c>
      <c r="DD927" s="534">
        <f t="shared" si="3266"/>
        <v>0</v>
      </c>
      <c r="DE927" s="534">
        <f t="shared" si="3267"/>
        <v>0</v>
      </c>
      <c r="DF927" s="534">
        <f t="shared" si="3268"/>
        <v>0</v>
      </c>
      <c r="DG927" s="535">
        <f t="shared" si="3269"/>
        <v>0</v>
      </c>
      <c r="DH927" s="535">
        <f t="shared" si="3270"/>
        <v>0</v>
      </c>
      <c r="DI927" s="535">
        <f t="shared" si="3271"/>
        <v>0</v>
      </c>
      <c r="DJ927" s="535">
        <f t="shared" si="3272"/>
        <v>0</v>
      </c>
      <c r="DK927" s="534">
        <f t="shared" si="3273"/>
        <v>0</v>
      </c>
      <c r="DL927" s="534">
        <f t="shared" si="3274"/>
        <v>0</v>
      </c>
      <c r="DM927" s="534">
        <f t="shared" si="3275"/>
        <v>0</v>
      </c>
      <c r="DN927" s="534">
        <f t="shared" si="3276"/>
        <v>0</v>
      </c>
      <c r="DO927" s="534">
        <f t="shared" si="3277"/>
        <v>0</v>
      </c>
      <c r="DP927" s="533">
        <f t="shared" si="3278"/>
        <v>0</v>
      </c>
      <c r="DQ927" s="532">
        <f t="shared" si="3279"/>
        <v>0</v>
      </c>
      <c r="DR927" s="753">
        <f t="shared" si="3280"/>
        <v>18</v>
      </c>
      <c r="DS927" s="111">
        <f t="shared" si="3281"/>
        <v>18</v>
      </c>
      <c r="DT927" s="111">
        <f t="shared" si="3282"/>
        <v>18</v>
      </c>
      <c r="DU927" s="111">
        <f t="shared" si="3283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7"/>
      <c r="EE927" s="603"/>
    </row>
    <row r="928" spans="1:135" s="604" customFormat="1" ht="15.75" customHeight="1">
      <c r="A928" s="718" t="str">
        <f>A211</f>
        <v>Sheep sales - local: no. sold</v>
      </c>
      <c r="B928" s="896">
        <f t="shared" ref="B928:S928" si="3312">SUM(B213)</f>
        <v>0</v>
      </c>
      <c r="C928" s="896">
        <f t="shared" si="3312"/>
        <v>0</v>
      </c>
      <c r="D928" s="896">
        <f t="shared" si="3312"/>
        <v>0</v>
      </c>
      <c r="E928" s="896">
        <f t="shared" si="3312"/>
        <v>0</v>
      </c>
      <c r="F928" s="896">
        <f t="shared" si="3312"/>
        <v>0</v>
      </c>
      <c r="G928" s="896">
        <f t="shared" si="3312"/>
        <v>0</v>
      </c>
      <c r="H928" s="896">
        <f t="shared" si="3312"/>
        <v>0</v>
      </c>
      <c r="I928" s="896">
        <f t="shared" si="3312"/>
        <v>0</v>
      </c>
      <c r="J928" s="896">
        <f t="shared" si="3312"/>
        <v>0</v>
      </c>
      <c r="K928" s="896">
        <f t="shared" si="3312"/>
        <v>0</v>
      </c>
      <c r="L928" s="896">
        <f t="shared" si="3312"/>
        <v>0</v>
      </c>
      <c r="M928" s="896">
        <f t="shared" si="3312"/>
        <v>0</v>
      </c>
      <c r="N928" s="896">
        <f t="shared" si="3312"/>
        <v>0</v>
      </c>
      <c r="O928" s="896">
        <f t="shared" si="3312"/>
        <v>0</v>
      </c>
      <c r="P928" s="896">
        <f t="shared" si="3312"/>
        <v>0</v>
      </c>
      <c r="Q928" s="896">
        <f t="shared" si="3312"/>
        <v>0</v>
      </c>
      <c r="R928" s="896">
        <f t="shared" si="3312"/>
        <v>0</v>
      </c>
      <c r="S928" s="896">
        <f t="shared" si="3312"/>
        <v>0</v>
      </c>
      <c r="T928" s="895"/>
      <c r="U928" s="896">
        <f t="shared" ref="U928:AL928" si="3313">SUM(U213)</f>
        <v>0</v>
      </c>
      <c r="V928" s="896">
        <f t="shared" si="3313"/>
        <v>0</v>
      </c>
      <c r="W928" s="896">
        <f t="shared" si="3313"/>
        <v>0</v>
      </c>
      <c r="X928" s="896">
        <f t="shared" si="3313"/>
        <v>600</v>
      </c>
      <c r="Y928" s="896">
        <f t="shared" si="3313"/>
        <v>0</v>
      </c>
      <c r="Z928" s="896">
        <f t="shared" si="3313"/>
        <v>0</v>
      </c>
      <c r="AA928" s="896">
        <f t="shared" si="3313"/>
        <v>0</v>
      </c>
      <c r="AB928" s="896">
        <f t="shared" si="3313"/>
        <v>0</v>
      </c>
      <c r="AC928" s="896">
        <f t="shared" si="3313"/>
        <v>0</v>
      </c>
      <c r="AD928" s="896">
        <f t="shared" si="3313"/>
        <v>0</v>
      </c>
      <c r="AE928" s="896">
        <f t="shared" si="3313"/>
        <v>0</v>
      </c>
      <c r="AF928" s="896">
        <f t="shared" si="3313"/>
        <v>0</v>
      </c>
      <c r="AG928" s="896">
        <f t="shared" si="3313"/>
        <v>0</v>
      </c>
      <c r="AH928" s="896">
        <f t="shared" si="3313"/>
        <v>0</v>
      </c>
      <c r="AI928" s="896">
        <f t="shared" si="3313"/>
        <v>0</v>
      </c>
      <c r="AJ928" s="896">
        <f t="shared" si="3313"/>
        <v>0</v>
      </c>
      <c r="AK928" s="896">
        <f t="shared" si="3313"/>
        <v>0</v>
      </c>
      <c r="AL928" s="896">
        <f t="shared" si="3313"/>
        <v>0</v>
      </c>
      <c r="AM928" s="895"/>
      <c r="AN928" s="896">
        <f t="shared" ref="AN928:BE928" si="3314">SUM(AN213)</f>
        <v>0</v>
      </c>
      <c r="AO928" s="896">
        <f t="shared" si="3314"/>
        <v>0</v>
      </c>
      <c r="AP928" s="896">
        <f t="shared" si="3314"/>
        <v>0</v>
      </c>
      <c r="AQ928" s="896">
        <f t="shared" si="3314"/>
        <v>1000</v>
      </c>
      <c r="AR928" s="896">
        <f t="shared" si="3314"/>
        <v>5000</v>
      </c>
      <c r="AS928" s="896">
        <f t="shared" si="3314"/>
        <v>0</v>
      </c>
      <c r="AT928" s="896">
        <f t="shared" si="3314"/>
        <v>700</v>
      </c>
      <c r="AU928" s="896">
        <f t="shared" si="3314"/>
        <v>1400</v>
      </c>
      <c r="AV928" s="896">
        <f t="shared" si="3314"/>
        <v>0</v>
      </c>
      <c r="AW928" s="896">
        <f t="shared" si="3314"/>
        <v>0</v>
      </c>
      <c r="AX928" s="896">
        <f t="shared" si="3314"/>
        <v>0</v>
      </c>
      <c r="AY928" s="896">
        <f t="shared" si="3314"/>
        <v>0</v>
      </c>
      <c r="AZ928" s="896">
        <f t="shared" si="3314"/>
        <v>0</v>
      </c>
      <c r="BA928" s="896">
        <f t="shared" si="3314"/>
        <v>0</v>
      </c>
      <c r="BB928" s="896">
        <f t="shared" si="3314"/>
        <v>0</v>
      </c>
      <c r="BC928" s="896">
        <f t="shared" si="3314"/>
        <v>0</v>
      </c>
      <c r="BD928" s="896">
        <f t="shared" si="3314"/>
        <v>0</v>
      </c>
      <c r="BE928" s="896">
        <f t="shared" si="3314"/>
        <v>0</v>
      </c>
      <c r="BF928" s="895"/>
      <c r="BG928" s="896">
        <f t="shared" ref="BG928:BX928" si="3315">SUM(BG213)</f>
        <v>0</v>
      </c>
      <c r="BH928" s="896">
        <f t="shared" si="3315"/>
        <v>0</v>
      </c>
      <c r="BI928" s="896">
        <f t="shared" si="3315"/>
        <v>0</v>
      </c>
      <c r="BJ928" s="896">
        <f t="shared" si="3315"/>
        <v>1950</v>
      </c>
      <c r="BK928" s="896">
        <f t="shared" si="3315"/>
        <v>2000</v>
      </c>
      <c r="BL928" s="896">
        <f t="shared" si="3315"/>
        <v>0</v>
      </c>
      <c r="BM928" s="896">
        <f t="shared" si="3315"/>
        <v>0</v>
      </c>
      <c r="BN928" s="896">
        <f t="shared" si="3315"/>
        <v>2000</v>
      </c>
      <c r="BO928" s="896">
        <f t="shared" si="3315"/>
        <v>0</v>
      </c>
      <c r="BP928" s="896">
        <f t="shared" si="3315"/>
        <v>3200</v>
      </c>
      <c r="BQ928" s="896">
        <f t="shared" si="3315"/>
        <v>0</v>
      </c>
      <c r="BR928" s="896">
        <f t="shared" si="3315"/>
        <v>0</v>
      </c>
      <c r="BS928" s="896">
        <f t="shared" si="3315"/>
        <v>0</v>
      </c>
      <c r="BT928" s="896">
        <f t="shared" si="3315"/>
        <v>0</v>
      </c>
      <c r="BU928" s="896">
        <f t="shared" si="3315"/>
        <v>0</v>
      </c>
      <c r="BV928" s="896">
        <f t="shared" si="3315"/>
        <v>0</v>
      </c>
      <c r="BW928" s="896">
        <f t="shared" si="3315"/>
        <v>0</v>
      </c>
      <c r="BX928" s="896">
        <f t="shared" si="3315"/>
        <v>0</v>
      </c>
      <c r="BY928" s="895"/>
      <c r="BZ928" s="896">
        <f>SUM(BZ213)</f>
        <v>0</v>
      </c>
      <c r="CA928" s="896">
        <f>SUM(CA213)</f>
        <v>0</v>
      </c>
      <c r="CB928" s="896">
        <f>SUM(CB213)</f>
        <v>400</v>
      </c>
      <c r="CC928" s="896">
        <f>SUM(CC213)</f>
        <v>900</v>
      </c>
      <c r="CD928" s="698">
        <f t="shared" si="3240"/>
        <v>0</v>
      </c>
      <c r="CE928" s="698">
        <f t="shared" si="3241"/>
        <v>0</v>
      </c>
      <c r="CF928" s="698">
        <f t="shared" si="3242"/>
        <v>193.75</v>
      </c>
      <c r="CG928" s="698">
        <f t="shared" si="3243"/>
        <v>371.875</v>
      </c>
      <c r="CH928" s="1370">
        <f t="shared" si="3244"/>
        <v>0</v>
      </c>
      <c r="CI928" s="1371">
        <f t="shared" si="3245"/>
        <v>0</v>
      </c>
      <c r="CJ928" s="1372">
        <f t="shared" si="3246"/>
        <v>0</v>
      </c>
      <c r="CK928" s="1372">
        <f t="shared" si="3247"/>
        <v>0</v>
      </c>
      <c r="CL928" s="1372">
        <f t="shared" si="3248"/>
        <v>0</v>
      </c>
      <c r="CM928" s="1372">
        <f t="shared" si="3249"/>
        <v>0</v>
      </c>
      <c r="CN928" s="1372">
        <f t="shared" si="3250"/>
        <v>0</v>
      </c>
      <c r="CO928" s="1373">
        <f t="shared" si="3251"/>
        <v>0</v>
      </c>
      <c r="CP928" s="1373">
        <f t="shared" si="3252"/>
        <v>0</v>
      </c>
      <c r="CQ928" s="1373">
        <f t="shared" si="3253"/>
        <v>0</v>
      </c>
      <c r="CR928" s="1373">
        <f t="shared" si="3254"/>
        <v>0</v>
      </c>
      <c r="CS928" s="1372">
        <f t="shared" si="3255"/>
        <v>0</v>
      </c>
      <c r="CT928" s="1372">
        <f t="shared" si="3256"/>
        <v>0</v>
      </c>
      <c r="CU928" s="1372">
        <f t="shared" si="3257"/>
        <v>0</v>
      </c>
      <c r="CV928" s="1372">
        <f t="shared" si="3258"/>
        <v>0</v>
      </c>
      <c r="CW928" s="1372">
        <f t="shared" si="3259"/>
        <v>0</v>
      </c>
      <c r="CX928" s="1371">
        <f t="shared" si="3260"/>
        <v>0</v>
      </c>
      <c r="CY928" s="1374">
        <f t="shared" si="3261"/>
        <v>0</v>
      </c>
      <c r="CZ928" s="532">
        <f t="shared" si="3262"/>
        <v>0</v>
      </c>
      <c r="DA928" s="533">
        <f t="shared" si="3263"/>
        <v>0</v>
      </c>
      <c r="DB928" s="534">
        <f t="shared" si="3264"/>
        <v>0</v>
      </c>
      <c r="DC928" s="534">
        <f t="shared" si="3265"/>
        <v>0</v>
      </c>
      <c r="DD928" s="534">
        <f t="shared" si="3266"/>
        <v>0</v>
      </c>
      <c r="DE928" s="534">
        <f t="shared" si="3267"/>
        <v>0</v>
      </c>
      <c r="DF928" s="534">
        <f t="shared" si="3268"/>
        <v>0</v>
      </c>
      <c r="DG928" s="535">
        <f t="shared" si="3269"/>
        <v>0</v>
      </c>
      <c r="DH928" s="535">
        <f t="shared" si="3270"/>
        <v>0</v>
      </c>
      <c r="DI928" s="535">
        <f t="shared" si="3271"/>
        <v>0</v>
      </c>
      <c r="DJ928" s="535">
        <f t="shared" si="3272"/>
        <v>0</v>
      </c>
      <c r="DK928" s="534">
        <f t="shared" si="3273"/>
        <v>0</v>
      </c>
      <c r="DL928" s="534">
        <f t="shared" si="3274"/>
        <v>0</v>
      </c>
      <c r="DM928" s="534">
        <f t="shared" si="3275"/>
        <v>0</v>
      </c>
      <c r="DN928" s="534">
        <f t="shared" si="3276"/>
        <v>0</v>
      </c>
      <c r="DO928" s="534">
        <f t="shared" si="3277"/>
        <v>0</v>
      </c>
      <c r="DP928" s="533">
        <f t="shared" si="3278"/>
        <v>0</v>
      </c>
      <c r="DQ928" s="532">
        <f t="shared" si="3279"/>
        <v>600</v>
      </c>
      <c r="DR928" s="753">
        <f t="shared" si="3280"/>
        <v>18</v>
      </c>
      <c r="DS928" s="111">
        <f t="shared" si="3281"/>
        <v>18</v>
      </c>
      <c r="DT928" s="111">
        <f t="shared" si="3282"/>
        <v>18</v>
      </c>
      <c r="DU928" s="111">
        <f t="shared" si="3283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7"/>
      <c r="EE928" s="603"/>
    </row>
    <row r="929" spans="1:135" s="604" customFormat="1" ht="15.75" customHeight="1">
      <c r="A929" s="718" t="str">
        <f>A215</f>
        <v>Chicken sales: no. sold</v>
      </c>
      <c r="B929" s="896">
        <f t="shared" ref="B929:S929" si="3316">SUM(B217)</f>
        <v>0</v>
      </c>
      <c r="C929" s="896">
        <f t="shared" si="3316"/>
        <v>100</v>
      </c>
      <c r="D929" s="896">
        <f t="shared" si="3316"/>
        <v>0</v>
      </c>
      <c r="E929" s="896">
        <f t="shared" si="3316"/>
        <v>0</v>
      </c>
      <c r="F929" s="896">
        <f t="shared" si="3316"/>
        <v>0</v>
      </c>
      <c r="G929" s="896">
        <f t="shared" si="3316"/>
        <v>0</v>
      </c>
      <c r="H929" s="896">
        <f t="shared" si="3316"/>
        <v>0</v>
      </c>
      <c r="I929" s="896">
        <f t="shared" si="3316"/>
        <v>0</v>
      </c>
      <c r="J929" s="896">
        <f t="shared" si="3316"/>
        <v>0</v>
      </c>
      <c r="K929" s="896">
        <f t="shared" si="3316"/>
        <v>0</v>
      </c>
      <c r="L929" s="896">
        <f t="shared" si="3316"/>
        <v>0</v>
      </c>
      <c r="M929" s="896">
        <f t="shared" si="3316"/>
        <v>0</v>
      </c>
      <c r="N929" s="896">
        <f t="shared" si="3316"/>
        <v>120</v>
      </c>
      <c r="O929" s="896">
        <f t="shared" si="3316"/>
        <v>0</v>
      </c>
      <c r="P929" s="896">
        <f t="shared" si="3316"/>
        <v>0</v>
      </c>
      <c r="Q929" s="896">
        <f t="shared" si="3316"/>
        <v>0</v>
      </c>
      <c r="R929" s="896">
        <f t="shared" si="3316"/>
        <v>0</v>
      </c>
      <c r="S929" s="896">
        <f t="shared" si="3316"/>
        <v>0</v>
      </c>
      <c r="T929" s="895"/>
      <c r="U929" s="896">
        <f t="shared" ref="U929:AL929" si="3317">SUM(U217)</f>
        <v>0</v>
      </c>
      <c r="V929" s="896">
        <f t="shared" si="3317"/>
        <v>0</v>
      </c>
      <c r="W929" s="896">
        <f t="shared" si="3317"/>
        <v>75</v>
      </c>
      <c r="X929" s="896">
        <f t="shared" si="3317"/>
        <v>0</v>
      </c>
      <c r="Y929" s="896">
        <f t="shared" si="3317"/>
        <v>0</v>
      </c>
      <c r="Z929" s="896">
        <f t="shared" si="3317"/>
        <v>0</v>
      </c>
      <c r="AA929" s="896">
        <f t="shared" si="3317"/>
        <v>0</v>
      </c>
      <c r="AB929" s="896">
        <f t="shared" si="3317"/>
        <v>0</v>
      </c>
      <c r="AC929" s="896">
        <f t="shared" si="3317"/>
        <v>0</v>
      </c>
      <c r="AD929" s="896">
        <f t="shared" si="3317"/>
        <v>0</v>
      </c>
      <c r="AE929" s="896">
        <f t="shared" si="3317"/>
        <v>0</v>
      </c>
      <c r="AF929" s="896">
        <f t="shared" si="3317"/>
        <v>0</v>
      </c>
      <c r="AG929" s="896">
        <f t="shared" si="3317"/>
        <v>0</v>
      </c>
      <c r="AH929" s="896">
        <f t="shared" si="3317"/>
        <v>0</v>
      </c>
      <c r="AI929" s="896">
        <f t="shared" si="3317"/>
        <v>960</v>
      </c>
      <c r="AJ929" s="896">
        <f t="shared" si="3317"/>
        <v>0</v>
      </c>
      <c r="AK929" s="896">
        <f t="shared" si="3317"/>
        <v>0</v>
      </c>
      <c r="AL929" s="896">
        <f t="shared" si="3317"/>
        <v>0</v>
      </c>
      <c r="AM929" s="895"/>
      <c r="AN929" s="896">
        <f t="shared" ref="AN929:BE929" si="3318">SUM(AN217)</f>
        <v>0</v>
      </c>
      <c r="AO929" s="896">
        <f t="shared" si="3318"/>
        <v>100</v>
      </c>
      <c r="AP929" s="896">
        <f t="shared" si="3318"/>
        <v>0</v>
      </c>
      <c r="AQ929" s="896">
        <f t="shared" si="3318"/>
        <v>0</v>
      </c>
      <c r="AR929" s="896">
        <f t="shared" si="3318"/>
        <v>100</v>
      </c>
      <c r="AS929" s="896">
        <f t="shared" si="3318"/>
        <v>50</v>
      </c>
      <c r="AT929" s="896">
        <f t="shared" si="3318"/>
        <v>0</v>
      </c>
      <c r="AU929" s="896">
        <f t="shared" si="3318"/>
        <v>0</v>
      </c>
      <c r="AV929" s="896">
        <f t="shared" si="3318"/>
        <v>0</v>
      </c>
      <c r="AW929" s="896">
        <f t="shared" si="3318"/>
        <v>0</v>
      </c>
      <c r="AX929" s="896">
        <f t="shared" si="3318"/>
        <v>0</v>
      </c>
      <c r="AY929" s="896">
        <f t="shared" si="3318"/>
        <v>0</v>
      </c>
      <c r="AZ929" s="896">
        <f t="shared" si="3318"/>
        <v>0</v>
      </c>
      <c r="BA929" s="896">
        <f t="shared" si="3318"/>
        <v>0</v>
      </c>
      <c r="BB929" s="896">
        <f t="shared" si="3318"/>
        <v>0</v>
      </c>
      <c r="BC929" s="896">
        <f t="shared" si="3318"/>
        <v>0</v>
      </c>
      <c r="BD929" s="896">
        <f t="shared" si="3318"/>
        <v>0</v>
      </c>
      <c r="BE929" s="896">
        <f t="shared" si="3318"/>
        <v>0</v>
      </c>
      <c r="BF929" s="895"/>
      <c r="BG929" s="896">
        <f t="shared" ref="BG929:BX929" si="3319">SUM(BG217)</f>
        <v>0</v>
      </c>
      <c r="BH929" s="896">
        <f t="shared" si="3319"/>
        <v>0</v>
      </c>
      <c r="BI929" s="896">
        <f t="shared" si="3319"/>
        <v>0</v>
      </c>
      <c r="BJ929" s="896">
        <f t="shared" si="3319"/>
        <v>0</v>
      </c>
      <c r="BK929" s="896">
        <f t="shared" si="3319"/>
        <v>0</v>
      </c>
      <c r="BL929" s="896">
        <f t="shared" si="3319"/>
        <v>0</v>
      </c>
      <c r="BM929" s="896">
        <f t="shared" si="3319"/>
        <v>0</v>
      </c>
      <c r="BN929" s="896">
        <f t="shared" si="3319"/>
        <v>500</v>
      </c>
      <c r="BO929" s="896">
        <f t="shared" si="3319"/>
        <v>0</v>
      </c>
      <c r="BP929" s="896">
        <f t="shared" si="3319"/>
        <v>0</v>
      </c>
      <c r="BQ929" s="896">
        <f t="shared" si="3319"/>
        <v>0</v>
      </c>
      <c r="BR929" s="896">
        <f t="shared" si="3319"/>
        <v>0</v>
      </c>
      <c r="BS929" s="896">
        <f t="shared" si="3319"/>
        <v>0</v>
      </c>
      <c r="BT929" s="896">
        <f t="shared" si="3319"/>
        <v>0</v>
      </c>
      <c r="BU929" s="896">
        <f t="shared" si="3319"/>
        <v>0</v>
      </c>
      <c r="BV929" s="896">
        <f t="shared" si="3319"/>
        <v>0</v>
      </c>
      <c r="BW929" s="896">
        <f t="shared" si="3319"/>
        <v>280</v>
      </c>
      <c r="BX929" s="896">
        <f t="shared" si="3319"/>
        <v>0</v>
      </c>
      <c r="BY929" s="895"/>
      <c r="BZ929" s="896">
        <f>SUM(BZ217)</f>
        <v>135</v>
      </c>
      <c r="CA929" s="896">
        <f>SUM(CA217)</f>
        <v>198</v>
      </c>
      <c r="CB929" s="896">
        <f>SUM(CB217)</f>
        <v>100</v>
      </c>
      <c r="CC929" s="896">
        <f>SUM(CC217)</f>
        <v>405</v>
      </c>
      <c r="CD929" s="698">
        <f t="shared" si="3240"/>
        <v>6.25</v>
      </c>
      <c r="CE929" s="698">
        <f t="shared" si="3241"/>
        <v>4.6875</v>
      </c>
      <c r="CF929" s="698">
        <f t="shared" si="3242"/>
        <v>9.375</v>
      </c>
      <c r="CG929" s="698">
        <f t="shared" si="3243"/>
        <v>17.5</v>
      </c>
      <c r="CH929" s="1370">
        <f t="shared" si="3244"/>
        <v>0</v>
      </c>
      <c r="CI929" s="1371">
        <f t="shared" si="3245"/>
        <v>0</v>
      </c>
      <c r="CJ929" s="1372">
        <f t="shared" si="3246"/>
        <v>0</v>
      </c>
      <c r="CK929" s="1372">
        <f t="shared" si="3247"/>
        <v>0</v>
      </c>
      <c r="CL929" s="1372">
        <f t="shared" si="3248"/>
        <v>0</v>
      </c>
      <c r="CM929" s="1372">
        <f t="shared" si="3249"/>
        <v>0</v>
      </c>
      <c r="CN929" s="1372">
        <f t="shared" si="3250"/>
        <v>0</v>
      </c>
      <c r="CO929" s="1373">
        <f t="shared" si="3251"/>
        <v>0</v>
      </c>
      <c r="CP929" s="1373">
        <f t="shared" si="3252"/>
        <v>0</v>
      </c>
      <c r="CQ929" s="1373">
        <f t="shared" si="3253"/>
        <v>0</v>
      </c>
      <c r="CR929" s="1373">
        <f t="shared" si="3254"/>
        <v>0</v>
      </c>
      <c r="CS929" s="1372">
        <f t="shared" si="3255"/>
        <v>0</v>
      </c>
      <c r="CT929" s="1372">
        <f t="shared" si="3256"/>
        <v>0</v>
      </c>
      <c r="CU929" s="1372">
        <f t="shared" si="3257"/>
        <v>0</v>
      </c>
      <c r="CV929" s="1372">
        <f t="shared" si="3258"/>
        <v>0</v>
      </c>
      <c r="CW929" s="1372">
        <f t="shared" si="3259"/>
        <v>0</v>
      </c>
      <c r="CX929" s="1371">
        <f t="shared" si="3260"/>
        <v>100</v>
      </c>
      <c r="CY929" s="1374">
        <f t="shared" si="3261"/>
        <v>120</v>
      </c>
      <c r="CZ929" s="532">
        <f t="shared" si="3262"/>
        <v>0</v>
      </c>
      <c r="DA929" s="533">
        <f t="shared" si="3263"/>
        <v>0</v>
      </c>
      <c r="DB929" s="534">
        <f t="shared" si="3264"/>
        <v>0</v>
      </c>
      <c r="DC929" s="534">
        <f t="shared" si="3265"/>
        <v>0</v>
      </c>
      <c r="DD929" s="534">
        <f t="shared" si="3266"/>
        <v>0</v>
      </c>
      <c r="DE929" s="534">
        <f t="shared" si="3267"/>
        <v>0</v>
      </c>
      <c r="DF929" s="534">
        <f t="shared" si="3268"/>
        <v>0</v>
      </c>
      <c r="DG929" s="535">
        <f t="shared" si="3269"/>
        <v>0</v>
      </c>
      <c r="DH929" s="535">
        <f t="shared" si="3270"/>
        <v>0</v>
      </c>
      <c r="DI929" s="535">
        <f t="shared" si="3271"/>
        <v>0</v>
      </c>
      <c r="DJ929" s="535">
        <f t="shared" si="3272"/>
        <v>0</v>
      </c>
      <c r="DK929" s="534">
        <f t="shared" si="3273"/>
        <v>0</v>
      </c>
      <c r="DL929" s="534">
        <f t="shared" si="3274"/>
        <v>0</v>
      </c>
      <c r="DM929" s="534">
        <f t="shared" si="3275"/>
        <v>0</v>
      </c>
      <c r="DN929" s="534">
        <f t="shared" si="3276"/>
        <v>0</v>
      </c>
      <c r="DO929" s="534">
        <f t="shared" si="3277"/>
        <v>0</v>
      </c>
      <c r="DP929" s="533">
        <f t="shared" si="3278"/>
        <v>75</v>
      </c>
      <c r="DQ929" s="532">
        <f t="shared" si="3279"/>
        <v>960</v>
      </c>
      <c r="DR929" s="753">
        <f t="shared" si="3280"/>
        <v>18</v>
      </c>
      <c r="DS929" s="111">
        <f t="shared" si="3281"/>
        <v>18</v>
      </c>
      <c r="DT929" s="111">
        <f t="shared" si="3282"/>
        <v>18</v>
      </c>
      <c r="DU929" s="111">
        <f t="shared" si="3283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7"/>
      <c r="EE929" s="603"/>
    </row>
    <row r="930" spans="1:135" s="604" customFormat="1" ht="15.75" customHeight="1">
      <c r="A930" s="904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Q930" s="895"/>
      <c r="R930" s="895"/>
      <c r="S930" s="895"/>
      <c r="T930" s="880"/>
      <c r="U930" s="895"/>
      <c r="V930" s="895"/>
      <c r="W930" s="895"/>
      <c r="X930" s="895"/>
      <c r="Y930" s="895"/>
      <c r="Z930" s="895"/>
      <c r="AA930" s="895"/>
      <c r="AB930" s="895"/>
      <c r="AC930" s="895"/>
      <c r="AD930" s="895"/>
      <c r="AE930" s="895"/>
      <c r="AF930" s="895"/>
      <c r="AG930" s="895"/>
      <c r="AH930" s="895"/>
      <c r="AI930" s="895"/>
      <c r="AJ930" s="895"/>
      <c r="AK930" s="895"/>
      <c r="AL930" s="895"/>
      <c r="AM930" s="880"/>
      <c r="AN930" s="895"/>
      <c r="AO930" s="895"/>
      <c r="AP930" s="895"/>
      <c r="AQ930" s="895"/>
      <c r="AR930" s="895"/>
      <c r="AS930" s="895"/>
      <c r="AT930" s="895"/>
      <c r="AU930" s="895"/>
      <c r="AV930" s="895"/>
      <c r="AW930" s="895"/>
      <c r="AX930" s="895"/>
      <c r="AY930" s="895"/>
      <c r="AZ930" s="895"/>
      <c r="BA930" s="895"/>
      <c r="BB930" s="895"/>
      <c r="BC930" s="895"/>
      <c r="BD930" s="895"/>
      <c r="BE930" s="895"/>
      <c r="BF930" s="880"/>
      <c r="BG930" s="895"/>
      <c r="BH930" s="895"/>
      <c r="BI930" s="895"/>
      <c r="BJ930" s="895"/>
      <c r="BK930" s="895"/>
      <c r="BL930" s="895"/>
      <c r="BM930" s="895"/>
      <c r="BN930" s="895"/>
      <c r="BO930" s="895"/>
      <c r="BP930" s="895"/>
      <c r="BQ930" s="895"/>
      <c r="BR930" s="895"/>
      <c r="BS930" s="895"/>
      <c r="BT930" s="895"/>
      <c r="BU930" s="895"/>
      <c r="BV930" s="895"/>
      <c r="BW930" s="895"/>
      <c r="BX930" s="895"/>
      <c r="BY930" s="880"/>
      <c r="BZ930" s="895"/>
      <c r="CA930" s="895"/>
      <c r="CB930" s="895"/>
      <c r="CC930" s="895"/>
      <c r="CD930" s="910"/>
      <c r="CE930" s="910"/>
      <c r="CF930" s="910"/>
      <c r="CG930" s="910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6">
        <f t="shared" ref="B931:S931" si="3320">SUM(B236)</f>
        <v>0</v>
      </c>
      <c r="C931" s="896">
        <f t="shared" si="3320"/>
        <v>0</v>
      </c>
      <c r="D931" s="896">
        <f t="shared" si="3320"/>
        <v>0</v>
      </c>
      <c r="E931" s="896">
        <f t="shared" si="3320"/>
        <v>0</v>
      </c>
      <c r="F931" s="896">
        <f t="shared" si="3320"/>
        <v>0</v>
      </c>
      <c r="G931" s="896">
        <f t="shared" si="3320"/>
        <v>0</v>
      </c>
      <c r="H931" s="896">
        <f t="shared" si="3320"/>
        <v>0</v>
      </c>
      <c r="I931" s="896">
        <f t="shared" si="3320"/>
        <v>0</v>
      </c>
      <c r="J931" s="896">
        <f t="shared" si="3320"/>
        <v>0</v>
      </c>
      <c r="K931" s="896">
        <f t="shared" si="3320"/>
        <v>0</v>
      </c>
      <c r="L931" s="896">
        <f t="shared" si="3320"/>
        <v>0</v>
      </c>
      <c r="M931" s="896">
        <f t="shared" si="3320"/>
        <v>0</v>
      </c>
      <c r="N931" s="896">
        <f t="shared" si="3320"/>
        <v>0</v>
      </c>
      <c r="O931" s="896">
        <f t="shared" si="3320"/>
        <v>0</v>
      </c>
      <c r="P931" s="896">
        <f t="shared" si="3320"/>
        <v>0</v>
      </c>
      <c r="Q931" s="896">
        <f t="shared" si="3320"/>
        <v>0</v>
      </c>
      <c r="R931" s="896">
        <f t="shared" si="3320"/>
        <v>0</v>
      </c>
      <c r="S931" s="896">
        <f t="shared" si="3320"/>
        <v>0</v>
      </c>
      <c r="T931" s="895"/>
      <c r="U931" s="896">
        <f t="shared" ref="U931:AL931" si="3321">SUM(U236)</f>
        <v>0</v>
      </c>
      <c r="V931" s="896">
        <f t="shared" si="3321"/>
        <v>0</v>
      </c>
      <c r="W931" s="896">
        <f t="shared" si="3321"/>
        <v>0</v>
      </c>
      <c r="X931" s="896">
        <f t="shared" si="3321"/>
        <v>0</v>
      </c>
      <c r="Y931" s="896">
        <f t="shared" si="3321"/>
        <v>0</v>
      </c>
      <c r="Z931" s="896">
        <f t="shared" si="3321"/>
        <v>0</v>
      </c>
      <c r="AA931" s="896">
        <f t="shared" si="3321"/>
        <v>0</v>
      </c>
      <c r="AB931" s="896">
        <f t="shared" si="3321"/>
        <v>0</v>
      </c>
      <c r="AC931" s="896">
        <f t="shared" si="3321"/>
        <v>0</v>
      </c>
      <c r="AD931" s="896">
        <f t="shared" si="3321"/>
        <v>0</v>
      </c>
      <c r="AE931" s="896">
        <f t="shared" si="3321"/>
        <v>0</v>
      </c>
      <c r="AF931" s="896">
        <f t="shared" si="3321"/>
        <v>0</v>
      </c>
      <c r="AG931" s="896">
        <f t="shared" si="3321"/>
        <v>0</v>
      </c>
      <c r="AH931" s="896">
        <f t="shared" si="3321"/>
        <v>0</v>
      </c>
      <c r="AI931" s="896">
        <f t="shared" si="3321"/>
        <v>0</v>
      </c>
      <c r="AJ931" s="896">
        <f t="shared" si="3321"/>
        <v>0</v>
      </c>
      <c r="AK931" s="896">
        <f t="shared" si="3321"/>
        <v>0</v>
      </c>
      <c r="AL931" s="896">
        <f t="shared" si="3321"/>
        <v>0</v>
      </c>
      <c r="AM931" s="895"/>
      <c r="AN931" s="896">
        <f t="shared" ref="AN931:BE931" si="3322">SUM(AN236)</f>
        <v>0</v>
      </c>
      <c r="AO931" s="896">
        <f t="shared" si="3322"/>
        <v>0</v>
      </c>
      <c r="AP931" s="896">
        <f t="shared" si="3322"/>
        <v>0</v>
      </c>
      <c r="AQ931" s="896">
        <f t="shared" si="3322"/>
        <v>0</v>
      </c>
      <c r="AR931" s="896">
        <f t="shared" si="3322"/>
        <v>0</v>
      </c>
      <c r="AS931" s="896">
        <f t="shared" si="3322"/>
        <v>0</v>
      </c>
      <c r="AT931" s="896">
        <f t="shared" si="3322"/>
        <v>0</v>
      </c>
      <c r="AU931" s="896">
        <f t="shared" si="3322"/>
        <v>0</v>
      </c>
      <c r="AV931" s="896">
        <f t="shared" si="3322"/>
        <v>0</v>
      </c>
      <c r="AW931" s="896">
        <f t="shared" si="3322"/>
        <v>0</v>
      </c>
      <c r="AX931" s="896">
        <f t="shared" si="3322"/>
        <v>0</v>
      </c>
      <c r="AY931" s="896">
        <f t="shared" si="3322"/>
        <v>0</v>
      </c>
      <c r="AZ931" s="896">
        <f t="shared" si="3322"/>
        <v>0</v>
      </c>
      <c r="BA931" s="896">
        <f t="shared" si="3322"/>
        <v>0</v>
      </c>
      <c r="BB931" s="896">
        <f t="shared" si="3322"/>
        <v>0</v>
      </c>
      <c r="BC931" s="896">
        <f t="shared" si="3322"/>
        <v>0</v>
      </c>
      <c r="BD931" s="896">
        <f t="shared" si="3322"/>
        <v>0</v>
      </c>
      <c r="BE931" s="896">
        <f t="shared" si="3322"/>
        <v>0</v>
      </c>
      <c r="BF931" s="895"/>
      <c r="BG931" s="896">
        <f t="shared" ref="BG931:BX931" si="3323">SUM(BG236)</f>
        <v>0</v>
      </c>
      <c r="BH931" s="896">
        <f t="shared" si="3323"/>
        <v>0</v>
      </c>
      <c r="BI931" s="896">
        <f t="shared" si="3323"/>
        <v>0</v>
      </c>
      <c r="BJ931" s="896">
        <f t="shared" si="3323"/>
        <v>0</v>
      </c>
      <c r="BK931" s="896">
        <f t="shared" si="3323"/>
        <v>0</v>
      </c>
      <c r="BL931" s="896">
        <f t="shared" si="3323"/>
        <v>0</v>
      </c>
      <c r="BM931" s="896">
        <f t="shared" si="3323"/>
        <v>0</v>
      </c>
      <c r="BN931" s="896">
        <f t="shared" si="3323"/>
        <v>0</v>
      </c>
      <c r="BO931" s="896">
        <f t="shared" si="3323"/>
        <v>0</v>
      </c>
      <c r="BP931" s="896">
        <f t="shared" si="3323"/>
        <v>0</v>
      </c>
      <c r="BQ931" s="896">
        <f t="shared" si="3323"/>
        <v>0</v>
      </c>
      <c r="BR931" s="896">
        <f t="shared" si="3323"/>
        <v>0</v>
      </c>
      <c r="BS931" s="896">
        <f t="shared" si="3323"/>
        <v>0</v>
      </c>
      <c r="BT931" s="896">
        <f t="shared" si="3323"/>
        <v>0</v>
      </c>
      <c r="BU931" s="896">
        <f t="shared" si="3323"/>
        <v>0</v>
      </c>
      <c r="BV931" s="896">
        <f t="shared" si="3323"/>
        <v>0</v>
      </c>
      <c r="BW931" s="896">
        <f t="shared" si="3323"/>
        <v>0</v>
      </c>
      <c r="BX931" s="896">
        <f t="shared" si="3323"/>
        <v>0</v>
      </c>
      <c r="BY931" s="895"/>
      <c r="BZ931" s="896">
        <f>SUM(BZ236)</f>
        <v>0</v>
      </c>
      <c r="CA931" s="896">
        <f>SUM(CA236)</f>
        <v>0</v>
      </c>
      <c r="CB931" s="896">
        <f>SUM(CB236)</f>
        <v>0</v>
      </c>
      <c r="CC931" s="896">
        <f>SUM(CC236)</f>
        <v>0</v>
      </c>
      <c r="CD931" s="698">
        <f t="shared" ref="CD931:CD960" si="3324">IF(DR931&lt;3,"",(SUM(B931:S931)-MIN(B931:S931)-MAX(B931:S931))/(DR931-2))</f>
        <v>0</v>
      </c>
      <c r="CE931" s="698">
        <f t="shared" ref="CE931:CE960" si="3325">IF(DS931&lt;3,"",(SUM(U931:AL931)-MIN(U931:AL931)-MAX(U931:AL931))/(DS931-2))</f>
        <v>0</v>
      </c>
      <c r="CF931" s="698">
        <f t="shared" ref="CF931:CF960" si="3326">IF(DT931&lt;3,"",(SUM(AN931:BE931)-MIN(AN931:BE931)-MAX(AN931:BE931))/(DT931-2))</f>
        <v>0</v>
      </c>
      <c r="CG931" s="698">
        <f t="shared" ref="CG931:CG960" si="3327">IF(DU931&lt;3,"",(SUM(BG931:BX931)-MIN(BG931:BX931)-MAX(BG931:BX931))/(DU931-2))</f>
        <v>0</v>
      </c>
      <c r="CH931" s="1370">
        <f t="shared" ref="CH931:CH960" si="3328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371">
        <f t="shared" ref="CI931:CI960" si="3329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372">
        <f t="shared" ref="CJ931:CJ960" si="3330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372">
        <f t="shared" ref="CK931:CK960" si="3331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372">
        <f t="shared" ref="CL931:CL960" si="3332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372">
        <f t="shared" ref="CM931:CM960" si="3333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372">
        <f t="shared" ref="CN931:CN960" si="3334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373">
        <f t="shared" ref="CO931:CO960" si="3335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373">
        <f t="shared" ref="CP931:CP960" si="3336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373">
        <f t="shared" ref="CQ931:CQ960" si="3337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373">
        <f t="shared" ref="CR931:CR960" si="3338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372">
        <f t="shared" ref="CS931:CS960" si="3339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372">
        <f t="shared" ref="CT931:CT960" si="3340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372">
        <f t="shared" ref="CU931:CU960" si="3341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372">
        <f t="shared" ref="CV931:CV960" si="3342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372">
        <f t="shared" ref="CW931:CW960" si="3343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371">
        <f t="shared" ref="CX931:CX960" si="3344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374">
        <f t="shared" ref="CY931:CY960" si="3345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346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347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348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349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350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351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352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353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354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355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356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357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358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359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360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361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362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363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364">COUNT(B931:S931)</f>
        <v>18</v>
      </c>
      <c r="DS931" s="111">
        <f t="shared" ref="DS931:DS960" si="3365">COUNT(U931:AL931)</f>
        <v>18</v>
      </c>
      <c r="DT931" s="111">
        <f t="shared" ref="DT931:DT960" si="3366">COUNT(AN931:BE931)</f>
        <v>18</v>
      </c>
      <c r="DU931" s="111">
        <f t="shared" ref="DU931:DU960" si="3367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7"/>
      <c r="EE931" s="603"/>
    </row>
    <row r="932" spans="1:135" s="604" customFormat="1" ht="15.75" customHeight="1">
      <c r="A932" s="718" t="str">
        <f>A237</f>
        <v>Maize: kg produced</v>
      </c>
      <c r="B932" s="896">
        <f t="shared" ref="B932:S932" si="3368">SUM(B241)</f>
        <v>0</v>
      </c>
      <c r="C932" s="896">
        <f t="shared" si="3368"/>
        <v>0</v>
      </c>
      <c r="D932" s="896">
        <f t="shared" si="3368"/>
        <v>110</v>
      </c>
      <c r="E932" s="896">
        <f t="shared" si="3368"/>
        <v>0</v>
      </c>
      <c r="F932" s="896">
        <f t="shared" si="3368"/>
        <v>0</v>
      </c>
      <c r="G932" s="896">
        <f t="shared" si="3368"/>
        <v>0</v>
      </c>
      <c r="H932" s="896">
        <f t="shared" si="3368"/>
        <v>0</v>
      </c>
      <c r="I932" s="896">
        <f t="shared" si="3368"/>
        <v>0</v>
      </c>
      <c r="J932" s="896">
        <f t="shared" si="3368"/>
        <v>0</v>
      </c>
      <c r="K932" s="896">
        <f t="shared" si="3368"/>
        <v>0</v>
      </c>
      <c r="L932" s="896">
        <f t="shared" si="3368"/>
        <v>200</v>
      </c>
      <c r="M932" s="896">
        <f t="shared" si="3368"/>
        <v>0</v>
      </c>
      <c r="N932" s="896">
        <f t="shared" si="3368"/>
        <v>0</v>
      </c>
      <c r="O932" s="896">
        <f t="shared" si="3368"/>
        <v>0</v>
      </c>
      <c r="P932" s="896">
        <f t="shared" si="3368"/>
        <v>0</v>
      </c>
      <c r="Q932" s="896">
        <f t="shared" si="3368"/>
        <v>0</v>
      </c>
      <c r="R932" s="896">
        <f t="shared" si="3368"/>
        <v>0</v>
      </c>
      <c r="S932" s="896">
        <f t="shared" si="3368"/>
        <v>0</v>
      </c>
      <c r="T932" s="895"/>
      <c r="U932" s="896">
        <f t="shared" ref="U932:AL932" si="3369">SUM(U241)</f>
        <v>0</v>
      </c>
      <c r="V932" s="896">
        <f t="shared" si="3369"/>
        <v>0</v>
      </c>
      <c r="W932" s="896">
        <f t="shared" si="3369"/>
        <v>0</v>
      </c>
      <c r="X932" s="896">
        <f t="shared" si="3369"/>
        <v>0</v>
      </c>
      <c r="Y932" s="896">
        <f t="shared" si="3369"/>
        <v>0</v>
      </c>
      <c r="Z932" s="896">
        <f t="shared" si="3369"/>
        <v>0</v>
      </c>
      <c r="AA932" s="896">
        <f t="shared" si="3369"/>
        <v>0</v>
      </c>
      <c r="AB932" s="896">
        <f t="shared" si="3369"/>
        <v>0</v>
      </c>
      <c r="AC932" s="896">
        <f t="shared" si="3369"/>
        <v>0</v>
      </c>
      <c r="AD932" s="896">
        <f t="shared" si="3369"/>
        <v>0</v>
      </c>
      <c r="AE932" s="896">
        <f t="shared" si="3369"/>
        <v>0</v>
      </c>
      <c r="AF932" s="896">
        <f t="shared" si="3369"/>
        <v>0</v>
      </c>
      <c r="AG932" s="896">
        <f t="shared" si="3369"/>
        <v>0</v>
      </c>
      <c r="AH932" s="896">
        <f t="shared" si="3369"/>
        <v>0</v>
      </c>
      <c r="AI932" s="896">
        <f t="shared" si="3369"/>
        <v>0</v>
      </c>
      <c r="AJ932" s="896">
        <f t="shared" si="3369"/>
        <v>0</v>
      </c>
      <c r="AK932" s="896">
        <f t="shared" si="3369"/>
        <v>0</v>
      </c>
      <c r="AL932" s="896">
        <f t="shared" si="3369"/>
        <v>0</v>
      </c>
      <c r="AM932" s="895"/>
      <c r="AN932" s="896">
        <f t="shared" ref="AN932:BE932" si="3370">SUM(AN241)</f>
        <v>0</v>
      </c>
      <c r="AO932" s="896">
        <f t="shared" si="3370"/>
        <v>0</v>
      </c>
      <c r="AP932" s="896">
        <f t="shared" si="3370"/>
        <v>119</v>
      </c>
      <c r="AQ932" s="896">
        <f t="shared" si="3370"/>
        <v>0</v>
      </c>
      <c r="AR932" s="896">
        <f t="shared" si="3370"/>
        <v>0</v>
      </c>
      <c r="AS932" s="896">
        <f t="shared" si="3370"/>
        <v>0</v>
      </c>
      <c r="AT932" s="896">
        <f t="shared" si="3370"/>
        <v>0</v>
      </c>
      <c r="AU932" s="896">
        <f t="shared" si="3370"/>
        <v>0</v>
      </c>
      <c r="AV932" s="896">
        <f t="shared" si="3370"/>
        <v>0</v>
      </c>
      <c r="AW932" s="896">
        <f t="shared" si="3370"/>
        <v>0</v>
      </c>
      <c r="AX932" s="896">
        <f t="shared" si="3370"/>
        <v>0</v>
      </c>
      <c r="AY932" s="896">
        <f t="shared" si="3370"/>
        <v>0</v>
      </c>
      <c r="AZ932" s="896">
        <f t="shared" si="3370"/>
        <v>0</v>
      </c>
      <c r="BA932" s="896">
        <f t="shared" si="3370"/>
        <v>0</v>
      </c>
      <c r="BB932" s="896">
        <f t="shared" si="3370"/>
        <v>0</v>
      </c>
      <c r="BC932" s="896">
        <f t="shared" si="3370"/>
        <v>0</v>
      </c>
      <c r="BD932" s="896">
        <f t="shared" si="3370"/>
        <v>0</v>
      </c>
      <c r="BE932" s="896">
        <f t="shared" si="3370"/>
        <v>0</v>
      </c>
      <c r="BF932" s="895"/>
      <c r="BG932" s="896">
        <f t="shared" ref="BG932:BX932" si="3371">SUM(BG241)</f>
        <v>780</v>
      </c>
      <c r="BH932" s="896">
        <f t="shared" si="3371"/>
        <v>225</v>
      </c>
      <c r="BI932" s="896">
        <f t="shared" si="3371"/>
        <v>0</v>
      </c>
      <c r="BJ932" s="896">
        <f t="shared" si="3371"/>
        <v>0</v>
      </c>
      <c r="BK932" s="896">
        <f t="shared" si="3371"/>
        <v>0</v>
      </c>
      <c r="BL932" s="896">
        <f t="shared" si="3371"/>
        <v>0</v>
      </c>
      <c r="BM932" s="896">
        <f t="shared" si="3371"/>
        <v>2240</v>
      </c>
      <c r="BN932" s="896">
        <f t="shared" si="3371"/>
        <v>0</v>
      </c>
      <c r="BO932" s="896">
        <f t="shared" si="3371"/>
        <v>0</v>
      </c>
      <c r="BP932" s="896">
        <f t="shared" si="3371"/>
        <v>2000</v>
      </c>
      <c r="BQ932" s="896">
        <f t="shared" si="3371"/>
        <v>1620</v>
      </c>
      <c r="BR932" s="896">
        <f t="shared" si="3371"/>
        <v>0</v>
      </c>
      <c r="BS932" s="896">
        <f t="shared" si="3371"/>
        <v>0</v>
      </c>
      <c r="BT932" s="896">
        <f t="shared" si="3371"/>
        <v>0</v>
      </c>
      <c r="BU932" s="896">
        <f t="shared" si="3371"/>
        <v>0</v>
      </c>
      <c r="BV932" s="896">
        <f t="shared" si="3371"/>
        <v>0</v>
      </c>
      <c r="BW932" s="896">
        <f t="shared" si="3371"/>
        <v>0</v>
      </c>
      <c r="BX932" s="896">
        <f t="shared" si="3371"/>
        <v>0</v>
      </c>
      <c r="BY932" s="895"/>
      <c r="BZ932" s="896">
        <f>SUM(BZ241)</f>
        <v>0</v>
      </c>
      <c r="CA932" s="896">
        <f>SUM(CA241)</f>
        <v>0</v>
      </c>
      <c r="CB932" s="896">
        <f>SUM(CB241)</f>
        <v>0</v>
      </c>
      <c r="CC932" s="896">
        <f>SUM(CC241)</f>
        <v>900</v>
      </c>
      <c r="CD932" s="698">
        <f t="shared" si="3324"/>
        <v>6.875</v>
      </c>
      <c r="CE932" s="698">
        <f t="shared" si="3325"/>
        <v>0</v>
      </c>
      <c r="CF932" s="698">
        <f t="shared" si="3326"/>
        <v>0</v>
      </c>
      <c r="CG932" s="698">
        <f t="shared" si="3327"/>
        <v>289.0625</v>
      </c>
      <c r="CH932" s="1370">
        <f t="shared" si="3328"/>
        <v>0</v>
      </c>
      <c r="CI932" s="1371">
        <f t="shared" si="3329"/>
        <v>0</v>
      </c>
      <c r="CJ932" s="1372">
        <f t="shared" si="3330"/>
        <v>0</v>
      </c>
      <c r="CK932" s="1372">
        <f t="shared" si="3331"/>
        <v>0</v>
      </c>
      <c r="CL932" s="1372">
        <f t="shared" si="3332"/>
        <v>0</v>
      </c>
      <c r="CM932" s="1372">
        <f t="shared" si="3333"/>
        <v>0</v>
      </c>
      <c r="CN932" s="1372">
        <f t="shared" si="3334"/>
        <v>0</v>
      </c>
      <c r="CO932" s="1373">
        <f t="shared" si="3335"/>
        <v>0</v>
      </c>
      <c r="CP932" s="1373">
        <f t="shared" si="3336"/>
        <v>0</v>
      </c>
      <c r="CQ932" s="1373">
        <f t="shared" si="3337"/>
        <v>0</v>
      </c>
      <c r="CR932" s="1373">
        <f t="shared" si="3338"/>
        <v>0</v>
      </c>
      <c r="CS932" s="1372">
        <f t="shared" si="3339"/>
        <v>0</v>
      </c>
      <c r="CT932" s="1372">
        <f t="shared" si="3340"/>
        <v>0</v>
      </c>
      <c r="CU932" s="1372">
        <f t="shared" si="3341"/>
        <v>0</v>
      </c>
      <c r="CV932" s="1372">
        <f t="shared" si="3342"/>
        <v>0</v>
      </c>
      <c r="CW932" s="1372">
        <f t="shared" si="3343"/>
        <v>0</v>
      </c>
      <c r="CX932" s="1371">
        <f t="shared" si="3344"/>
        <v>110</v>
      </c>
      <c r="CY932" s="1374">
        <f t="shared" si="3345"/>
        <v>200</v>
      </c>
      <c r="CZ932" s="532">
        <f t="shared" si="3346"/>
        <v>0</v>
      </c>
      <c r="DA932" s="533">
        <f t="shared" si="3347"/>
        <v>0</v>
      </c>
      <c r="DB932" s="534">
        <f t="shared" si="3348"/>
        <v>0</v>
      </c>
      <c r="DC932" s="534">
        <f t="shared" si="3349"/>
        <v>0</v>
      </c>
      <c r="DD932" s="534">
        <f t="shared" si="3350"/>
        <v>0</v>
      </c>
      <c r="DE932" s="534">
        <f t="shared" si="3351"/>
        <v>0</v>
      </c>
      <c r="DF932" s="534">
        <f t="shared" si="3352"/>
        <v>0</v>
      </c>
      <c r="DG932" s="535">
        <f t="shared" si="3353"/>
        <v>0</v>
      </c>
      <c r="DH932" s="535">
        <f t="shared" si="3354"/>
        <v>0</v>
      </c>
      <c r="DI932" s="535">
        <f t="shared" si="3355"/>
        <v>0</v>
      </c>
      <c r="DJ932" s="535">
        <f t="shared" si="3356"/>
        <v>0</v>
      </c>
      <c r="DK932" s="534">
        <f t="shared" si="3357"/>
        <v>0</v>
      </c>
      <c r="DL932" s="534">
        <f t="shared" si="3358"/>
        <v>0</v>
      </c>
      <c r="DM932" s="534">
        <f t="shared" si="3359"/>
        <v>0</v>
      </c>
      <c r="DN932" s="534">
        <f t="shared" si="3360"/>
        <v>0</v>
      </c>
      <c r="DO932" s="534">
        <f t="shared" si="3361"/>
        <v>0</v>
      </c>
      <c r="DP932" s="533">
        <f t="shared" si="3362"/>
        <v>0</v>
      </c>
      <c r="DQ932" s="532">
        <f t="shared" si="3363"/>
        <v>0</v>
      </c>
      <c r="DR932" s="753">
        <f t="shared" si="3364"/>
        <v>18</v>
      </c>
      <c r="DS932" s="111">
        <f t="shared" si="3365"/>
        <v>18</v>
      </c>
      <c r="DT932" s="111">
        <f t="shared" si="3366"/>
        <v>18</v>
      </c>
      <c r="DU932" s="111">
        <f t="shared" si="3367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7"/>
      <c r="EE932" s="603"/>
    </row>
    <row r="933" spans="1:135" s="604" customFormat="1" ht="15.75" customHeight="1">
      <c r="A933" s="905" t="str">
        <f>A244</f>
        <v>Sorghum: kg produced</v>
      </c>
      <c r="B933" s="896">
        <f t="shared" ref="B933:S933" si="3372">SUM(B248)</f>
        <v>0</v>
      </c>
      <c r="C933" s="896">
        <f t="shared" si="3372"/>
        <v>0</v>
      </c>
      <c r="D933" s="896">
        <f t="shared" si="3372"/>
        <v>0</v>
      </c>
      <c r="E933" s="896">
        <f t="shared" si="3372"/>
        <v>0</v>
      </c>
      <c r="F933" s="896">
        <f t="shared" si="3372"/>
        <v>8000</v>
      </c>
      <c r="G933" s="896">
        <f t="shared" si="3372"/>
        <v>0</v>
      </c>
      <c r="H933" s="896">
        <f t="shared" si="3372"/>
        <v>0</v>
      </c>
      <c r="I933" s="896">
        <f t="shared" si="3372"/>
        <v>0</v>
      </c>
      <c r="J933" s="896">
        <f t="shared" si="3372"/>
        <v>0</v>
      </c>
      <c r="K933" s="896">
        <f t="shared" si="3372"/>
        <v>0</v>
      </c>
      <c r="L933" s="896">
        <f t="shared" si="3372"/>
        <v>0</v>
      </c>
      <c r="M933" s="896">
        <f t="shared" si="3372"/>
        <v>0</v>
      </c>
      <c r="N933" s="896">
        <f t="shared" si="3372"/>
        <v>0</v>
      </c>
      <c r="O933" s="896">
        <f t="shared" si="3372"/>
        <v>0</v>
      </c>
      <c r="P933" s="896">
        <f t="shared" si="3372"/>
        <v>0</v>
      </c>
      <c r="Q933" s="896">
        <f t="shared" si="3372"/>
        <v>0</v>
      </c>
      <c r="R933" s="896">
        <f t="shared" si="3372"/>
        <v>0</v>
      </c>
      <c r="S933" s="896">
        <f t="shared" si="3372"/>
        <v>0</v>
      </c>
      <c r="T933" s="895"/>
      <c r="U933" s="896">
        <f t="shared" ref="U933:AL933" si="3373">SUM(U248)</f>
        <v>0</v>
      </c>
      <c r="V933" s="896">
        <f t="shared" si="3373"/>
        <v>0</v>
      </c>
      <c r="W933" s="896">
        <f t="shared" si="3373"/>
        <v>0</v>
      </c>
      <c r="X933" s="896">
        <f t="shared" si="3373"/>
        <v>0</v>
      </c>
      <c r="Y933" s="896">
        <f t="shared" si="3373"/>
        <v>0</v>
      </c>
      <c r="Z933" s="896">
        <f t="shared" si="3373"/>
        <v>0</v>
      </c>
      <c r="AA933" s="896">
        <f t="shared" si="3373"/>
        <v>0</v>
      </c>
      <c r="AB933" s="896">
        <f t="shared" si="3373"/>
        <v>0</v>
      </c>
      <c r="AC933" s="896">
        <f t="shared" si="3373"/>
        <v>0</v>
      </c>
      <c r="AD933" s="896">
        <f t="shared" si="3373"/>
        <v>0</v>
      </c>
      <c r="AE933" s="896">
        <f t="shared" si="3373"/>
        <v>0</v>
      </c>
      <c r="AF933" s="896">
        <f t="shared" si="3373"/>
        <v>0</v>
      </c>
      <c r="AG933" s="896">
        <f t="shared" si="3373"/>
        <v>0</v>
      </c>
      <c r="AH933" s="896">
        <f t="shared" si="3373"/>
        <v>0</v>
      </c>
      <c r="AI933" s="896">
        <f t="shared" si="3373"/>
        <v>0</v>
      </c>
      <c r="AJ933" s="896">
        <f t="shared" si="3373"/>
        <v>0</v>
      </c>
      <c r="AK933" s="896">
        <f t="shared" si="3373"/>
        <v>0</v>
      </c>
      <c r="AL933" s="896">
        <f t="shared" si="3373"/>
        <v>0</v>
      </c>
      <c r="AM933" s="895"/>
      <c r="AN933" s="896">
        <f t="shared" ref="AN933:BE933" si="3374">SUM(AN248)</f>
        <v>0</v>
      </c>
      <c r="AO933" s="896">
        <f t="shared" si="3374"/>
        <v>0</v>
      </c>
      <c r="AP933" s="896">
        <f t="shared" si="3374"/>
        <v>0</v>
      </c>
      <c r="AQ933" s="896">
        <f t="shared" si="3374"/>
        <v>0</v>
      </c>
      <c r="AR933" s="896">
        <f t="shared" si="3374"/>
        <v>0</v>
      </c>
      <c r="AS933" s="896">
        <f t="shared" si="3374"/>
        <v>0</v>
      </c>
      <c r="AT933" s="896">
        <f t="shared" si="3374"/>
        <v>0</v>
      </c>
      <c r="AU933" s="896">
        <f t="shared" si="3374"/>
        <v>0</v>
      </c>
      <c r="AV933" s="896">
        <f t="shared" si="3374"/>
        <v>0</v>
      </c>
      <c r="AW933" s="896">
        <f t="shared" si="3374"/>
        <v>0</v>
      </c>
      <c r="AX933" s="896">
        <f t="shared" si="3374"/>
        <v>0</v>
      </c>
      <c r="AY933" s="896">
        <f t="shared" si="3374"/>
        <v>0</v>
      </c>
      <c r="AZ933" s="896">
        <f t="shared" si="3374"/>
        <v>0</v>
      </c>
      <c r="BA933" s="896">
        <f t="shared" si="3374"/>
        <v>0</v>
      </c>
      <c r="BB933" s="896">
        <f t="shared" si="3374"/>
        <v>0</v>
      </c>
      <c r="BC933" s="896">
        <f t="shared" si="3374"/>
        <v>0</v>
      </c>
      <c r="BD933" s="896">
        <f t="shared" si="3374"/>
        <v>0</v>
      </c>
      <c r="BE933" s="896">
        <f t="shared" si="3374"/>
        <v>0</v>
      </c>
      <c r="BF933" s="895"/>
      <c r="BG933" s="896">
        <f t="shared" ref="BG933:BX933" si="3375">SUM(BG248)</f>
        <v>0</v>
      </c>
      <c r="BH933" s="896">
        <f t="shared" si="3375"/>
        <v>0</v>
      </c>
      <c r="BI933" s="896">
        <f t="shared" si="3375"/>
        <v>0</v>
      </c>
      <c r="BJ933" s="896">
        <f t="shared" si="3375"/>
        <v>0</v>
      </c>
      <c r="BK933" s="896">
        <f t="shared" si="3375"/>
        <v>0</v>
      </c>
      <c r="BL933" s="896">
        <f t="shared" si="3375"/>
        <v>0</v>
      </c>
      <c r="BM933" s="896">
        <f t="shared" si="3375"/>
        <v>0</v>
      </c>
      <c r="BN933" s="896">
        <f t="shared" si="3375"/>
        <v>0</v>
      </c>
      <c r="BO933" s="896">
        <f t="shared" si="3375"/>
        <v>0</v>
      </c>
      <c r="BP933" s="896">
        <f t="shared" si="3375"/>
        <v>0</v>
      </c>
      <c r="BQ933" s="896">
        <f t="shared" si="3375"/>
        <v>0</v>
      </c>
      <c r="BR933" s="896">
        <f t="shared" si="3375"/>
        <v>0</v>
      </c>
      <c r="BS933" s="896">
        <f t="shared" si="3375"/>
        <v>0</v>
      </c>
      <c r="BT933" s="896">
        <f t="shared" si="3375"/>
        <v>0</v>
      </c>
      <c r="BU933" s="896">
        <f t="shared" si="3375"/>
        <v>0</v>
      </c>
      <c r="BV933" s="896">
        <f t="shared" si="3375"/>
        <v>0</v>
      </c>
      <c r="BW933" s="896">
        <f t="shared" si="3375"/>
        <v>0</v>
      </c>
      <c r="BX933" s="896">
        <f t="shared" si="3375"/>
        <v>0</v>
      </c>
      <c r="BY933" s="895"/>
      <c r="BZ933" s="896">
        <f>SUM(BZ248)</f>
        <v>0</v>
      </c>
      <c r="CA933" s="896">
        <f>SUM(CA248)</f>
        <v>0</v>
      </c>
      <c r="CB933" s="896">
        <f>SUM(CB248)</f>
        <v>0</v>
      </c>
      <c r="CC933" s="896">
        <f>SUM(CC248)</f>
        <v>0</v>
      </c>
      <c r="CD933" s="698">
        <f t="shared" si="3324"/>
        <v>0</v>
      </c>
      <c r="CE933" s="698">
        <f t="shared" si="3325"/>
        <v>0</v>
      </c>
      <c r="CF933" s="698">
        <f t="shared" si="3326"/>
        <v>0</v>
      </c>
      <c r="CG933" s="698">
        <f t="shared" si="3327"/>
        <v>0</v>
      </c>
      <c r="CH933" s="1370">
        <f t="shared" si="3328"/>
        <v>0</v>
      </c>
      <c r="CI933" s="1371">
        <f t="shared" si="3329"/>
        <v>0</v>
      </c>
      <c r="CJ933" s="1372">
        <f t="shared" si="3330"/>
        <v>0</v>
      </c>
      <c r="CK933" s="1372">
        <f t="shared" si="3331"/>
        <v>0</v>
      </c>
      <c r="CL933" s="1372">
        <f t="shared" si="3332"/>
        <v>0</v>
      </c>
      <c r="CM933" s="1372">
        <f t="shared" si="3333"/>
        <v>0</v>
      </c>
      <c r="CN933" s="1372">
        <f t="shared" si="3334"/>
        <v>0</v>
      </c>
      <c r="CO933" s="1373">
        <f t="shared" si="3335"/>
        <v>0</v>
      </c>
      <c r="CP933" s="1373">
        <f t="shared" si="3336"/>
        <v>0</v>
      </c>
      <c r="CQ933" s="1373">
        <f t="shared" si="3337"/>
        <v>0</v>
      </c>
      <c r="CR933" s="1373">
        <f t="shared" si="3338"/>
        <v>0</v>
      </c>
      <c r="CS933" s="1372">
        <f t="shared" si="3339"/>
        <v>0</v>
      </c>
      <c r="CT933" s="1372">
        <f t="shared" si="3340"/>
        <v>0</v>
      </c>
      <c r="CU933" s="1372">
        <f t="shared" si="3341"/>
        <v>0</v>
      </c>
      <c r="CV933" s="1372">
        <f t="shared" si="3342"/>
        <v>0</v>
      </c>
      <c r="CW933" s="1372">
        <f t="shared" si="3343"/>
        <v>0</v>
      </c>
      <c r="CX933" s="1371">
        <f t="shared" si="3344"/>
        <v>0</v>
      </c>
      <c r="CY933" s="1374">
        <f t="shared" si="3345"/>
        <v>8000</v>
      </c>
      <c r="CZ933" s="532">
        <f t="shared" si="3346"/>
        <v>0</v>
      </c>
      <c r="DA933" s="533">
        <f t="shared" si="3347"/>
        <v>0</v>
      </c>
      <c r="DB933" s="534">
        <f t="shared" si="3348"/>
        <v>0</v>
      </c>
      <c r="DC933" s="534">
        <f t="shared" si="3349"/>
        <v>0</v>
      </c>
      <c r="DD933" s="534">
        <f t="shared" si="3350"/>
        <v>0</v>
      </c>
      <c r="DE933" s="534">
        <f t="shared" si="3351"/>
        <v>0</v>
      </c>
      <c r="DF933" s="534">
        <f t="shared" si="3352"/>
        <v>0</v>
      </c>
      <c r="DG933" s="535">
        <f t="shared" si="3353"/>
        <v>0</v>
      </c>
      <c r="DH933" s="535">
        <f t="shared" si="3354"/>
        <v>0</v>
      </c>
      <c r="DI933" s="535">
        <f t="shared" si="3355"/>
        <v>0</v>
      </c>
      <c r="DJ933" s="535">
        <f t="shared" si="3356"/>
        <v>0</v>
      </c>
      <c r="DK933" s="534">
        <f t="shared" si="3357"/>
        <v>0</v>
      </c>
      <c r="DL933" s="534">
        <f t="shared" si="3358"/>
        <v>0</v>
      </c>
      <c r="DM933" s="534">
        <f t="shared" si="3359"/>
        <v>0</v>
      </c>
      <c r="DN933" s="534">
        <f t="shared" si="3360"/>
        <v>0</v>
      </c>
      <c r="DO933" s="534">
        <f t="shared" si="3361"/>
        <v>0</v>
      </c>
      <c r="DP933" s="533">
        <f t="shared" si="3362"/>
        <v>0</v>
      </c>
      <c r="DQ933" s="532">
        <f t="shared" si="3363"/>
        <v>0</v>
      </c>
      <c r="DR933" s="753">
        <f t="shared" si="3364"/>
        <v>18</v>
      </c>
      <c r="DS933" s="111">
        <f t="shared" si="3365"/>
        <v>18</v>
      </c>
      <c r="DT933" s="111">
        <f t="shared" si="3366"/>
        <v>18</v>
      </c>
      <c r="DU933" s="111">
        <f t="shared" si="3367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7"/>
      <c r="EE933" s="603"/>
    </row>
    <row r="934" spans="1:135" s="604" customFormat="1" ht="15.75" customHeight="1">
      <c r="A934" s="718" t="str">
        <f>A251</f>
        <v>High value cereal: kg produced</v>
      </c>
      <c r="B934" s="896">
        <f t="shared" ref="B934:S934" si="3376">SUM(B255)</f>
        <v>0</v>
      </c>
      <c r="C934" s="896">
        <f t="shared" si="3376"/>
        <v>0</v>
      </c>
      <c r="D934" s="896">
        <f t="shared" si="3376"/>
        <v>0</v>
      </c>
      <c r="E934" s="896">
        <f t="shared" si="3376"/>
        <v>0</v>
      </c>
      <c r="F934" s="896">
        <f t="shared" si="3376"/>
        <v>0</v>
      </c>
      <c r="G934" s="896">
        <f t="shared" si="3376"/>
        <v>0</v>
      </c>
      <c r="H934" s="896">
        <f t="shared" si="3376"/>
        <v>0</v>
      </c>
      <c r="I934" s="896">
        <f t="shared" si="3376"/>
        <v>0</v>
      </c>
      <c r="J934" s="896">
        <f t="shared" si="3376"/>
        <v>0</v>
      </c>
      <c r="K934" s="896">
        <f t="shared" si="3376"/>
        <v>0</v>
      </c>
      <c r="L934" s="896">
        <f t="shared" si="3376"/>
        <v>0</v>
      </c>
      <c r="M934" s="896">
        <f t="shared" si="3376"/>
        <v>0</v>
      </c>
      <c r="N934" s="896">
        <f t="shared" si="3376"/>
        <v>0</v>
      </c>
      <c r="O934" s="896">
        <f t="shared" si="3376"/>
        <v>0</v>
      </c>
      <c r="P934" s="896">
        <f t="shared" si="3376"/>
        <v>0</v>
      </c>
      <c r="Q934" s="896">
        <f t="shared" si="3376"/>
        <v>0</v>
      </c>
      <c r="R934" s="896">
        <f t="shared" si="3376"/>
        <v>0</v>
      </c>
      <c r="S934" s="896">
        <f t="shared" si="3376"/>
        <v>0</v>
      </c>
      <c r="T934" s="895"/>
      <c r="U934" s="896">
        <f t="shared" ref="U934:AL934" si="3377">SUM(U255)</f>
        <v>0</v>
      </c>
      <c r="V934" s="896">
        <f t="shared" si="3377"/>
        <v>0</v>
      </c>
      <c r="W934" s="896">
        <f t="shared" si="3377"/>
        <v>0</v>
      </c>
      <c r="X934" s="896">
        <f t="shared" si="3377"/>
        <v>0</v>
      </c>
      <c r="Y934" s="896">
        <f t="shared" si="3377"/>
        <v>0</v>
      </c>
      <c r="Z934" s="896">
        <f t="shared" si="3377"/>
        <v>0</v>
      </c>
      <c r="AA934" s="896">
        <f t="shared" si="3377"/>
        <v>0</v>
      </c>
      <c r="AB934" s="896">
        <f t="shared" si="3377"/>
        <v>0</v>
      </c>
      <c r="AC934" s="896">
        <f t="shared" si="3377"/>
        <v>0</v>
      </c>
      <c r="AD934" s="896">
        <f t="shared" si="3377"/>
        <v>0</v>
      </c>
      <c r="AE934" s="896">
        <f t="shared" si="3377"/>
        <v>0</v>
      </c>
      <c r="AF934" s="896">
        <f t="shared" si="3377"/>
        <v>0</v>
      </c>
      <c r="AG934" s="896">
        <f t="shared" si="3377"/>
        <v>0</v>
      </c>
      <c r="AH934" s="896">
        <f t="shared" si="3377"/>
        <v>0</v>
      </c>
      <c r="AI934" s="896">
        <f t="shared" si="3377"/>
        <v>0</v>
      </c>
      <c r="AJ934" s="896">
        <f t="shared" si="3377"/>
        <v>0</v>
      </c>
      <c r="AK934" s="896">
        <f t="shared" si="3377"/>
        <v>0</v>
      </c>
      <c r="AL934" s="896">
        <f t="shared" si="3377"/>
        <v>0</v>
      </c>
      <c r="AM934" s="895"/>
      <c r="AN934" s="896">
        <f t="shared" ref="AN934:BE934" si="3378">SUM(AN255)</f>
        <v>0</v>
      </c>
      <c r="AO934" s="896">
        <f t="shared" si="3378"/>
        <v>0</v>
      </c>
      <c r="AP934" s="896">
        <f t="shared" si="3378"/>
        <v>0</v>
      </c>
      <c r="AQ934" s="896">
        <f t="shared" si="3378"/>
        <v>0</v>
      </c>
      <c r="AR934" s="896">
        <f t="shared" si="3378"/>
        <v>0</v>
      </c>
      <c r="AS934" s="896">
        <f t="shared" si="3378"/>
        <v>0</v>
      </c>
      <c r="AT934" s="896">
        <f t="shared" si="3378"/>
        <v>0</v>
      </c>
      <c r="AU934" s="896">
        <f t="shared" si="3378"/>
        <v>0</v>
      </c>
      <c r="AV934" s="896">
        <f t="shared" si="3378"/>
        <v>0</v>
      </c>
      <c r="AW934" s="896">
        <f t="shared" si="3378"/>
        <v>0</v>
      </c>
      <c r="AX934" s="896">
        <f t="shared" si="3378"/>
        <v>0</v>
      </c>
      <c r="AY934" s="896">
        <f t="shared" si="3378"/>
        <v>0</v>
      </c>
      <c r="AZ934" s="896">
        <f t="shared" si="3378"/>
        <v>0</v>
      </c>
      <c r="BA934" s="896">
        <f t="shared" si="3378"/>
        <v>0</v>
      </c>
      <c r="BB934" s="896">
        <f t="shared" si="3378"/>
        <v>0</v>
      </c>
      <c r="BC934" s="896">
        <f t="shared" si="3378"/>
        <v>0</v>
      </c>
      <c r="BD934" s="896">
        <f t="shared" si="3378"/>
        <v>0</v>
      </c>
      <c r="BE934" s="896">
        <f t="shared" si="3378"/>
        <v>0</v>
      </c>
      <c r="BF934" s="895"/>
      <c r="BG934" s="896">
        <f t="shared" ref="BG934:BX934" si="3379">SUM(BG255)</f>
        <v>0</v>
      </c>
      <c r="BH934" s="896">
        <f t="shared" si="3379"/>
        <v>0</v>
      </c>
      <c r="BI934" s="896">
        <f t="shared" si="3379"/>
        <v>0</v>
      </c>
      <c r="BJ934" s="896">
        <f t="shared" si="3379"/>
        <v>0</v>
      </c>
      <c r="BK934" s="896">
        <f t="shared" si="3379"/>
        <v>0</v>
      </c>
      <c r="BL934" s="896">
        <f t="shared" si="3379"/>
        <v>0</v>
      </c>
      <c r="BM934" s="896">
        <f t="shared" si="3379"/>
        <v>0</v>
      </c>
      <c r="BN934" s="896">
        <f t="shared" si="3379"/>
        <v>0</v>
      </c>
      <c r="BO934" s="896">
        <f t="shared" si="3379"/>
        <v>0</v>
      </c>
      <c r="BP934" s="896">
        <f t="shared" si="3379"/>
        <v>0</v>
      </c>
      <c r="BQ934" s="896">
        <f t="shared" si="3379"/>
        <v>0</v>
      </c>
      <c r="BR934" s="896">
        <f t="shared" si="3379"/>
        <v>0</v>
      </c>
      <c r="BS934" s="896">
        <f t="shared" si="3379"/>
        <v>0</v>
      </c>
      <c r="BT934" s="896">
        <f t="shared" si="3379"/>
        <v>0</v>
      </c>
      <c r="BU934" s="896">
        <f t="shared" si="3379"/>
        <v>0</v>
      </c>
      <c r="BV934" s="896">
        <f t="shared" si="3379"/>
        <v>0</v>
      </c>
      <c r="BW934" s="896">
        <f t="shared" si="3379"/>
        <v>0</v>
      </c>
      <c r="BX934" s="896">
        <f t="shared" si="3379"/>
        <v>0</v>
      </c>
      <c r="BY934" s="895"/>
      <c r="BZ934" s="896">
        <f>SUM(BZ255)</f>
        <v>0</v>
      </c>
      <c r="CA934" s="896">
        <f>SUM(CA255)</f>
        <v>0</v>
      </c>
      <c r="CB934" s="896">
        <f>SUM(CB255)</f>
        <v>0</v>
      </c>
      <c r="CC934" s="896">
        <f>SUM(CC255)</f>
        <v>0</v>
      </c>
      <c r="CD934" s="698">
        <f t="shared" si="3324"/>
        <v>0</v>
      </c>
      <c r="CE934" s="698">
        <f t="shared" si="3325"/>
        <v>0</v>
      </c>
      <c r="CF934" s="698">
        <f t="shared" si="3326"/>
        <v>0</v>
      </c>
      <c r="CG934" s="698">
        <f t="shared" si="3327"/>
        <v>0</v>
      </c>
      <c r="CH934" s="1370">
        <f t="shared" si="3328"/>
        <v>0</v>
      </c>
      <c r="CI934" s="1371">
        <f t="shared" si="3329"/>
        <v>0</v>
      </c>
      <c r="CJ934" s="1372">
        <f t="shared" si="3330"/>
        <v>0</v>
      </c>
      <c r="CK934" s="1372">
        <f t="shared" si="3331"/>
        <v>0</v>
      </c>
      <c r="CL934" s="1372">
        <f t="shared" si="3332"/>
        <v>0</v>
      </c>
      <c r="CM934" s="1372">
        <f t="shared" si="3333"/>
        <v>0</v>
      </c>
      <c r="CN934" s="1372">
        <f t="shared" si="3334"/>
        <v>0</v>
      </c>
      <c r="CO934" s="1373">
        <f t="shared" si="3335"/>
        <v>0</v>
      </c>
      <c r="CP934" s="1373">
        <f t="shared" si="3336"/>
        <v>0</v>
      </c>
      <c r="CQ934" s="1373">
        <f t="shared" si="3337"/>
        <v>0</v>
      </c>
      <c r="CR934" s="1373">
        <f t="shared" si="3338"/>
        <v>0</v>
      </c>
      <c r="CS934" s="1372">
        <f t="shared" si="3339"/>
        <v>0</v>
      </c>
      <c r="CT934" s="1372">
        <f t="shared" si="3340"/>
        <v>0</v>
      </c>
      <c r="CU934" s="1372">
        <f t="shared" si="3341"/>
        <v>0</v>
      </c>
      <c r="CV934" s="1372">
        <f t="shared" si="3342"/>
        <v>0</v>
      </c>
      <c r="CW934" s="1372">
        <f t="shared" si="3343"/>
        <v>0</v>
      </c>
      <c r="CX934" s="1371">
        <f t="shared" si="3344"/>
        <v>0</v>
      </c>
      <c r="CY934" s="1374">
        <f t="shared" si="3345"/>
        <v>0</v>
      </c>
      <c r="CZ934" s="532">
        <f t="shared" si="3346"/>
        <v>0</v>
      </c>
      <c r="DA934" s="533">
        <f t="shared" si="3347"/>
        <v>0</v>
      </c>
      <c r="DB934" s="534">
        <f t="shared" si="3348"/>
        <v>0</v>
      </c>
      <c r="DC934" s="534">
        <f t="shared" si="3349"/>
        <v>0</v>
      </c>
      <c r="DD934" s="534">
        <f t="shared" si="3350"/>
        <v>0</v>
      </c>
      <c r="DE934" s="534">
        <f t="shared" si="3351"/>
        <v>0</v>
      </c>
      <c r="DF934" s="534">
        <f t="shared" si="3352"/>
        <v>0</v>
      </c>
      <c r="DG934" s="535">
        <f t="shared" si="3353"/>
        <v>0</v>
      </c>
      <c r="DH934" s="535">
        <f t="shared" si="3354"/>
        <v>0</v>
      </c>
      <c r="DI934" s="535">
        <f t="shared" si="3355"/>
        <v>0</v>
      </c>
      <c r="DJ934" s="535">
        <f t="shared" si="3356"/>
        <v>0</v>
      </c>
      <c r="DK934" s="534">
        <f t="shared" si="3357"/>
        <v>0</v>
      </c>
      <c r="DL934" s="534">
        <f t="shared" si="3358"/>
        <v>0</v>
      </c>
      <c r="DM934" s="534">
        <f t="shared" si="3359"/>
        <v>0</v>
      </c>
      <c r="DN934" s="534">
        <f t="shared" si="3360"/>
        <v>0</v>
      </c>
      <c r="DO934" s="534">
        <f t="shared" si="3361"/>
        <v>0</v>
      </c>
      <c r="DP934" s="533">
        <f t="shared" si="3362"/>
        <v>0</v>
      </c>
      <c r="DQ934" s="532">
        <f t="shared" si="3363"/>
        <v>0</v>
      </c>
      <c r="DR934" s="753">
        <f t="shared" si="3364"/>
        <v>18</v>
      </c>
      <c r="DS934" s="111">
        <f t="shared" si="3365"/>
        <v>18</v>
      </c>
      <c r="DT934" s="111">
        <f t="shared" si="3366"/>
        <v>18</v>
      </c>
      <c r="DU934" s="111">
        <f t="shared" si="3367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7"/>
      <c r="EE934" s="603"/>
    </row>
    <row r="935" spans="1:135" s="604" customFormat="1" ht="15.75" customHeight="1">
      <c r="A935" s="718" t="str">
        <f>A258</f>
        <v>High value cereal: kg produced</v>
      </c>
      <c r="B935" s="896">
        <f t="shared" ref="B935:S935" si="3380">SUM(B262)</f>
        <v>0</v>
      </c>
      <c r="C935" s="896">
        <f t="shared" si="3380"/>
        <v>0</v>
      </c>
      <c r="D935" s="896">
        <f t="shared" si="3380"/>
        <v>0</v>
      </c>
      <c r="E935" s="896">
        <f t="shared" si="3380"/>
        <v>0</v>
      </c>
      <c r="F935" s="896">
        <f t="shared" si="3380"/>
        <v>0</v>
      </c>
      <c r="G935" s="896">
        <f t="shared" si="3380"/>
        <v>0</v>
      </c>
      <c r="H935" s="896">
        <f t="shared" si="3380"/>
        <v>0</v>
      </c>
      <c r="I935" s="896">
        <f t="shared" si="3380"/>
        <v>0</v>
      </c>
      <c r="J935" s="896">
        <f t="shared" si="3380"/>
        <v>0</v>
      </c>
      <c r="K935" s="896">
        <f t="shared" si="3380"/>
        <v>0</v>
      </c>
      <c r="L935" s="896">
        <f t="shared" si="3380"/>
        <v>0</v>
      </c>
      <c r="M935" s="896">
        <f t="shared" si="3380"/>
        <v>0</v>
      </c>
      <c r="N935" s="896">
        <f t="shared" si="3380"/>
        <v>0</v>
      </c>
      <c r="O935" s="896">
        <f t="shared" si="3380"/>
        <v>0</v>
      </c>
      <c r="P935" s="896">
        <f t="shared" si="3380"/>
        <v>0</v>
      </c>
      <c r="Q935" s="896">
        <f t="shared" si="3380"/>
        <v>0</v>
      </c>
      <c r="R935" s="896">
        <f t="shared" si="3380"/>
        <v>0</v>
      </c>
      <c r="S935" s="896">
        <f t="shared" si="3380"/>
        <v>0</v>
      </c>
      <c r="T935" s="895"/>
      <c r="U935" s="896">
        <f t="shared" ref="U935:AL935" si="3381">SUM(U262)</f>
        <v>0</v>
      </c>
      <c r="V935" s="896">
        <f t="shared" si="3381"/>
        <v>0</v>
      </c>
      <c r="W935" s="896">
        <f t="shared" si="3381"/>
        <v>0</v>
      </c>
      <c r="X935" s="896">
        <f t="shared" si="3381"/>
        <v>0</v>
      </c>
      <c r="Y935" s="896">
        <f t="shared" si="3381"/>
        <v>0</v>
      </c>
      <c r="Z935" s="896">
        <f t="shared" si="3381"/>
        <v>0</v>
      </c>
      <c r="AA935" s="896">
        <f t="shared" si="3381"/>
        <v>0</v>
      </c>
      <c r="AB935" s="896">
        <f t="shared" si="3381"/>
        <v>0</v>
      </c>
      <c r="AC935" s="896">
        <f t="shared" si="3381"/>
        <v>0</v>
      </c>
      <c r="AD935" s="896">
        <f t="shared" si="3381"/>
        <v>0</v>
      </c>
      <c r="AE935" s="896">
        <f t="shared" si="3381"/>
        <v>0</v>
      </c>
      <c r="AF935" s="896">
        <f t="shared" si="3381"/>
        <v>0</v>
      </c>
      <c r="AG935" s="896">
        <f t="shared" si="3381"/>
        <v>0</v>
      </c>
      <c r="AH935" s="896">
        <f t="shared" si="3381"/>
        <v>0</v>
      </c>
      <c r="AI935" s="896">
        <f t="shared" si="3381"/>
        <v>0</v>
      </c>
      <c r="AJ935" s="896">
        <f t="shared" si="3381"/>
        <v>0</v>
      </c>
      <c r="AK935" s="896">
        <f t="shared" si="3381"/>
        <v>0</v>
      </c>
      <c r="AL935" s="896">
        <f t="shared" si="3381"/>
        <v>0</v>
      </c>
      <c r="AM935" s="895"/>
      <c r="AN935" s="896">
        <f t="shared" ref="AN935:BE935" si="3382">SUM(AN262)</f>
        <v>0</v>
      </c>
      <c r="AO935" s="896">
        <f t="shared" si="3382"/>
        <v>0</v>
      </c>
      <c r="AP935" s="896">
        <f t="shared" si="3382"/>
        <v>0</v>
      </c>
      <c r="AQ935" s="896">
        <f t="shared" si="3382"/>
        <v>0</v>
      </c>
      <c r="AR935" s="896">
        <f t="shared" si="3382"/>
        <v>0</v>
      </c>
      <c r="AS935" s="896">
        <f t="shared" si="3382"/>
        <v>0</v>
      </c>
      <c r="AT935" s="896">
        <f t="shared" si="3382"/>
        <v>0</v>
      </c>
      <c r="AU935" s="896">
        <f t="shared" si="3382"/>
        <v>0</v>
      </c>
      <c r="AV935" s="896">
        <f t="shared" si="3382"/>
        <v>0</v>
      </c>
      <c r="AW935" s="896">
        <f t="shared" si="3382"/>
        <v>0</v>
      </c>
      <c r="AX935" s="896">
        <f t="shared" si="3382"/>
        <v>0</v>
      </c>
      <c r="AY935" s="896">
        <f t="shared" si="3382"/>
        <v>0</v>
      </c>
      <c r="AZ935" s="896">
        <f t="shared" si="3382"/>
        <v>0</v>
      </c>
      <c r="BA935" s="896">
        <f t="shared" si="3382"/>
        <v>0</v>
      </c>
      <c r="BB935" s="896">
        <f t="shared" si="3382"/>
        <v>0</v>
      </c>
      <c r="BC935" s="896">
        <f t="shared" si="3382"/>
        <v>0</v>
      </c>
      <c r="BD935" s="896">
        <f t="shared" si="3382"/>
        <v>0</v>
      </c>
      <c r="BE935" s="896">
        <f t="shared" si="3382"/>
        <v>0</v>
      </c>
      <c r="BF935" s="895"/>
      <c r="BG935" s="896">
        <f t="shared" ref="BG935:BX935" si="3383">SUM(BG262)</f>
        <v>815</v>
      </c>
      <c r="BH935" s="896">
        <f t="shared" si="3383"/>
        <v>0</v>
      </c>
      <c r="BI935" s="896">
        <f t="shared" si="3383"/>
        <v>0</v>
      </c>
      <c r="BJ935" s="896">
        <f t="shared" si="3383"/>
        <v>0</v>
      </c>
      <c r="BK935" s="896">
        <f t="shared" si="3383"/>
        <v>0</v>
      </c>
      <c r="BL935" s="896">
        <f t="shared" si="3383"/>
        <v>0</v>
      </c>
      <c r="BM935" s="896">
        <f t="shared" si="3383"/>
        <v>0</v>
      </c>
      <c r="BN935" s="896">
        <f t="shared" si="3383"/>
        <v>0</v>
      </c>
      <c r="BO935" s="896">
        <f t="shared" si="3383"/>
        <v>0</v>
      </c>
      <c r="BP935" s="896">
        <f t="shared" si="3383"/>
        <v>0</v>
      </c>
      <c r="BQ935" s="896">
        <f t="shared" si="3383"/>
        <v>0</v>
      </c>
      <c r="BR935" s="896">
        <f t="shared" si="3383"/>
        <v>0</v>
      </c>
      <c r="BS935" s="896">
        <f t="shared" si="3383"/>
        <v>0</v>
      </c>
      <c r="BT935" s="896">
        <f t="shared" si="3383"/>
        <v>0</v>
      </c>
      <c r="BU935" s="896">
        <f t="shared" si="3383"/>
        <v>0</v>
      </c>
      <c r="BV935" s="896">
        <f t="shared" si="3383"/>
        <v>0</v>
      </c>
      <c r="BW935" s="896">
        <f t="shared" si="3383"/>
        <v>0</v>
      </c>
      <c r="BX935" s="896">
        <f t="shared" si="3383"/>
        <v>0</v>
      </c>
      <c r="BY935" s="895"/>
      <c r="BZ935" s="896">
        <f>SUM(BZ262)</f>
        <v>0</v>
      </c>
      <c r="CA935" s="896">
        <f>SUM(CA262)</f>
        <v>0</v>
      </c>
      <c r="CB935" s="896">
        <f>SUM(CB262)</f>
        <v>0</v>
      </c>
      <c r="CC935" s="896">
        <f>SUM(CC262)</f>
        <v>0</v>
      </c>
      <c r="CD935" s="698">
        <f t="shared" si="3324"/>
        <v>0</v>
      </c>
      <c r="CE935" s="698">
        <f t="shared" si="3325"/>
        <v>0</v>
      </c>
      <c r="CF935" s="698">
        <f t="shared" si="3326"/>
        <v>0</v>
      </c>
      <c r="CG935" s="698">
        <f t="shared" si="3327"/>
        <v>0</v>
      </c>
      <c r="CH935" s="1370">
        <f t="shared" si="3328"/>
        <v>0</v>
      </c>
      <c r="CI935" s="1371">
        <f t="shared" si="3329"/>
        <v>0</v>
      </c>
      <c r="CJ935" s="1372">
        <f t="shared" si="3330"/>
        <v>0</v>
      </c>
      <c r="CK935" s="1372">
        <f t="shared" si="3331"/>
        <v>0</v>
      </c>
      <c r="CL935" s="1372">
        <f t="shared" si="3332"/>
        <v>0</v>
      </c>
      <c r="CM935" s="1372">
        <f t="shared" si="3333"/>
        <v>0</v>
      </c>
      <c r="CN935" s="1372">
        <f t="shared" si="3334"/>
        <v>0</v>
      </c>
      <c r="CO935" s="1373">
        <f t="shared" si="3335"/>
        <v>0</v>
      </c>
      <c r="CP935" s="1373">
        <f t="shared" si="3336"/>
        <v>0</v>
      </c>
      <c r="CQ935" s="1373">
        <f t="shared" si="3337"/>
        <v>0</v>
      </c>
      <c r="CR935" s="1373">
        <f t="shared" si="3338"/>
        <v>0</v>
      </c>
      <c r="CS935" s="1372">
        <f t="shared" si="3339"/>
        <v>0</v>
      </c>
      <c r="CT935" s="1372">
        <f t="shared" si="3340"/>
        <v>0</v>
      </c>
      <c r="CU935" s="1372">
        <f t="shared" si="3341"/>
        <v>0</v>
      </c>
      <c r="CV935" s="1372">
        <f t="shared" si="3342"/>
        <v>0</v>
      </c>
      <c r="CW935" s="1372">
        <f t="shared" si="3343"/>
        <v>0</v>
      </c>
      <c r="CX935" s="1371">
        <f t="shared" si="3344"/>
        <v>0</v>
      </c>
      <c r="CY935" s="1374">
        <f t="shared" si="3345"/>
        <v>0</v>
      </c>
      <c r="CZ935" s="532">
        <f t="shared" si="3346"/>
        <v>0</v>
      </c>
      <c r="DA935" s="533">
        <f t="shared" si="3347"/>
        <v>0</v>
      </c>
      <c r="DB935" s="534">
        <f t="shared" si="3348"/>
        <v>0</v>
      </c>
      <c r="DC935" s="534">
        <f t="shared" si="3349"/>
        <v>0</v>
      </c>
      <c r="DD935" s="534">
        <f t="shared" si="3350"/>
        <v>0</v>
      </c>
      <c r="DE935" s="534">
        <f t="shared" si="3351"/>
        <v>0</v>
      </c>
      <c r="DF935" s="534">
        <f t="shared" si="3352"/>
        <v>0</v>
      </c>
      <c r="DG935" s="535">
        <f t="shared" si="3353"/>
        <v>0</v>
      </c>
      <c r="DH935" s="535">
        <f t="shared" si="3354"/>
        <v>0</v>
      </c>
      <c r="DI935" s="535">
        <f t="shared" si="3355"/>
        <v>0</v>
      </c>
      <c r="DJ935" s="535">
        <f t="shared" si="3356"/>
        <v>0</v>
      </c>
      <c r="DK935" s="534">
        <f t="shared" si="3357"/>
        <v>0</v>
      </c>
      <c r="DL935" s="534">
        <f t="shared" si="3358"/>
        <v>0</v>
      </c>
      <c r="DM935" s="534">
        <f t="shared" si="3359"/>
        <v>0</v>
      </c>
      <c r="DN935" s="534">
        <f t="shared" si="3360"/>
        <v>0</v>
      </c>
      <c r="DO935" s="534">
        <f t="shared" si="3361"/>
        <v>0</v>
      </c>
      <c r="DP935" s="533">
        <f t="shared" si="3362"/>
        <v>0</v>
      </c>
      <c r="DQ935" s="532">
        <f t="shared" si="3363"/>
        <v>0</v>
      </c>
      <c r="DR935" s="753">
        <f t="shared" si="3364"/>
        <v>18</v>
      </c>
      <c r="DS935" s="111">
        <f t="shared" si="3365"/>
        <v>18</v>
      </c>
      <c r="DT935" s="111">
        <f t="shared" si="3366"/>
        <v>18</v>
      </c>
      <c r="DU935" s="111">
        <f t="shared" si="3367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7"/>
      <c r="EE935" s="603"/>
    </row>
    <row r="936" spans="1:135" s="604" customFormat="1" ht="15.75" customHeight="1">
      <c r="A936" s="718" t="str">
        <f>A265</f>
        <v>Cowpeas: kg produced</v>
      </c>
      <c r="B936" s="896">
        <f t="shared" ref="B936:S936" si="3384">SUM(B269)</f>
        <v>0</v>
      </c>
      <c r="C936" s="896">
        <f t="shared" si="3384"/>
        <v>0</v>
      </c>
      <c r="D936" s="896">
        <f t="shared" si="3384"/>
        <v>180</v>
      </c>
      <c r="E936" s="896">
        <f t="shared" si="3384"/>
        <v>0</v>
      </c>
      <c r="F936" s="896">
        <f t="shared" si="3384"/>
        <v>0</v>
      </c>
      <c r="G936" s="896">
        <f t="shared" si="3384"/>
        <v>0</v>
      </c>
      <c r="H936" s="896">
        <f t="shared" si="3384"/>
        <v>0</v>
      </c>
      <c r="I936" s="896">
        <f t="shared" si="3384"/>
        <v>0</v>
      </c>
      <c r="J936" s="896">
        <f t="shared" si="3384"/>
        <v>0</v>
      </c>
      <c r="K936" s="896">
        <f t="shared" si="3384"/>
        <v>0</v>
      </c>
      <c r="L936" s="896">
        <f t="shared" si="3384"/>
        <v>0</v>
      </c>
      <c r="M936" s="896">
        <f t="shared" si="3384"/>
        <v>0</v>
      </c>
      <c r="N936" s="896">
        <f t="shared" si="3384"/>
        <v>0</v>
      </c>
      <c r="O936" s="896">
        <f t="shared" si="3384"/>
        <v>0</v>
      </c>
      <c r="P936" s="896">
        <f t="shared" si="3384"/>
        <v>0</v>
      </c>
      <c r="Q936" s="896">
        <f t="shared" si="3384"/>
        <v>0</v>
      </c>
      <c r="R936" s="896">
        <f t="shared" si="3384"/>
        <v>0</v>
      </c>
      <c r="S936" s="896">
        <f t="shared" si="3384"/>
        <v>0</v>
      </c>
      <c r="T936" s="895"/>
      <c r="U936" s="896">
        <f t="shared" ref="U936:AL936" si="3385">SUM(U269)</f>
        <v>0</v>
      </c>
      <c r="V936" s="896">
        <f t="shared" si="3385"/>
        <v>0</v>
      </c>
      <c r="W936" s="896">
        <f t="shared" si="3385"/>
        <v>0</v>
      </c>
      <c r="X936" s="896">
        <f t="shared" si="3385"/>
        <v>0</v>
      </c>
      <c r="Y936" s="896">
        <f t="shared" si="3385"/>
        <v>400</v>
      </c>
      <c r="Z936" s="896">
        <f t="shared" si="3385"/>
        <v>0</v>
      </c>
      <c r="AA936" s="896">
        <f t="shared" si="3385"/>
        <v>0</v>
      </c>
      <c r="AB936" s="896">
        <f t="shared" si="3385"/>
        <v>0</v>
      </c>
      <c r="AC936" s="896">
        <f t="shared" si="3385"/>
        <v>0</v>
      </c>
      <c r="AD936" s="896">
        <f t="shared" si="3385"/>
        <v>0</v>
      </c>
      <c r="AE936" s="896">
        <f t="shared" si="3385"/>
        <v>0</v>
      </c>
      <c r="AF936" s="896">
        <f t="shared" si="3385"/>
        <v>0</v>
      </c>
      <c r="AG936" s="896">
        <f t="shared" si="3385"/>
        <v>0</v>
      </c>
      <c r="AH936" s="896">
        <f t="shared" si="3385"/>
        <v>0</v>
      </c>
      <c r="AI936" s="896">
        <f t="shared" si="3385"/>
        <v>0</v>
      </c>
      <c r="AJ936" s="896">
        <f t="shared" si="3385"/>
        <v>0</v>
      </c>
      <c r="AK936" s="896">
        <f t="shared" si="3385"/>
        <v>0</v>
      </c>
      <c r="AL936" s="896">
        <f t="shared" si="3385"/>
        <v>0</v>
      </c>
      <c r="AM936" s="895"/>
      <c r="AN936" s="896">
        <f t="shared" ref="AN936:BE936" si="3386">SUM(AN269)</f>
        <v>0</v>
      </c>
      <c r="AO936" s="896">
        <f t="shared" si="3386"/>
        <v>0</v>
      </c>
      <c r="AP936" s="896">
        <f t="shared" si="3386"/>
        <v>0</v>
      </c>
      <c r="AQ936" s="896">
        <f t="shared" si="3386"/>
        <v>0</v>
      </c>
      <c r="AR936" s="896">
        <f t="shared" si="3386"/>
        <v>3600</v>
      </c>
      <c r="AS936" s="896">
        <f t="shared" si="3386"/>
        <v>0</v>
      </c>
      <c r="AT936" s="896">
        <f t="shared" si="3386"/>
        <v>0</v>
      </c>
      <c r="AU936" s="896">
        <f t="shared" si="3386"/>
        <v>0</v>
      </c>
      <c r="AV936" s="896">
        <f t="shared" si="3386"/>
        <v>0</v>
      </c>
      <c r="AW936" s="896">
        <f t="shared" si="3386"/>
        <v>0</v>
      </c>
      <c r="AX936" s="896">
        <f t="shared" si="3386"/>
        <v>0</v>
      </c>
      <c r="AY936" s="896">
        <f t="shared" si="3386"/>
        <v>0</v>
      </c>
      <c r="AZ936" s="896">
        <f t="shared" si="3386"/>
        <v>0</v>
      </c>
      <c r="BA936" s="896">
        <f t="shared" si="3386"/>
        <v>0</v>
      </c>
      <c r="BB936" s="896">
        <f t="shared" si="3386"/>
        <v>0</v>
      </c>
      <c r="BC936" s="896">
        <f t="shared" si="3386"/>
        <v>0</v>
      </c>
      <c r="BD936" s="896">
        <f t="shared" si="3386"/>
        <v>0</v>
      </c>
      <c r="BE936" s="896">
        <f t="shared" si="3386"/>
        <v>0</v>
      </c>
      <c r="BF936" s="895"/>
      <c r="BG936" s="896">
        <f t="shared" ref="BG936:BX936" si="3387">SUM(BG269)</f>
        <v>0</v>
      </c>
      <c r="BH936" s="896">
        <f t="shared" si="3387"/>
        <v>225</v>
      </c>
      <c r="BI936" s="896">
        <f t="shared" si="3387"/>
        <v>0</v>
      </c>
      <c r="BJ936" s="896">
        <f t="shared" si="3387"/>
        <v>0</v>
      </c>
      <c r="BK936" s="896">
        <f t="shared" si="3387"/>
        <v>0</v>
      </c>
      <c r="BL936" s="896">
        <f t="shared" si="3387"/>
        <v>0</v>
      </c>
      <c r="BM936" s="896">
        <f t="shared" si="3387"/>
        <v>150</v>
      </c>
      <c r="BN936" s="896">
        <f t="shared" si="3387"/>
        <v>0</v>
      </c>
      <c r="BO936" s="896">
        <f t="shared" si="3387"/>
        <v>0</v>
      </c>
      <c r="BP936" s="896">
        <f t="shared" si="3387"/>
        <v>3200</v>
      </c>
      <c r="BQ936" s="896">
        <f t="shared" si="3387"/>
        <v>250</v>
      </c>
      <c r="BR936" s="896">
        <f t="shared" si="3387"/>
        <v>0</v>
      </c>
      <c r="BS936" s="896">
        <f t="shared" si="3387"/>
        <v>0</v>
      </c>
      <c r="BT936" s="896">
        <f t="shared" si="3387"/>
        <v>0</v>
      </c>
      <c r="BU936" s="896">
        <f t="shared" si="3387"/>
        <v>0</v>
      </c>
      <c r="BV936" s="896">
        <f t="shared" si="3387"/>
        <v>0</v>
      </c>
      <c r="BW936" s="896">
        <f t="shared" si="3387"/>
        <v>0</v>
      </c>
      <c r="BX936" s="896">
        <f t="shared" si="3387"/>
        <v>0</v>
      </c>
      <c r="BY936" s="895"/>
      <c r="BZ936" s="896">
        <f>SUM(BZ269)</f>
        <v>0</v>
      </c>
      <c r="CA936" s="896">
        <f>SUM(CA269)</f>
        <v>0</v>
      </c>
      <c r="CB936" s="896">
        <f>SUM(CB269)</f>
        <v>0</v>
      </c>
      <c r="CC936" s="896">
        <f>SUM(CC269)</f>
        <v>150</v>
      </c>
      <c r="CD936" s="698">
        <f t="shared" si="3324"/>
        <v>0</v>
      </c>
      <c r="CE936" s="698">
        <f t="shared" si="3325"/>
        <v>0</v>
      </c>
      <c r="CF936" s="698">
        <f t="shared" si="3326"/>
        <v>0</v>
      </c>
      <c r="CG936" s="698">
        <f t="shared" si="3327"/>
        <v>39.0625</v>
      </c>
      <c r="CH936" s="1370">
        <f t="shared" si="3328"/>
        <v>0</v>
      </c>
      <c r="CI936" s="1371">
        <f t="shared" si="3329"/>
        <v>0</v>
      </c>
      <c r="CJ936" s="1372">
        <f t="shared" si="3330"/>
        <v>0</v>
      </c>
      <c r="CK936" s="1372">
        <f t="shared" si="3331"/>
        <v>0</v>
      </c>
      <c r="CL936" s="1372">
        <f t="shared" si="3332"/>
        <v>0</v>
      </c>
      <c r="CM936" s="1372">
        <f t="shared" si="3333"/>
        <v>0</v>
      </c>
      <c r="CN936" s="1372">
        <f t="shared" si="3334"/>
        <v>0</v>
      </c>
      <c r="CO936" s="1373">
        <f t="shared" si="3335"/>
        <v>0</v>
      </c>
      <c r="CP936" s="1373">
        <f t="shared" si="3336"/>
        <v>0</v>
      </c>
      <c r="CQ936" s="1373">
        <f t="shared" si="3337"/>
        <v>0</v>
      </c>
      <c r="CR936" s="1373">
        <f t="shared" si="3338"/>
        <v>0</v>
      </c>
      <c r="CS936" s="1372">
        <f t="shared" si="3339"/>
        <v>0</v>
      </c>
      <c r="CT936" s="1372">
        <f t="shared" si="3340"/>
        <v>0</v>
      </c>
      <c r="CU936" s="1372">
        <f t="shared" si="3341"/>
        <v>0</v>
      </c>
      <c r="CV936" s="1372">
        <f t="shared" si="3342"/>
        <v>0</v>
      </c>
      <c r="CW936" s="1372">
        <f t="shared" si="3343"/>
        <v>0</v>
      </c>
      <c r="CX936" s="1371">
        <f t="shared" si="3344"/>
        <v>0</v>
      </c>
      <c r="CY936" s="1374">
        <f t="shared" si="3345"/>
        <v>180</v>
      </c>
      <c r="CZ936" s="532">
        <f t="shared" si="3346"/>
        <v>0</v>
      </c>
      <c r="DA936" s="533">
        <f t="shared" si="3347"/>
        <v>0</v>
      </c>
      <c r="DB936" s="534">
        <f t="shared" si="3348"/>
        <v>0</v>
      </c>
      <c r="DC936" s="534">
        <f t="shared" si="3349"/>
        <v>0</v>
      </c>
      <c r="DD936" s="534">
        <f t="shared" si="3350"/>
        <v>0</v>
      </c>
      <c r="DE936" s="534">
        <f t="shared" si="3351"/>
        <v>0</v>
      </c>
      <c r="DF936" s="534">
        <f t="shared" si="3352"/>
        <v>0</v>
      </c>
      <c r="DG936" s="535">
        <f t="shared" si="3353"/>
        <v>0</v>
      </c>
      <c r="DH936" s="535">
        <f t="shared" si="3354"/>
        <v>0</v>
      </c>
      <c r="DI936" s="535">
        <f t="shared" si="3355"/>
        <v>0</v>
      </c>
      <c r="DJ936" s="535">
        <f t="shared" si="3356"/>
        <v>0</v>
      </c>
      <c r="DK936" s="534">
        <f t="shared" si="3357"/>
        <v>0</v>
      </c>
      <c r="DL936" s="534">
        <f t="shared" si="3358"/>
        <v>0</v>
      </c>
      <c r="DM936" s="534">
        <f t="shared" si="3359"/>
        <v>0</v>
      </c>
      <c r="DN936" s="534">
        <f t="shared" si="3360"/>
        <v>0</v>
      </c>
      <c r="DO936" s="534">
        <f t="shared" si="3361"/>
        <v>0</v>
      </c>
      <c r="DP936" s="533">
        <f t="shared" si="3362"/>
        <v>0</v>
      </c>
      <c r="DQ936" s="532">
        <f t="shared" si="3363"/>
        <v>400</v>
      </c>
      <c r="DR936" s="753">
        <f t="shared" si="3364"/>
        <v>18</v>
      </c>
      <c r="DS936" s="111">
        <f t="shared" si="3365"/>
        <v>18</v>
      </c>
      <c r="DT936" s="111">
        <f t="shared" si="3366"/>
        <v>18</v>
      </c>
      <c r="DU936" s="111">
        <f t="shared" si="3367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7"/>
      <c r="EE936" s="603"/>
    </row>
    <row r="937" spans="1:135" s="604" customFormat="1" ht="15.75" customHeight="1">
      <c r="A937" s="718" t="str">
        <f>A272</f>
        <v>Beans: kg produced</v>
      </c>
      <c r="B937" s="896">
        <f t="shared" ref="B937:S937" si="3388">SUM(B276)</f>
        <v>0</v>
      </c>
      <c r="C937" s="896">
        <f t="shared" si="3388"/>
        <v>0</v>
      </c>
      <c r="D937" s="896">
        <f t="shared" si="3388"/>
        <v>2400</v>
      </c>
      <c r="E937" s="896">
        <f t="shared" si="3388"/>
        <v>0</v>
      </c>
      <c r="F937" s="896">
        <f t="shared" si="3388"/>
        <v>0</v>
      </c>
      <c r="G937" s="896">
        <f t="shared" si="3388"/>
        <v>0</v>
      </c>
      <c r="H937" s="896">
        <f t="shared" si="3388"/>
        <v>0</v>
      </c>
      <c r="I937" s="896">
        <f t="shared" si="3388"/>
        <v>0</v>
      </c>
      <c r="J937" s="896">
        <f t="shared" si="3388"/>
        <v>0</v>
      </c>
      <c r="K937" s="896">
        <f t="shared" si="3388"/>
        <v>0</v>
      </c>
      <c r="L937" s="896">
        <f t="shared" si="3388"/>
        <v>0</v>
      </c>
      <c r="M937" s="896">
        <f t="shared" si="3388"/>
        <v>0</v>
      </c>
      <c r="N937" s="896">
        <f t="shared" si="3388"/>
        <v>0</v>
      </c>
      <c r="O937" s="896">
        <f t="shared" si="3388"/>
        <v>0</v>
      </c>
      <c r="P937" s="896">
        <f t="shared" si="3388"/>
        <v>0</v>
      </c>
      <c r="Q937" s="896">
        <f t="shared" si="3388"/>
        <v>0</v>
      </c>
      <c r="R937" s="896">
        <f t="shared" si="3388"/>
        <v>0</v>
      </c>
      <c r="S937" s="896">
        <f t="shared" si="3388"/>
        <v>0</v>
      </c>
      <c r="T937" s="895"/>
      <c r="U937" s="896">
        <f t="shared" ref="U937:AL937" si="3389">SUM(U276)</f>
        <v>0</v>
      </c>
      <c r="V937" s="896">
        <f t="shared" si="3389"/>
        <v>0</v>
      </c>
      <c r="W937" s="896">
        <f t="shared" si="3389"/>
        <v>0</v>
      </c>
      <c r="X937" s="896">
        <f t="shared" si="3389"/>
        <v>0</v>
      </c>
      <c r="Y937" s="896">
        <f t="shared" si="3389"/>
        <v>0</v>
      </c>
      <c r="Z937" s="896">
        <f t="shared" si="3389"/>
        <v>0</v>
      </c>
      <c r="AA937" s="896">
        <f t="shared" si="3389"/>
        <v>0</v>
      </c>
      <c r="AB937" s="896">
        <f t="shared" si="3389"/>
        <v>0</v>
      </c>
      <c r="AC937" s="896">
        <f t="shared" si="3389"/>
        <v>0</v>
      </c>
      <c r="AD937" s="896">
        <f t="shared" si="3389"/>
        <v>0</v>
      </c>
      <c r="AE937" s="896">
        <f t="shared" si="3389"/>
        <v>0</v>
      </c>
      <c r="AF937" s="896">
        <f t="shared" si="3389"/>
        <v>0</v>
      </c>
      <c r="AG937" s="896">
        <f t="shared" si="3389"/>
        <v>0</v>
      </c>
      <c r="AH937" s="896">
        <f t="shared" si="3389"/>
        <v>0</v>
      </c>
      <c r="AI937" s="896">
        <f t="shared" si="3389"/>
        <v>0</v>
      </c>
      <c r="AJ937" s="896">
        <f t="shared" si="3389"/>
        <v>0</v>
      </c>
      <c r="AK937" s="896">
        <f t="shared" si="3389"/>
        <v>0</v>
      </c>
      <c r="AL937" s="896">
        <f t="shared" si="3389"/>
        <v>125</v>
      </c>
      <c r="AM937" s="895"/>
      <c r="AN937" s="896">
        <f t="shared" ref="AN937:BE937" si="3390">SUM(AN276)</f>
        <v>0</v>
      </c>
      <c r="AO937" s="896">
        <f t="shared" si="3390"/>
        <v>0</v>
      </c>
      <c r="AP937" s="896">
        <f t="shared" si="3390"/>
        <v>290</v>
      </c>
      <c r="AQ937" s="896">
        <f t="shared" si="3390"/>
        <v>0</v>
      </c>
      <c r="AR937" s="896">
        <f t="shared" si="3390"/>
        <v>0</v>
      </c>
      <c r="AS937" s="896">
        <f t="shared" si="3390"/>
        <v>0</v>
      </c>
      <c r="AT937" s="896">
        <f t="shared" si="3390"/>
        <v>0</v>
      </c>
      <c r="AU937" s="896">
        <f t="shared" si="3390"/>
        <v>0</v>
      </c>
      <c r="AV937" s="896">
        <f t="shared" si="3390"/>
        <v>0</v>
      </c>
      <c r="AW937" s="896">
        <f t="shared" si="3390"/>
        <v>0</v>
      </c>
      <c r="AX937" s="896">
        <f t="shared" si="3390"/>
        <v>0</v>
      </c>
      <c r="AY937" s="896">
        <f t="shared" si="3390"/>
        <v>0</v>
      </c>
      <c r="AZ937" s="896">
        <f t="shared" si="3390"/>
        <v>0</v>
      </c>
      <c r="BA937" s="896">
        <f t="shared" si="3390"/>
        <v>0</v>
      </c>
      <c r="BB937" s="896">
        <f t="shared" si="3390"/>
        <v>0</v>
      </c>
      <c r="BC937" s="896">
        <f t="shared" si="3390"/>
        <v>0</v>
      </c>
      <c r="BD937" s="896">
        <f t="shared" si="3390"/>
        <v>0</v>
      </c>
      <c r="BE937" s="896">
        <f t="shared" si="3390"/>
        <v>0</v>
      </c>
      <c r="BF937" s="895"/>
      <c r="BG937" s="896">
        <f t="shared" ref="BG937:BX937" si="3391">SUM(BG276)</f>
        <v>0</v>
      </c>
      <c r="BH937" s="896">
        <f t="shared" si="3391"/>
        <v>0</v>
      </c>
      <c r="BI937" s="896">
        <f t="shared" si="3391"/>
        <v>0</v>
      </c>
      <c r="BJ937" s="896">
        <f t="shared" si="3391"/>
        <v>0</v>
      </c>
      <c r="BK937" s="896">
        <f t="shared" si="3391"/>
        <v>0</v>
      </c>
      <c r="BL937" s="896">
        <f t="shared" si="3391"/>
        <v>0</v>
      </c>
      <c r="BM937" s="896">
        <f t="shared" si="3391"/>
        <v>0</v>
      </c>
      <c r="BN937" s="896">
        <f t="shared" si="3391"/>
        <v>0</v>
      </c>
      <c r="BO937" s="896">
        <f t="shared" si="3391"/>
        <v>0</v>
      </c>
      <c r="BP937" s="896">
        <f t="shared" si="3391"/>
        <v>0</v>
      </c>
      <c r="BQ937" s="896">
        <f t="shared" si="3391"/>
        <v>0</v>
      </c>
      <c r="BR937" s="896">
        <f t="shared" si="3391"/>
        <v>0</v>
      </c>
      <c r="BS937" s="896">
        <f t="shared" si="3391"/>
        <v>0</v>
      </c>
      <c r="BT937" s="896">
        <f t="shared" si="3391"/>
        <v>0</v>
      </c>
      <c r="BU937" s="896">
        <f t="shared" si="3391"/>
        <v>0</v>
      </c>
      <c r="BV937" s="896">
        <f t="shared" si="3391"/>
        <v>0</v>
      </c>
      <c r="BW937" s="896">
        <f t="shared" si="3391"/>
        <v>0</v>
      </c>
      <c r="BX937" s="896">
        <f t="shared" si="3391"/>
        <v>0</v>
      </c>
      <c r="BY937" s="895"/>
      <c r="BZ937" s="896">
        <f>SUM(BZ276)</f>
        <v>0</v>
      </c>
      <c r="CA937" s="896">
        <f>SUM(CA276)</f>
        <v>0</v>
      </c>
      <c r="CB937" s="896">
        <f>SUM(CB276)</f>
        <v>0</v>
      </c>
      <c r="CC937" s="896">
        <f>SUM(CC276)</f>
        <v>0</v>
      </c>
      <c r="CD937" s="698">
        <f t="shared" si="3324"/>
        <v>0</v>
      </c>
      <c r="CE937" s="698">
        <f t="shared" si="3325"/>
        <v>0</v>
      </c>
      <c r="CF937" s="698">
        <f t="shared" si="3326"/>
        <v>0</v>
      </c>
      <c r="CG937" s="698">
        <f t="shared" si="3327"/>
        <v>0</v>
      </c>
      <c r="CH937" s="1370">
        <f t="shared" si="3328"/>
        <v>0</v>
      </c>
      <c r="CI937" s="1371">
        <f t="shared" si="3329"/>
        <v>0</v>
      </c>
      <c r="CJ937" s="1372">
        <f t="shared" si="3330"/>
        <v>0</v>
      </c>
      <c r="CK937" s="1372">
        <f t="shared" si="3331"/>
        <v>0</v>
      </c>
      <c r="CL937" s="1372">
        <f t="shared" si="3332"/>
        <v>0</v>
      </c>
      <c r="CM937" s="1372">
        <f t="shared" si="3333"/>
        <v>0</v>
      </c>
      <c r="CN937" s="1372">
        <f t="shared" si="3334"/>
        <v>0</v>
      </c>
      <c r="CO937" s="1373">
        <f t="shared" si="3335"/>
        <v>0</v>
      </c>
      <c r="CP937" s="1373">
        <f t="shared" si="3336"/>
        <v>0</v>
      </c>
      <c r="CQ937" s="1373">
        <f t="shared" si="3337"/>
        <v>0</v>
      </c>
      <c r="CR937" s="1373">
        <f t="shared" si="3338"/>
        <v>0</v>
      </c>
      <c r="CS937" s="1372">
        <f t="shared" si="3339"/>
        <v>0</v>
      </c>
      <c r="CT937" s="1372">
        <f t="shared" si="3340"/>
        <v>0</v>
      </c>
      <c r="CU937" s="1372">
        <f t="shared" si="3341"/>
        <v>0</v>
      </c>
      <c r="CV937" s="1372">
        <f t="shared" si="3342"/>
        <v>0</v>
      </c>
      <c r="CW937" s="1372">
        <f t="shared" si="3343"/>
        <v>0</v>
      </c>
      <c r="CX937" s="1371">
        <f t="shared" si="3344"/>
        <v>0</v>
      </c>
      <c r="CY937" s="1374">
        <f t="shared" si="3345"/>
        <v>2400</v>
      </c>
      <c r="CZ937" s="532">
        <f t="shared" si="3346"/>
        <v>0</v>
      </c>
      <c r="DA937" s="533">
        <f t="shared" si="3347"/>
        <v>0</v>
      </c>
      <c r="DB937" s="534">
        <f t="shared" si="3348"/>
        <v>0</v>
      </c>
      <c r="DC937" s="534">
        <f t="shared" si="3349"/>
        <v>0</v>
      </c>
      <c r="DD937" s="534">
        <f t="shared" si="3350"/>
        <v>0</v>
      </c>
      <c r="DE937" s="534">
        <f t="shared" si="3351"/>
        <v>0</v>
      </c>
      <c r="DF937" s="534">
        <f t="shared" si="3352"/>
        <v>0</v>
      </c>
      <c r="DG937" s="535">
        <f t="shared" si="3353"/>
        <v>0</v>
      </c>
      <c r="DH937" s="535">
        <f t="shared" si="3354"/>
        <v>0</v>
      </c>
      <c r="DI937" s="535">
        <f t="shared" si="3355"/>
        <v>0</v>
      </c>
      <c r="DJ937" s="535">
        <f t="shared" si="3356"/>
        <v>0</v>
      </c>
      <c r="DK937" s="534">
        <f t="shared" si="3357"/>
        <v>0</v>
      </c>
      <c r="DL937" s="534">
        <f t="shared" si="3358"/>
        <v>0</v>
      </c>
      <c r="DM937" s="534">
        <f t="shared" si="3359"/>
        <v>0</v>
      </c>
      <c r="DN937" s="534">
        <f t="shared" si="3360"/>
        <v>0</v>
      </c>
      <c r="DO937" s="534">
        <f t="shared" si="3361"/>
        <v>0</v>
      </c>
      <c r="DP937" s="533">
        <f t="shared" si="3362"/>
        <v>0</v>
      </c>
      <c r="DQ937" s="532">
        <f t="shared" si="3363"/>
        <v>125</v>
      </c>
      <c r="DR937" s="753">
        <f t="shared" si="3364"/>
        <v>18</v>
      </c>
      <c r="DS937" s="111">
        <f t="shared" si="3365"/>
        <v>18</v>
      </c>
      <c r="DT937" s="111">
        <f t="shared" si="3366"/>
        <v>18</v>
      </c>
      <c r="DU937" s="111">
        <f t="shared" si="3367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7"/>
      <c r="EE937" s="603"/>
    </row>
    <row r="938" spans="1:135" s="604" customFormat="1" ht="15.75" customHeight="1">
      <c r="A938" s="718" t="str">
        <f>A279</f>
        <v>Millet: kg produced</v>
      </c>
      <c r="B938" s="896">
        <f t="shared" ref="B938:S938" si="3392">SUM(B283)</f>
        <v>0</v>
      </c>
      <c r="C938" s="896">
        <f t="shared" si="3392"/>
        <v>0</v>
      </c>
      <c r="D938" s="896">
        <f t="shared" si="3392"/>
        <v>0</v>
      </c>
      <c r="E938" s="896">
        <f t="shared" si="3392"/>
        <v>0</v>
      </c>
      <c r="F938" s="896">
        <f t="shared" si="3392"/>
        <v>0</v>
      </c>
      <c r="G938" s="896">
        <f t="shared" si="3392"/>
        <v>0</v>
      </c>
      <c r="H938" s="896">
        <f t="shared" si="3392"/>
        <v>0</v>
      </c>
      <c r="I938" s="896">
        <f t="shared" si="3392"/>
        <v>0</v>
      </c>
      <c r="J938" s="896">
        <f t="shared" si="3392"/>
        <v>0</v>
      </c>
      <c r="K938" s="896">
        <f t="shared" si="3392"/>
        <v>0</v>
      </c>
      <c r="L938" s="896">
        <f t="shared" si="3392"/>
        <v>0</v>
      </c>
      <c r="M938" s="896">
        <f t="shared" si="3392"/>
        <v>0</v>
      </c>
      <c r="N938" s="896">
        <f t="shared" si="3392"/>
        <v>0</v>
      </c>
      <c r="O938" s="896">
        <f t="shared" si="3392"/>
        <v>0</v>
      </c>
      <c r="P938" s="896">
        <f t="shared" si="3392"/>
        <v>0</v>
      </c>
      <c r="Q938" s="896">
        <f t="shared" si="3392"/>
        <v>0</v>
      </c>
      <c r="R938" s="896">
        <f t="shared" si="3392"/>
        <v>0</v>
      </c>
      <c r="S938" s="896">
        <f t="shared" si="3392"/>
        <v>0</v>
      </c>
      <c r="T938" s="895"/>
      <c r="U938" s="896">
        <f t="shared" ref="U938:AL938" si="3393">SUM(U283)</f>
        <v>0</v>
      </c>
      <c r="V938" s="896">
        <f t="shared" si="3393"/>
        <v>0</v>
      </c>
      <c r="W938" s="896">
        <f t="shared" si="3393"/>
        <v>0</v>
      </c>
      <c r="X938" s="896">
        <f t="shared" si="3393"/>
        <v>0</v>
      </c>
      <c r="Y938" s="896">
        <f t="shared" si="3393"/>
        <v>0</v>
      </c>
      <c r="Z938" s="896">
        <f t="shared" si="3393"/>
        <v>0</v>
      </c>
      <c r="AA938" s="896">
        <f t="shared" si="3393"/>
        <v>0</v>
      </c>
      <c r="AB938" s="896">
        <f t="shared" si="3393"/>
        <v>0</v>
      </c>
      <c r="AC938" s="896">
        <f t="shared" si="3393"/>
        <v>0</v>
      </c>
      <c r="AD938" s="896">
        <f t="shared" si="3393"/>
        <v>0</v>
      </c>
      <c r="AE938" s="896">
        <f t="shared" si="3393"/>
        <v>0</v>
      </c>
      <c r="AF938" s="896">
        <f t="shared" si="3393"/>
        <v>0</v>
      </c>
      <c r="AG938" s="896">
        <f t="shared" si="3393"/>
        <v>0</v>
      </c>
      <c r="AH938" s="896">
        <f t="shared" si="3393"/>
        <v>0</v>
      </c>
      <c r="AI938" s="896">
        <f t="shared" si="3393"/>
        <v>0</v>
      </c>
      <c r="AJ938" s="896">
        <f t="shared" si="3393"/>
        <v>0</v>
      </c>
      <c r="AK938" s="896">
        <f t="shared" si="3393"/>
        <v>0</v>
      </c>
      <c r="AL938" s="896">
        <f t="shared" si="3393"/>
        <v>0</v>
      </c>
      <c r="AM938" s="895"/>
      <c r="AN938" s="896">
        <f t="shared" ref="AN938:BE938" si="3394">SUM(AN283)</f>
        <v>0</v>
      </c>
      <c r="AO938" s="896">
        <f t="shared" si="3394"/>
        <v>0</v>
      </c>
      <c r="AP938" s="896">
        <f t="shared" si="3394"/>
        <v>0</v>
      </c>
      <c r="AQ938" s="896">
        <f t="shared" si="3394"/>
        <v>0</v>
      </c>
      <c r="AR938" s="896">
        <f t="shared" si="3394"/>
        <v>0</v>
      </c>
      <c r="AS938" s="896">
        <f t="shared" si="3394"/>
        <v>0</v>
      </c>
      <c r="AT938" s="896">
        <f t="shared" si="3394"/>
        <v>0</v>
      </c>
      <c r="AU938" s="896">
        <f t="shared" si="3394"/>
        <v>0</v>
      </c>
      <c r="AV938" s="896">
        <f t="shared" si="3394"/>
        <v>0</v>
      </c>
      <c r="AW938" s="896">
        <f t="shared" si="3394"/>
        <v>0</v>
      </c>
      <c r="AX938" s="896">
        <f t="shared" si="3394"/>
        <v>0</v>
      </c>
      <c r="AY938" s="896">
        <f t="shared" si="3394"/>
        <v>0</v>
      </c>
      <c r="AZ938" s="896">
        <f t="shared" si="3394"/>
        <v>0</v>
      </c>
      <c r="BA938" s="896">
        <f t="shared" si="3394"/>
        <v>0</v>
      </c>
      <c r="BB938" s="896">
        <f t="shared" si="3394"/>
        <v>0</v>
      </c>
      <c r="BC938" s="896">
        <f t="shared" si="3394"/>
        <v>0</v>
      </c>
      <c r="BD938" s="896">
        <f t="shared" si="3394"/>
        <v>0</v>
      </c>
      <c r="BE938" s="896">
        <f t="shared" si="3394"/>
        <v>0</v>
      </c>
      <c r="BF938" s="895"/>
      <c r="BG938" s="896">
        <f t="shared" ref="BG938:BX938" si="3395">SUM(BG283)</f>
        <v>0</v>
      </c>
      <c r="BH938" s="896">
        <f t="shared" si="3395"/>
        <v>0</v>
      </c>
      <c r="BI938" s="896">
        <f t="shared" si="3395"/>
        <v>0</v>
      </c>
      <c r="BJ938" s="896">
        <f t="shared" si="3395"/>
        <v>0</v>
      </c>
      <c r="BK938" s="896">
        <f t="shared" si="3395"/>
        <v>0</v>
      </c>
      <c r="BL938" s="896">
        <f t="shared" si="3395"/>
        <v>0</v>
      </c>
      <c r="BM938" s="896">
        <f t="shared" si="3395"/>
        <v>0</v>
      </c>
      <c r="BN938" s="896">
        <f t="shared" si="3395"/>
        <v>0</v>
      </c>
      <c r="BO938" s="896">
        <f t="shared" si="3395"/>
        <v>0</v>
      </c>
      <c r="BP938" s="896">
        <f t="shared" si="3395"/>
        <v>0</v>
      </c>
      <c r="BQ938" s="896">
        <f t="shared" si="3395"/>
        <v>0</v>
      </c>
      <c r="BR938" s="896">
        <f t="shared" si="3395"/>
        <v>0</v>
      </c>
      <c r="BS938" s="896">
        <f t="shared" si="3395"/>
        <v>0</v>
      </c>
      <c r="BT938" s="896">
        <f t="shared" si="3395"/>
        <v>0</v>
      </c>
      <c r="BU938" s="896">
        <f t="shared" si="3395"/>
        <v>0</v>
      </c>
      <c r="BV938" s="896">
        <f t="shared" si="3395"/>
        <v>0</v>
      </c>
      <c r="BW938" s="896">
        <f t="shared" si="3395"/>
        <v>0</v>
      </c>
      <c r="BX938" s="896">
        <f t="shared" si="3395"/>
        <v>0</v>
      </c>
      <c r="BY938" s="895"/>
      <c r="BZ938" s="896">
        <f>SUM(BZ283)</f>
        <v>0</v>
      </c>
      <c r="CA938" s="896">
        <f>SUM(CA283)</f>
        <v>0</v>
      </c>
      <c r="CB938" s="896">
        <f>SUM(CB283)</f>
        <v>0</v>
      </c>
      <c r="CC938" s="896">
        <f>SUM(CC283)</f>
        <v>0</v>
      </c>
      <c r="CD938" s="698">
        <f t="shared" si="3324"/>
        <v>0</v>
      </c>
      <c r="CE938" s="698">
        <f t="shared" si="3325"/>
        <v>0</v>
      </c>
      <c r="CF938" s="698">
        <f t="shared" si="3326"/>
        <v>0</v>
      </c>
      <c r="CG938" s="698">
        <f t="shared" si="3327"/>
        <v>0</v>
      </c>
      <c r="CH938" s="1370">
        <f t="shared" si="3328"/>
        <v>0</v>
      </c>
      <c r="CI938" s="1371">
        <f t="shared" si="3329"/>
        <v>0</v>
      </c>
      <c r="CJ938" s="1372">
        <f t="shared" si="3330"/>
        <v>0</v>
      </c>
      <c r="CK938" s="1372">
        <f t="shared" si="3331"/>
        <v>0</v>
      </c>
      <c r="CL938" s="1372">
        <f t="shared" si="3332"/>
        <v>0</v>
      </c>
      <c r="CM938" s="1372">
        <f t="shared" si="3333"/>
        <v>0</v>
      </c>
      <c r="CN938" s="1372">
        <f t="shared" si="3334"/>
        <v>0</v>
      </c>
      <c r="CO938" s="1373">
        <f t="shared" si="3335"/>
        <v>0</v>
      </c>
      <c r="CP938" s="1373">
        <f t="shared" si="3336"/>
        <v>0</v>
      </c>
      <c r="CQ938" s="1373">
        <f t="shared" si="3337"/>
        <v>0</v>
      </c>
      <c r="CR938" s="1373">
        <f t="shared" si="3338"/>
        <v>0</v>
      </c>
      <c r="CS938" s="1372">
        <f t="shared" si="3339"/>
        <v>0</v>
      </c>
      <c r="CT938" s="1372">
        <f t="shared" si="3340"/>
        <v>0</v>
      </c>
      <c r="CU938" s="1372">
        <f t="shared" si="3341"/>
        <v>0</v>
      </c>
      <c r="CV938" s="1372">
        <f t="shared" si="3342"/>
        <v>0</v>
      </c>
      <c r="CW938" s="1372">
        <f t="shared" si="3343"/>
        <v>0</v>
      </c>
      <c r="CX938" s="1371">
        <f t="shared" si="3344"/>
        <v>0</v>
      </c>
      <c r="CY938" s="1374">
        <f t="shared" si="3345"/>
        <v>0</v>
      </c>
      <c r="CZ938" s="532">
        <f t="shared" si="3346"/>
        <v>0</v>
      </c>
      <c r="DA938" s="533">
        <f t="shared" si="3347"/>
        <v>0</v>
      </c>
      <c r="DB938" s="534">
        <f t="shared" si="3348"/>
        <v>0</v>
      </c>
      <c r="DC938" s="534">
        <f t="shared" si="3349"/>
        <v>0</v>
      </c>
      <c r="DD938" s="534">
        <f t="shared" si="3350"/>
        <v>0</v>
      </c>
      <c r="DE938" s="534">
        <f t="shared" si="3351"/>
        <v>0</v>
      </c>
      <c r="DF938" s="534">
        <f t="shared" si="3352"/>
        <v>0</v>
      </c>
      <c r="DG938" s="535">
        <f t="shared" si="3353"/>
        <v>0</v>
      </c>
      <c r="DH938" s="535">
        <f t="shared" si="3354"/>
        <v>0</v>
      </c>
      <c r="DI938" s="535">
        <f t="shared" si="3355"/>
        <v>0</v>
      </c>
      <c r="DJ938" s="535">
        <f t="shared" si="3356"/>
        <v>0</v>
      </c>
      <c r="DK938" s="534">
        <f t="shared" si="3357"/>
        <v>0</v>
      </c>
      <c r="DL938" s="534">
        <f t="shared" si="3358"/>
        <v>0</v>
      </c>
      <c r="DM938" s="534">
        <f t="shared" si="3359"/>
        <v>0</v>
      </c>
      <c r="DN938" s="534">
        <f t="shared" si="3360"/>
        <v>0</v>
      </c>
      <c r="DO938" s="534">
        <f t="shared" si="3361"/>
        <v>0</v>
      </c>
      <c r="DP938" s="533">
        <f t="shared" si="3362"/>
        <v>0</v>
      </c>
      <c r="DQ938" s="532">
        <f t="shared" si="3363"/>
        <v>0</v>
      </c>
      <c r="DR938" s="753">
        <f t="shared" si="3364"/>
        <v>18</v>
      </c>
      <c r="DS938" s="111">
        <f t="shared" si="3365"/>
        <v>18</v>
      </c>
      <c r="DT938" s="111">
        <f t="shared" si="3366"/>
        <v>18</v>
      </c>
      <c r="DU938" s="111">
        <f t="shared" si="3367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7"/>
      <c r="EE938" s="603"/>
    </row>
    <row r="939" spans="1:135" s="604" customFormat="1" ht="15.75" customHeight="1">
      <c r="A939" s="718" t="str">
        <f>A286</f>
        <v>Pumpkin: kg produce</v>
      </c>
      <c r="B939" s="896">
        <f t="shared" ref="B939:S939" si="3396">SUM(B290)</f>
        <v>0</v>
      </c>
      <c r="C939" s="896">
        <f t="shared" si="3396"/>
        <v>0</v>
      </c>
      <c r="D939" s="896">
        <f t="shared" si="3396"/>
        <v>0</v>
      </c>
      <c r="E939" s="896">
        <f t="shared" si="3396"/>
        <v>0</v>
      </c>
      <c r="F939" s="896">
        <f t="shared" si="3396"/>
        <v>0</v>
      </c>
      <c r="G939" s="896">
        <f t="shared" si="3396"/>
        <v>0</v>
      </c>
      <c r="H939" s="896">
        <f t="shared" si="3396"/>
        <v>0</v>
      </c>
      <c r="I939" s="896">
        <f t="shared" si="3396"/>
        <v>0</v>
      </c>
      <c r="J939" s="896">
        <f t="shared" si="3396"/>
        <v>0</v>
      </c>
      <c r="K939" s="896">
        <f t="shared" si="3396"/>
        <v>0</v>
      </c>
      <c r="L939" s="896">
        <f t="shared" si="3396"/>
        <v>0</v>
      </c>
      <c r="M939" s="896">
        <f t="shared" si="3396"/>
        <v>0</v>
      </c>
      <c r="N939" s="896">
        <f t="shared" si="3396"/>
        <v>0</v>
      </c>
      <c r="O939" s="896">
        <f t="shared" si="3396"/>
        <v>0</v>
      </c>
      <c r="P939" s="896">
        <f t="shared" si="3396"/>
        <v>0</v>
      </c>
      <c r="Q939" s="896">
        <f t="shared" si="3396"/>
        <v>0</v>
      </c>
      <c r="R939" s="896">
        <f t="shared" si="3396"/>
        <v>0</v>
      </c>
      <c r="S939" s="896">
        <f t="shared" si="3396"/>
        <v>0</v>
      </c>
      <c r="T939" s="895"/>
      <c r="U939" s="896">
        <f t="shared" ref="U939:AL939" si="3397">SUM(U290)</f>
        <v>0</v>
      </c>
      <c r="V939" s="896">
        <f t="shared" si="3397"/>
        <v>0</v>
      </c>
      <c r="W939" s="896">
        <f t="shared" si="3397"/>
        <v>0</v>
      </c>
      <c r="X939" s="896">
        <f t="shared" si="3397"/>
        <v>0</v>
      </c>
      <c r="Y939" s="896">
        <f t="shared" si="3397"/>
        <v>0</v>
      </c>
      <c r="Z939" s="896">
        <f t="shared" si="3397"/>
        <v>0</v>
      </c>
      <c r="AA939" s="896">
        <f t="shared" si="3397"/>
        <v>0</v>
      </c>
      <c r="AB939" s="896">
        <f t="shared" si="3397"/>
        <v>0</v>
      </c>
      <c r="AC939" s="896">
        <f t="shared" si="3397"/>
        <v>0</v>
      </c>
      <c r="AD939" s="896">
        <f t="shared" si="3397"/>
        <v>0</v>
      </c>
      <c r="AE939" s="896">
        <f t="shared" si="3397"/>
        <v>0</v>
      </c>
      <c r="AF939" s="896">
        <f t="shared" si="3397"/>
        <v>0</v>
      </c>
      <c r="AG939" s="896">
        <f t="shared" si="3397"/>
        <v>0</v>
      </c>
      <c r="AH939" s="896">
        <f t="shared" si="3397"/>
        <v>0</v>
      </c>
      <c r="AI939" s="896">
        <f t="shared" si="3397"/>
        <v>0</v>
      </c>
      <c r="AJ939" s="896">
        <f t="shared" si="3397"/>
        <v>0</v>
      </c>
      <c r="AK939" s="896">
        <f t="shared" si="3397"/>
        <v>0</v>
      </c>
      <c r="AL939" s="896">
        <f t="shared" si="3397"/>
        <v>0</v>
      </c>
      <c r="AM939" s="895"/>
      <c r="AN939" s="896">
        <f t="shared" ref="AN939:BE939" si="3398">SUM(AN290)</f>
        <v>0</v>
      </c>
      <c r="AO939" s="896">
        <f t="shared" si="3398"/>
        <v>0</v>
      </c>
      <c r="AP939" s="896">
        <f t="shared" si="3398"/>
        <v>0</v>
      </c>
      <c r="AQ939" s="896">
        <f t="shared" si="3398"/>
        <v>0</v>
      </c>
      <c r="AR939" s="896">
        <f t="shared" si="3398"/>
        <v>0</v>
      </c>
      <c r="AS939" s="896">
        <f t="shared" si="3398"/>
        <v>0</v>
      </c>
      <c r="AT939" s="896">
        <f t="shared" si="3398"/>
        <v>0</v>
      </c>
      <c r="AU939" s="896">
        <f t="shared" si="3398"/>
        <v>0</v>
      </c>
      <c r="AV939" s="896">
        <f t="shared" si="3398"/>
        <v>0</v>
      </c>
      <c r="AW939" s="896">
        <f t="shared" si="3398"/>
        <v>0</v>
      </c>
      <c r="AX939" s="896">
        <f t="shared" si="3398"/>
        <v>0</v>
      </c>
      <c r="AY939" s="896">
        <f t="shared" si="3398"/>
        <v>0</v>
      </c>
      <c r="AZ939" s="896">
        <f t="shared" si="3398"/>
        <v>0</v>
      </c>
      <c r="BA939" s="896">
        <f t="shared" si="3398"/>
        <v>0</v>
      </c>
      <c r="BB939" s="896">
        <f t="shared" si="3398"/>
        <v>0</v>
      </c>
      <c r="BC939" s="896">
        <f t="shared" si="3398"/>
        <v>0</v>
      </c>
      <c r="BD939" s="896">
        <f t="shared" si="3398"/>
        <v>0</v>
      </c>
      <c r="BE939" s="896">
        <f t="shared" si="3398"/>
        <v>0</v>
      </c>
      <c r="BF939" s="895"/>
      <c r="BG939" s="896">
        <f t="shared" ref="BG939:BX939" si="3399">SUM(BG290)</f>
        <v>0</v>
      </c>
      <c r="BH939" s="896">
        <f t="shared" si="3399"/>
        <v>0</v>
      </c>
      <c r="BI939" s="896">
        <f t="shared" si="3399"/>
        <v>0</v>
      </c>
      <c r="BJ939" s="896">
        <f t="shared" si="3399"/>
        <v>0</v>
      </c>
      <c r="BK939" s="896">
        <f t="shared" si="3399"/>
        <v>0</v>
      </c>
      <c r="BL939" s="896">
        <f t="shared" si="3399"/>
        <v>0</v>
      </c>
      <c r="BM939" s="896">
        <f t="shared" si="3399"/>
        <v>0</v>
      </c>
      <c r="BN939" s="896">
        <f t="shared" si="3399"/>
        <v>0</v>
      </c>
      <c r="BO939" s="896">
        <f t="shared" si="3399"/>
        <v>0</v>
      </c>
      <c r="BP939" s="896">
        <f t="shared" si="3399"/>
        <v>2000</v>
      </c>
      <c r="BQ939" s="896">
        <f t="shared" si="3399"/>
        <v>1925</v>
      </c>
      <c r="BR939" s="896">
        <f t="shared" si="3399"/>
        <v>0</v>
      </c>
      <c r="BS939" s="896">
        <f t="shared" si="3399"/>
        <v>0</v>
      </c>
      <c r="BT939" s="896">
        <f t="shared" si="3399"/>
        <v>0</v>
      </c>
      <c r="BU939" s="896">
        <f t="shared" si="3399"/>
        <v>0</v>
      </c>
      <c r="BV939" s="896">
        <f t="shared" si="3399"/>
        <v>0</v>
      </c>
      <c r="BW939" s="896">
        <f t="shared" si="3399"/>
        <v>1500</v>
      </c>
      <c r="BX939" s="896">
        <f t="shared" si="3399"/>
        <v>0</v>
      </c>
      <c r="BY939" s="895"/>
      <c r="BZ939" s="896">
        <f>SUM(BZ290)</f>
        <v>0</v>
      </c>
      <c r="CA939" s="896">
        <f>SUM(CA290)</f>
        <v>0</v>
      </c>
      <c r="CB939" s="896">
        <f>SUM(CB290)</f>
        <v>0</v>
      </c>
      <c r="CC939" s="896">
        <f>SUM(CC290)</f>
        <v>1500</v>
      </c>
      <c r="CD939" s="698">
        <f t="shared" si="3324"/>
        <v>0</v>
      </c>
      <c r="CE939" s="698">
        <f t="shared" si="3325"/>
        <v>0</v>
      </c>
      <c r="CF939" s="698">
        <f t="shared" si="3326"/>
        <v>0</v>
      </c>
      <c r="CG939" s="698">
        <f t="shared" si="3327"/>
        <v>214.0625</v>
      </c>
      <c r="CH939" s="1370">
        <f t="shared" si="3328"/>
        <v>0</v>
      </c>
      <c r="CI939" s="1371">
        <f t="shared" si="3329"/>
        <v>0</v>
      </c>
      <c r="CJ939" s="1372">
        <f t="shared" si="3330"/>
        <v>0</v>
      </c>
      <c r="CK939" s="1372">
        <f t="shared" si="3331"/>
        <v>0</v>
      </c>
      <c r="CL939" s="1372">
        <f t="shared" si="3332"/>
        <v>0</v>
      </c>
      <c r="CM939" s="1372">
        <f t="shared" si="3333"/>
        <v>0</v>
      </c>
      <c r="CN939" s="1372">
        <f t="shared" si="3334"/>
        <v>0</v>
      </c>
      <c r="CO939" s="1373">
        <f t="shared" si="3335"/>
        <v>0</v>
      </c>
      <c r="CP939" s="1373">
        <f t="shared" si="3336"/>
        <v>0</v>
      </c>
      <c r="CQ939" s="1373">
        <f t="shared" si="3337"/>
        <v>0</v>
      </c>
      <c r="CR939" s="1373">
        <f t="shared" si="3338"/>
        <v>0</v>
      </c>
      <c r="CS939" s="1372">
        <f t="shared" si="3339"/>
        <v>0</v>
      </c>
      <c r="CT939" s="1372">
        <f t="shared" si="3340"/>
        <v>0</v>
      </c>
      <c r="CU939" s="1372">
        <f t="shared" si="3341"/>
        <v>0</v>
      </c>
      <c r="CV939" s="1372">
        <f t="shared" si="3342"/>
        <v>0</v>
      </c>
      <c r="CW939" s="1372">
        <f t="shared" si="3343"/>
        <v>0</v>
      </c>
      <c r="CX939" s="1371">
        <f t="shared" si="3344"/>
        <v>0</v>
      </c>
      <c r="CY939" s="1374">
        <f t="shared" si="3345"/>
        <v>0</v>
      </c>
      <c r="CZ939" s="532">
        <f t="shared" si="3346"/>
        <v>0</v>
      </c>
      <c r="DA939" s="533">
        <f t="shared" si="3347"/>
        <v>0</v>
      </c>
      <c r="DB939" s="534">
        <f t="shared" si="3348"/>
        <v>0</v>
      </c>
      <c r="DC939" s="534">
        <f t="shared" si="3349"/>
        <v>0</v>
      </c>
      <c r="DD939" s="534">
        <f t="shared" si="3350"/>
        <v>0</v>
      </c>
      <c r="DE939" s="534">
        <f t="shared" si="3351"/>
        <v>0</v>
      </c>
      <c r="DF939" s="534">
        <f t="shared" si="3352"/>
        <v>0</v>
      </c>
      <c r="DG939" s="535">
        <f t="shared" si="3353"/>
        <v>0</v>
      </c>
      <c r="DH939" s="535">
        <f t="shared" si="3354"/>
        <v>0</v>
      </c>
      <c r="DI939" s="535">
        <f t="shared" si="3355"/>
        <v>0</v>
      </c>
      <c r="DJ939" s="535">
        <f t="shared" si="3356"/>
        <v>0</v>
      </c>
      <c r="DK939" s="534">
        <f t="shared" si="3357"/>
        <v>0</v>
      </c>
      <c r="DL939" s="534">
        <f t="shared" si="3358"/>
        <v>0</v>
      </c>
      <c r="DM939" s="534">
        <f t="shared" si="3359"/>
        <v>0</v>
      </c>
      <c r="DN939" s="534">
        <f t="shared" si="3360"/>
        <v>0</v>
      </c>
      <c r="DO939" s="534">
        <f t="shared" si="3361"/>
        <v>0</v>
      </c>
      <c r="DP939" s="533">
        <f t="shared" si="3362"/>
        <v>0</v>
      </c>
      <c r="DQ939" s="532">
        <f t="shared" si="3363"/>
        <v>0</v>
      </c>
      <c r="DR939" s="753">
        <f t="shared" si="3364"/>
        <v>18</v>
      </c>
      <c r="DS939" s="111">
        <f t="shared" si="3365"/>
        <v>18</v>
      </c>
      <c r="DT939" s="111">
        <f t="shared" si="3366"/>
        <v>18</v>
      </c>
      <c r="DU939" s="111">
        <f t="shared" si="3367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7"/>
      <c r="EE939" s="603"/>
    </row>
    <row r="940" spans="1:135" s="604" customFormat="1" ht="15.75" customHeight="1">
      <c r="A940" s="718" t="str">
        <f>A293</f>
        <v>Other crop: kg produced</v>
      </c>
      <c r="B940" s="896">
        <f t="shared" ref="B940:S940" si="3400">SUM(B297)</f>
        <v>0</v>
      </c>
      <c r="C940" s="896">
        <f t="shared" si="3400"/>
        <v>0</v>
      </c>
      <c r="D940" s="896">
        <f t="shared" si="3400"/>
        <v>0</v>
      </c>
      <c r="E940" s="896">
        <f t="shared" si="3400"/>
        <v>0</v>
      </c>
      <c r="F940" s="896">
        <f t="shared" si="3400"/>
        <v>0</v>
      </c>
      <c r="G940" s="896">
        <f t="shared" si="3400"/>
        <v>0</v>
      </c>
      <c r="H940" s="896">
        <f t="shared" si="3400"/>
        <v>0</v>
      </c>
      <c r="I940" s="896">
        <f t="shared" si="3400"/>
        <v>0</v>
      </c>
      <c r="J940" s="896">
        <f t="shared" si="3400"/>
        <v>0</v>
      </c>
      <c r="K940" s="896">
        <f t="shared" si="3400"/>
        <v>0</v>
      </c>
      <c r="L940" s="896">
        <f t="shared" si="3400"/>
        <v>0</v>
      </c>
      <c r="M940" s="896">
        <f t="shared" si="3400"/>
        <v>0</v>
      </c>
      <c r="N940" s="896">
        <f t="shared" si="3400"/>
        <v>0</v>
      </c>
      <c r="O940" s="896">
        <f t="shared" si="3400"/>
        <v>0</v>
      </c>
      <c r="P940" s="896">
        <f t="shared" si="3400"/>
        <v>0</v>
      </c>
      <c r="Q940" s="896">
        <f t="shared" si="3400"/>
        <v>0</v>
      </c>
      <c r="R940" s="896">
        <f t="shared" si="3400"/>
        <v>0</v>
      </c>
      <c r="S940" s="896">
        <f t="shared" si="3400"/>
        <v>0</v>
      </c>
      <c r="T940" s="895"/>
      <c r="U940" s="896">
        <f t="shared" ref="U940:AL940" si="3401">SUM(U297)</f>
        <v>0</v>
      </c>
      <c r="V940" s="896">
        <f t="shared" si="3401"/>
        <v>0</v>
      </c>
      <c r="W940" s="896">
        <f t="shared" si="3401"/>
        <v>0</v>
      </c>
      <c r="X940" s="896">
        <f t="shared" si="3401"/>
        <v>0</v>
      </c>
      <c r="Y940" s="896">
        <f t="shared" si="3401"/>
        <v>0</v>
      </c>
      <c r="Z940" s="896">
        <f t="shared" si="3401"/>
        <v>0</v>
      </c>
      <c r="AA940" s="896">
        <f t="shared" si="3401"/>
        <v>0</v>
      </c>
      <c r="AB940" s="896">
        <f t="shared" si="3401"/>
        <v>0</v>
      </c>
      <c r="AC940" s="896">
        <f t="shared" si="3401"/>
        <v>0</v>
      </c>
      <c r="AD940" s="896">
        <f t="shared" si="3401"/>
        <v>0</v>
      </c>
      <c r="AE940" s="896">
        <f t="shared" si="3401"/>
        <v>0</v>
      </c>
      <c r="AF940" s="896">
        <f t="shared" si="3401"/>
        <v>0</v>
      </c>
      <c r="AG940" s="896">
        <f t="shared" si="3401"/>
        <v>0</v>
      </c>
      <c r="AH940" s="896">
        <f t="shared" si="3401"/>
        <v>0</v>
      </c>
      <c r="AI940" s="896">
        <f t="shared" si="3401"/>
        <v>0</v>
      </c>
      <c r="AJ940" s="896">
        <f t="shared" si="3401"/>
        <v>0</v>
      </c>
      <c r="AK940" s="896">
        <f t="shared" si="3401"/>
        <v>0</v>
      </c>
      <c r="AL940" s="896">
        <f t="shared" si="3401"/>
        <v>0</v>
      </c>
      <c r="AM940" s="895"/>
      <c r="AN940" s="896">
        <f t="shared" ref="AN940:BE940" si="3402">SUM(AN297)</f>
        <v>0</v>
      </c>
      <c r="AO940" s="896">
        <f t="shared" si="3402"/>
        <v>0</v>
      </c>
      <c r="AP940" s="896">
        <f t="shared" si="3402"/>
        <v>0</v>
      </c>
      <c r="AQ940" s="896">
        <f t="shared" si="3402"/>
        <v>0</v>
      </c>
      <c r="AR940" s="896">
        <f t="shared" si="3402"/>
        <v>0</v>
      </c>
      <c r="AS940" s="896">
        <f t="shared" si="3402"/>
        <v>0</v>
      </c>
      <c r="AT940" s="896">
        <f t="shared" si="3402"/>
        <v>0</v>
      </c>
      <c r="AU940" s="896">
        <f t="shared" si="3402"/>
        <v>0</v>
      </c>
      <c r="AV940" s="896">
        <f t="shared" si="3402"/>
        <v>0</v>
      </c>
      <c r="AW940" s="896">
        <f t="shared" si="3402"/>
        <v>0</v>
      </c>
      <c r="AX940" s="896">
        <f t="shared" si="3402"/>
        <v>0</v>
      </c>
      <c r="AY940" s="896">
        <f t="shared" si="3402"/>
        <v>0</v>
      </c>
      <c r="AZ940" s="896">
        <f t="shared" si="3402"/>
        <v>0</v>
      </c>
      <c r="BA940" s="896">
        <f t="shared" si="3402"/>
        <v>0</v>
      </c>
      <c r="BB940" s="896">
        <f t="shared" si="3402"/>
        <v>0</v>
      </c>
      <c r="BC940" s="896">
        <f t="shared" si="3402"/>
        <v>0</v>
      </c>
      <c r="BD940" s="896">
        <f t="shared" si="3402"/>
        <v>0</v>
      </c>
      <c r="BE940" s="896">
        <f t="shared" si="3402"/>
        <v>0</v>
      </c>
      <c r="BF940" s="895"/>
      <c r="BG940" s="896">
        <f t="shared" ref="BG940:BX940" si="3403">SUM(BG297)</f>
        <v>0</v>
      </c>
      <c r="BH940" s="896">
        <f t="shared" si="3403"/>
        <v>0</v>
      </c>
      <c r="BI940" s="896">
        <f t="shared" si="3403"/>
        <v>0</v>
      </c>
      <c r="BJ940" s="896">
        <f t="shared" si="3403"/>
        <v>0</v>
      </c>
      <c r="BK940" s="896">
        <f t="shared" si="3403"/>
        <v>0</v>
      </c>
      <c r="BL940" s="896">
        <f t="shared" si="3403"/>
        <v>0</v>
      </c>
      <c r="BM940" s="896">
        <f t="shared" si="3403"/>
        <v>0</v>
      </c>
      <c r="BN940" s="896">
        <f t="shared" si="3403"/>
        <v>0</v>
      </c>
      <c r="BO940" s="896">
        <f t="shared" si="3403"/>
        <v>0</v>
      </c>
      <c r="BP940" s="896">
        <f t="shared" si="3403"/>
        <v>0</v>
      </c>
      <c r="BQ940" s="896">
        <f t="shared" si="3403"/>
        <v>0</v>
      </c>
      <c r="BR940" s="896">
        <f t="shared" si="3403"/>
        <v>0</v>
      </c>
      <c r="BS940" s="896">
        <f t="shared" si="3403"/>
        <v>0</v>
      </c>
      <c r="BT940" s="896">
        <f t="shared" si="3403"/>
        <v>0</v>
      </c>
      <c r="BU940" s="896">
        <f t="shared" si="3403"/>
        <v>0</v>
      </c>
      <c r="BV940" s="896">
        <f t="shared" si="3403"/>
        <v>0</v>
      </c>
      <c r="BW940" s="896">
        <f t="shared" si="3403"/>
        <v>0</v>
      </c>
      <c r="BX940" s="896">
        <f t="shared" si="3403"/>
        <v>0</v>
      </c>
      <c r="BY940" s="895"/>
      <c r="BZ940" s="896">
        <f>SUM(BZ297)</f>
        <v>0</v>
      </c>
      <c r="CA940" s="896">
        <f>SUM(CA297)</f>
        <v>0</v>
      </c>
      <c r="CB940" s="896">
        <f>SUM(CB297)</f>
        <v>0</v>
      </c>
      <c r="CC940" s="896">
        <f>SUM(CC297)</f>
        <v>0</v>
      </c>
      <c r="CD940" s="698">
        <f t="shared" si="3324"/>
        <v>0</v>
      </c>
      <c r="CE940" s="698">
        <f t="shared" si="3325"/>
        <v>0</v>
      </c>
      <c r="CF940" s="698">
        <f t="shared" si="3326"/>
        <v>0</v>
      </c>
      <c r="CG940" s="698">
        <f t="shared" si="3327"/>
        <v>0</v>
      </c>
      <c r="CH940" s="1370">
        <f t="shared" si="3328"/>
        <v>0</v>
      </c>
      <c r="CI940" s="1371">
        <f t="shared" si="3329"/>
        <v>0</v>
      </c>
      <c r="CJ940" s="1372">
        <f t="shared" si="3330"/>
        <v>0</v>
      </c>
      <c r="CK940" s="1372">
        <f t="shared" si="3331"/>
        <v>0</v>
      </c>
      <c r="CL940" s="1372">
        <f t="shared" si="3332"/>
        <v>0</v>
      </c>
      <c r="CM940" s="1372">
        <f t="shared" si="3333"/>
        <v>0</v>
      </c>
      <c r="CN940" s="1372">
        <f t="shared" si="3334"/>
        <v>0</v>
      </c>
      <c r="CO940" s="1373">
        <f t="shared" si="3335"/>
        <v>0</v>
      </c>
      <c r="CP940" s="1373">
        <f t="shared" si="3336"/>
        <v>0</v>
      </c>
      <c r="CQ940" s="1373">
        <f t="shared" si="3337"/>
        <v>0</v>
      </c>
      <c r="CR940" s="1373">
        <f t="shared" si="3338"/>
        <v>0</v>
      </c>
      <c r="CS940" s="1372">
        <f t="shared" si="3339"/>
        <v>0</v>
      </c>
      <c r="CT940" s="1372">
        <f t="shared" si="3340"/>
        <v>0</v>
      </c>
      <c r="CU940" s="1372">
        <f t="shared" si="3341"/>
        <v>0</v>
      </c>
      <c r="CV940" s="1372">
        <f t="shared" si="3342"/>
        <v>0</v>
      </c>
      <c r="CW940" s="1372">
        <f t="shared" si="3343"/>
        <v>0</v>
      </c>
      <c r="CX940" s="1371">
        <f t="shared" si="3344"/>
        <v>0</v>
      </c>
      <c r="CY940" s="1374">
        <f t="shared" si="3345"/>
        <v>0</v>
      </c>
      <c r="CZ940" s="532">
        <f t="shared" si="3346"/>
        <v>0</v>
      </c>
      <c r="DA940" s="533">
        <f t="shared" si="3347"/>
        <v>0</v>
      </c>
      <c r="DB940" s="534">
        <f t="shared" si="3348"/>
        <v>0</v>
      </c>
      <c r="DC940" s="534">
        <f t="shared" si="3349"/>
        <v>0</v>
      </c>
      <c r="DD940" s="534">
        <f t="shared" si="3350"/>
        <v>0</v>
      </c>
      <c r="DE940" s="534">
        <f t="shared" si="3351"/>
        <v>0</v>
      </c>
      <c r="DF940" s="534">
        <f t="shared" si="3352"/>
        <v>0</v>
      </c>
      <c r="DG940" s="535">
        <f t="shared" si="3353"/>
        <v>0</v>
      </c>
      <c r="DH940" s="535">
        <f t="shared" si="3354"/>
        <v>0</v>
      </c>
      <c r="DI940" s="535">
        <f t="shared" si="3355"/>
        <v>0</v>
      </c>
      <c r="DJ940" s="535">
        <f t="shared" si="3356"/>
        <v>0</v>
      </c>
      <c r="DK940" s="534">
        <f t="shared" si="3357"/>
        <v>0</v>
      </c>
      <c r="DL940" s="534">
        <f t="shared" si="3358"/>
        <v>0</v>
      </c>
      <c r="DM940" s="534">
        <f t="shared" si="3359"/>
        <v>0</v>
      </c>
      <c r="DN940" s="534">
        <f t="shared" si="3360"/>
        <v>0</v>
      </c>
      <c r="DO940" s="534">
        <f t="shared" si="3361"/>
        <v>0</v>
      </c>
      <c r="DP940" s="533">
        <f t="shared" si="3362"/>
        <v>0</v>
      </c>
      <c r="DQ940" s="532">
        <f t="shared" si="3363"/>
        <v>0</v>
      </c>
      <c r="DR940" s="753">
        <f t="shared" si="3364"/>
        <v>18</v>
      </c>
      <c r="DS940" s="111">
        <f t="shared" si="3365"/>
        <v>18</v>
      </c>
      <c r="DT940" s="111">
        <f t="shared" si="3366"/>
        <v>18</v>
      </c>
      <c r="DU940" s="111">
        <f t="shared" si="3367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7"/>
      <c r="EE940" s="603"/>
    </row>
    <row r="941" spans="1:135" s="604" customFormat="1" ht="15.75" customHeight="1">
      <c r="A941" s="905" t="str">
        <f>A300</f>
        <v>Cassava: no. local meas.</v>
      </c>
      <c r="B941" s="896">
        <f t="shared" ref="B941:S941" si="3404">SUM(B307)</f>
        <v>0</v>
      </c>
      <c r="C941" s="896">
        <f t="shared" si="3404"/>
        <v>0</v>
      </c>
      <c r="D941" s="896">
        <f t="shared" si="3404"/>
        <v>0</v>
      </c>
      <c r="E941" s="896">
        <f t="shared" si="3404"/>
        <v>0</v>
      </c>
      <c r="F941" s="896">
        <f t="shared" si="3404"/>
        <v>0</v>
      </c>
      <c r="G941" s="896">
        <f t="shared" si="3404"/>
        <v>0</v>
      </c>
      <c r="H941" s="896">
        <f t="shared" si="3404"/>
        <v>0</v>
      </c>
      <c r="I941" s="896">
        <f t="shared" si="3404"/>
        <v>0</v>
      </c>
      <c r="J941" s="896">
        <f t="shared" si="3404"/>
        <v>0</v>
      </c>
      <c r="K941" s="896">
        <f t="shared" si="3404"/>
        <v>0</v>
      </c>
      <c r="L941" s="896">
        <f t="shared" si="3404"/>
        <v>0</v>
      </c>
      <c r="M941" s="896">
        <f t="shared" si="3404"/>
        <v>0</v>
      </c>
      <c r="N941" s="896">
        <f t="shared" si="3404"/>
        <v>0</v>
      </c>
      <c r="O941" s="896">
        <f t="shared" si="3404"/>
        <v>0</v>
      </c>
      <c r="P941" s="896">
        <f t="shared" si="3404"/>
        <v>0</v>
      </c>
      <c r="Q941" s="896">
        <f t="shared" si="3404"/>
        <v>0</v>
      </c>
      <c r="R941" s="896">
        <f t="shared" si="3404"/>
        <v>0</v>
      </c>
      <c r="S941" s="896">
        <f t="shared" si="3404"/>
        <v>0</v>
      </c>
      <c r="T941" s="895"/>
      <c r="U941" s="896">
        <f t="shared" ref="U941:AL941" si="3405">SUM(U307)</f>
        <v>0</v>
      </c>
      <c r="V941" s="896">
        <f t="shared" si="3405"/>
        <v>0</v>
      </c>
      <c r="W941" s="896">
        <f t="shared" si="3405"/>
        <v>0</v>
      </c>
      <c r="X941" s="896">
        <f t="shared" si="3405"/>
        <v>0</v>
      </c>
      <c r="Y941" s="896">
        <f t="shared" si="3405"/>
        <v>0</v>
      </c>
      <c r="Z941" s="896">
        <f t="shared" si="3405"/>
        <v>0</v>
      </c>
      <c r="AA941" s="896">
        <f t="shared" si="3405"/>
        <v>0</v>
      </c>
      <c r="AB941" s="896">
        <f t="shared" si="3405"/>
        <v>0</v>
      </c>
      <c r="AC941" s="896">
        <f t="shared" si="3405"/>
        <v>0</v>
      </c>
      <c r="AD941" s="896">
        <f t="shared" si="3405"/>
        <v>0</v>
      </c>
      <c r="AE941" s="896">
        <f t="shared" si="3405"/>
        <v>0</v>
      </c>
      <c r="AF941" s="896">
        <f t="shared" si="3405"/>
        <v>0</v>
      </c>
      <c r="AG941" s="896">
        <f t="shared" si="3405"/>
        <v>0</v>
      </c>
      <c r="AH941" s="896">
        <f t="shared" si="3405"/>
        <v>0</v>
      </c>
      <c r="AI941" s="896">
        <f t="shared" si="3405"/>
        <v>0</v>
      </c>
      <c r="AJ941" s="896">
        <f t="shared" si="3405"/>
        <v>0</v>
      </c>
      <c r="AK941" s="896">
        <f t="shared" si="3405"/>
        <v>0</v>
      </c>
      <c r="AL941" s="896">
        <f t="shared" si="3405"/>
        <v>0</v>
      </c>
      <c r="AM941" s="895"/>
      <c r="AN941" s="896">
        <f t="shared" ref="AN941:BE941" si="3406">SUM(AN307)</f>
        <v>0</v>
      </c>
      <c r="AO941" s="896">
        <f t="shared" si="3406"/>
        <v>0</v>
      </c>
      <c r="AP941" s="896">
        <f t="shared" si="3406"/>
        <v>0</v>
      </c>
      <c r="AQ941" s="896">
        <f t="shared" si="3406"/>
        <v>0</v>
      </c>
      <c r="AR941" s="896">
        <f t="shared" si="3406"/>
        <v>0</v>
      </c>
      <c r="AS941" s="896">
        <f t="shared" si="3406"/>
        <v>0</v>
      </c>
      <c r="AT941" s="896">
        <f t="shared" si="3406"/>
        <v>0</v>
      </c>
      <c r="AU941" s="896">
        <f t="shared" si="3406"/>
        <v>0</v>
      </c>
      <c r="AV941" s="896">
        <f t="shared" si="3406"/>
        <v>0</v>
      </c>
      <c r="AW941" s="896">
        <f t="shared" si="3406"/>
        <v>0</v>
      </c>
      <c r="AX941" s="896">
        <f t="shared" si="3406"/>
        <v>0</v>
      </c>
      <c r="AY941" s="896">
        <f t="shared" si="3406"/>
        <v>0</v>
      </c>
      <c r="AZ941" s="896">
        <f t="shared" si="3406"/>
        <v>0</v>
      </c>
      <c r="BA941" s="896">
        <f t="shared" si="3406"/>
        <v>0</v>
      </c>
      <c r="BB941" s="896">
        <f t="shared" si="3406"/>
        <v>0</v>
      </c>
      <c r="BC941" s="896">
        <f t="shared" si="3406"/>
        <v>0</v>
      </c>
      <c r="BD941" s="896">
        <f t="shared" si="3406"/>
        <v>0</v>
      </c>
      <c r="BE941" s="896">
        <f t="shared" si="3406"/>
        <v>0</v>
      </c>
      <c r="BF941" s="895"/>
      <c r="BG941" s="896">
        <f t="shared" ref="BG941:BX941" si="3407">SUM(BG307)</f>
        <v>0</v>
      </c>
      <c r="BH941" s="896">
        <f t="shared" si="3407"/>
        <v>0</v>
      </c>
      <c r="BI941" s="896">
        <f t="shared" si="3407"/>
        <v>0</v>
      </c>
      <c r="BJ941" s="896">
        <f t="shared" si="3407"/>
        <v>0</v>
      </c>
      <c r="BK941" s="896">
        <f t="shared" si="3407"/>
        <v>0</v>
      </c>
      <c r="BL941" s="896">
        <f t="shared" si="3407"/>
        <v>0</v>
      </c>
      <c r="BM941" s="896">
        <f t="shared" si="3407"/>
        <v>0</v>
      </c>
      <c r="BN941" s="896">
        <f t="shared" si="3407"/>
        <v>0</v>
      </c>
      <c r="BO941" s="896">
        <f t="shared" si="3407"/>
        <v>0</v>
      </c>
      <c r="BP941" s="896">
        <f t="shared" si="3407"/>
        <v>0</v>
      </c>
      <c r="BQ941" s="896">
        <f t="shared" si="3407"/>
        <v>0</v>
      </c>
      <c r="BR941" s="896">
        <f t="shared" si="3407"/>
        <v>0</v>
      </c>
      <c r="BS941" s="896">
        <f t="shared" si="3407"/>
        <v>0</v>
      </c>
      <c r="BT941" s="896">
        <f t="shared" si="3407"/>
        <v>0</v>
      </c>
      <c r="BU941" s="896">
        <f t="shared" si="3407"/>
        <v>0</v>
      </c>
      <c r="BV941" s="896">
        <f t="shared" si="3407"/>
        <v>0</v>
      </c>
      <c r="BW941" s="896">
        <f t="shared" si="3407"/>
        <v>0</v>
      </c>
      <c r="BX941" s="896">
        <f t="shared" si="3407"/>
        <v>0</v>
      </c>
      <c r="BY941" s="895"/>
      <c r="BZ941" s="896">
        <f>SUM(BZ307)</f>
        <v>0</v>
      </c>
      <c r="CA941" s="896">
        <f>SUM(CA307)</f>
        <v>0</v>
      </c>
      <c r="CB941" s="896">
        <f>SUM(CB307)</f>
        <v>0</v>
      </c>
      <c r="CC941" s="896">
        <f>SUM(CC307)</f>
        <v>0</v>
      </c>
      <c r="CD941" s="698">
        <f t="shared" si="3324"/>
        <v>0</v>
      </c>
      <c r="CE941" s="698">
        <f t="shared" si="3325"/>
        <v>0</v>
      </c>
      <c r="CF941" s="698">
        <f t="shared" si="3326"/>
        <v>0</v>
      </c>
      <c r="CG941" s="698">
        <f t="shared" si="3327"/>
        <v>0</v>
      </c>
      <c r="CH941" s="1370">
        <f t="shared" si="3328"/>
        <v>0</v>
      </c>
      <c r="CI941" s="1371">
        <f t="shared" si="3329"/>
        <v>0</v>
      </c>
      <c r="CJ941" s="1372">
        <f t="shared" si="3330"/>
        <v>0</v>
      </c>
      <c r="CK941" s="1372">
        <f t="shared" si="3331"/>
        <v>0</v>
      </c>
      <c r="CL941" s="1372">
        <f t="shared" si="3332"/>
        <v>0</v>
      </c>
      <c r="CM941" s="1372">
        <f t="shared" si="3333"/>
        <v>0</v>
      </c>
      <c r="CN941" s="1372">
        <f t="shared" si="3334"/>
        <v>0</v>
      </c>
      <c r="CO941" s="1373">
        <f t="shared" si="3335"/>
        <v>0</v>
      </c>
      <c r="CP941" s="1373">
        <f t="shared" si="3336"/>
        <v>0</v>
      </c>
      <c r="CQ941" s="1373">
        <f t="shared" si="3337"/>
        <v>0</v>
      </c>
      <c r="CR941" s="1373">
        <f t="shared" si="3338"/>
        <v>0</v>
      </c>
      <c r="CS941" s="1372">
        <f t="shared" si="3339"/>
        <v>0</v>
      </c>
      <c r="CT941" s="1372">
        <f t="shared" si="3340"/>
        <v>0</v>
      </c>
      <c r="CU941" s="1372">
        <f t="shared" si="3341"/>
        <v>0</v>
      </c>
      <c r="CV941" s="1372">
        <f t="shared" si="3342"/>
        <v>0</v>
      </c>
      <c r="CW941" s="1372">
        <f t="shared" si="3343"/>
        <v>0</v>
      </c>
      <c r="CX941" s="1371">
        <f t="shared" si="3344"/>
        <v>0</v>
      </c>
      <c r="CY941" s="1374">
        <f t="shared" si="3345"/>
        <v>0</v>
      </c>
      <c r="CZ941" s="532">
        <f t="shared" si="3346"/>
        <v>0</v>
      </c>
      <c r="DA941" s="533">
        <f t="shared" si="3347"/>
        <v>0</v>
      </c>
      <c r="DB941" s="534">
        <f t="shared" si="3348"/>
        <v>0</v>
      </c>
      <c r="DC941" s="534">
        <f t="shared" si="3349"/>
        <v>0</v>
      </c>
      <c r="DD941" s="534">
        <f t="shared" si="3350"/>
        <v>0</v>
      </c>
      <c r="DE941" s="534">
        <f t="shared" si="3351"/>
        <v>0</v>
      </c>
      <c r="DF941" s="534">
        <f t="shared" si="3352"/>
        <v>0</v>
      </c>
      <c r="DG941" s="535">
        <f t="shared" si="3353"/>
        <v>0</v>
      </c>
      <c r="DH941" s="535">
        <f t="shared" si="3354"/>
        <v>0</v>
      </c>
      <c r="DI941" s="535">
        <f t="shared" si="3355"/>
        <v>0</v>
      </c>
      <c r="DJ941" s="535">
        <f t="shared" si="3356"/>
        <v>0</v>
      </c>
      <c r="DK941" s="534">
        <f t="shared" si="3357"/>
        <v>0</v>
      </c>
      <c r="DL941" s="534">
        <f t="shared" si="3358"/>
        <v>0</v>
      </c>
      <c r="DM941" s="534">
        <f t="shared" si="3359"/>
        <v>0</v>
      </c>
      <c r="DN941" s="534">
        <f t="shared" si="3360"/>
        <v>0</v>
      </c>
      <c r="DO941" s="534">
        <f t="shared" si="3361"/>
        <v>0</v>
      </c>
      <c r="DP941" s="533">
        <f t="shared" si="3362"/>
        <v>0</v>
      </c>
      <c r="DQ941" s="532">
        <f t="shared" si="3363"/>
        <v>0</v>
      </c>
      <c r="DR941" s="753">
        <f t="shared" si="3364"/>
        <v>18</v>
      </c>
      <c r="DS941" s="111">
        <f t="shared" si="3365"/>
        <v>18</v>
      </c>
      <c r="DT941" s="111">
        <f t="shared" si="3366"/>
        <v>18</v>
      </c>
      <c r="DU941" s="111">
        <f t="shared" si="3367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7"/>
      <c r="EE941" s="603"/>
    </row>
    <row r="942" spans="1:135" s="604" customFormat="1" ht="15.75" customHeight="1">
      <c r="A942" s="718" t="str">
        <f>A310</f>
        <v>Water melon: no. local meas</v>
      </c>
      <c r="B942" s="896">
        <f t="shared" ref="B942:S942" si="3408">SUM(B317)</f>
        <v>0</v>
      </c>
      <c r="C942" s="896">
        <f t="shared" si="3408"/>
        <v>0</v>
      </c>
      <c r="D942" s="896">
        <f t="shared" si="3408"/>
        <v>0</v>
      </c>
      <c r="E942" s="896">
        <f t="shared" si="3408"/>
        <v>0</v>
      </c>
      <c r="F942" s="896">
        <f t="shared" si="3408"/>
        <v>0</v>
      </c>
      <c r="G942" s="896">
        <f t="shared" si="3408"/>
        <v>0</v>
      </c>
      <c r="H942" s="896">
        <f t="shared" si="3408"/>
        <v>0</v>
      </c>
      <c r="I942" s="896">
        <f t="shared" si="3408"/>
        <v>0</v>
      </c>
      <c r="J942" s="896">
        <f t="shared" si="3408"/>
        <v>0</v>
      </c>
      <c r="K942" s="896">
        <f t="shared" si="3408"/>
        <v>0</v>
      </c>
      <c r="L942" s="896">
        <f t="shared" si="3408"/>
        <v>0</v>
      </c>
      <c r="M942" s="896">
        <f t="shared" si="3408"/>
        <v>0</v>
      </c>
      <c r="N942" s="896">
        <f t="shared" si="3408"/>
        <v>0</v>
      </c>
      <c r="O942" s="896">
        <f t="shared" si="3408"/>
        <v>0</v>
      </c>
      <c r="P942" s="896">
        <f t="shared" si="3408"/>
        <v>0</v>
      </c>
      <c r="Q942" s="896">
        <f t="shared" si="3408"/>
        <v>0</v>
      </c>
      <c r="R942" s="896">
        <f t="shared" si="3408"/>
        <v>0</v>
      </c>
      <c r="S942" s="896">
        <f t="shared" si="3408"/>
        <v>0</v>
      </c>
      <c r="T942" s="895"/>
      <c r="U942" s="896">
        <f t="shared" ref="U942:AL942" si="3409">SUM(U317)</f>
        <v>0</v>
      </c>
      <c r="V942" s="896">
        <f t="shared" si="3409"/>
        <v>0</v>
      </c>
      <c r="W942" s="896">
        <f t="shared" si="3409"/>
        <v>0</v>
      </c>
      <c r="X942" s="896">
        <f t="shared" si="3409"/>
        <v>0</v>
      </c>
      <c r="Y942" s="896">
        <f t="shared" si="3409"/>
        <v>0</v>
      </c>
      <c r="Z942" s="896">
        <f t="shared" si="3409"/>
        <v>0</v>
      </c>
      <c r="AA942" s="896">
        <f t="shared" si="3409"/>
        <v>0</v>
      </c>
      <c r="AB942" s="896">
        <f t="shared" si="3409"/>
        <v>0</v>
      </c>
      <c r="AC942" s="896">
        <f t="shared" si="3409"/>
        <v>0</v>
      </c>
      <c r="AD942" s="896">
        <f t="shared" si="3409"/>
        <v>0</v>
      </c>
      <c r="AE942" s="896">
        <f t="shared" si="3409"/>
        <v>0</v>
      </c>
      <c r="AF942" s="896">
        <f t="shared" si="3409"/>
        <v>0</v>
      </c>
      <c r="AG942" s="896">
        <f t="shared" si="3409"/>
        <v>0</v>
      </c>
      <c r="AH942" s="896">
        <f t="shared" si="3409"/>
        <v>0</v>
      </c>
      <c r="AI942" s="896">
        <f t="shared" si="3409"/>
        <v>0</v>
      </c>
      <c r="AJ942" s="896">
        <f t="shared" si="3409"/>
        <v>0</v>
      </c>
      <c r="AK942" s="896">
        <f t="shared" si="3409"/>
        <v>0</v>
      </c>
      <c r="AL942" s="896">
        <f t="shared" si="3409"/>
        <v>0</v>
      </c>
      <c r="AM942" s="895"/>
      <c r="AN942" s="896">
        <f t="shared" ref="AN942:BE942" si="3410">SUM(AN317)</f>
        <v>0</v>
      </c>
      <c r="AO942" s="896">
        <f t="shared" si="3410"/>
        <v>0</v>
      </c>
      <c r="AP942" s="896">
        <f t="shared" si="3410"/>
        <v>0</v>
      </c>
      <c r="AQ942" s="896">
        <f t="shared" si="3410"/>
        <v>0</v>
      </c>
      <c r="AR942" s="896">
        <f t="shared" si="3410"/>
        <v>0</v>
      </c>
      <c r="AS942" s="896">
        <f t="shared" si="3410"/>
        <v>0</v>
      </c>
      <c r="AT942" s="896">
        <f t="shared" si="3410"/>
        <v>0</v>
      </c>
      <c r="AU942" s="896">
        <f t="shared" si="3410"/>
        <v>0</v>
      </c>
      <c r="AV942" s="896">
        <f t="shared" si="3410"/>
        <v>0</v>
      </c>
      <c r="AW942" s="896">
        <f t="shared" si="3410"/>
        <v>0</v>
      </c>
      <c r="AX942" s="896">
        <f t="shared" si="3410"/>
        <v>0</v>
      </c>
      <c r="AY942" s="896">
        <f t="shared" si="3410"/>
        <v>0</v>
      </c>
      <c r="AZ942" s="896">
        <f t="shared" si="3410"/>
        <v>0</v>
      </c>
      <c r="BA942" s="896">
        <f t="shared" si="3410"/>
        <v>0</v>
      </c>
      <c r="BB942" s="896">
        <f t="shared" si="3410"/>
        <v>0</v>
      </c>
      <c r="BC942" s="896">
        <f t="shared" si="3410"/>
        <v>0</v>
      </c>
      <c r="BD942" s="896">
        <f t="shared" si="3410"/>
        <v>0</v>
      </c>
      <c r="BE942" s="896">
        <f t="shared" si="3410"/>
        <v>0</v>
      </c>
      <c r="BF942" s="895"/>
      <c r="BG942" s="896">
        <f t="shared" ref="BG942:BX942" si="3411">SUM(BG317)</f>
        <v>0</v>
      </c>
      <c r="BH942" s="896">
        <f t="shared" si="3411"/>
        <v>0</v>
      </c>
      <c r="BI942" s="896">
        <f t="shared" si="3411"/>
        <v>0</v>
      </c>
      <c r="BJ942" s="896">
        <f t="shared" si="3411"/>
        <v>0</v>
      </c>
      <c r="BK942" s="896">
        <f t="shared" si="3411"/>
        <v>0</v>
      </c>
      <c r="BL942" s="896">
        <f t="shared" si="3411"/>
        <v>8000</v>
      </c>
      <c r="BM942" s="896">
        <f t="shared" si="3411"/>
        <v>0</v>
      </c>
      <c r="BN942" s="896">
        <f t="shared" si="3411"/>
        <v>0</v>
      </c>
      <c r="BO942" s="896">
        <f t="shared" si="3411"/>
        <v>0</v>
      </c>
      <c r="BP942" s="896">
        <f t="shared" si="3411"/>
        <v>0</v>
      </c>
      <c r="BQ942" s="896">
        <f t="shared" si="3411"/>
        <v>0</v>
      </c>
      <c r="BR942" s="896">
        <f t="shared" si="3411"/>
        <v>0</v>
      </c>
      <c r="BS942" s="896">
        <f t="shared" si="3411"/>
        <v>0</v>
      </c>
      <c r="BT942" s="896">
        <f t="shared" si="3411"/>
        <v>0</v>
      </c>
      <c r="BU942" s="896">
        <f t="shared" si="3411"/>
        <v>0</v>
      </c>
      <c r="BV942" s="896">
        <f t="shared" si="3411"/>
        <v>0</v>
      </c>
      <c r="BW942" s="896">
        <f t="shared" si="3411"/>
        <v>0</v>
      </c>
      <c r="BX942" s="896">
        <f t="shared" si="3411"/>
        <v>0</v>
      </c>
      <c r="BY942" s="895"/>
      <c r="BZ942" s="896">
        <f>SUM(BZ317)</f>
        <v>0</v>
      </c>
      <c r="CA942" s="896">
        <f>SUM(CA317)</f>
        <v>0</v>
      </c>
      <c r="CB942" s="896">
        <f>SUM(CB317)</f>
        <v>0</v>
      </c>
      <c r="CC942" s="896">
        <f>SUM(CC317)</f>
        <v>0</v>
      </c>
      <c r="CD942" s="698">
        <f t="shared" si="3324"/>
        <v>0</v>
      </c>
      <c r="CE942" s="698">
        <f t="shared" si="3325"/>
        <v>0</v>
      </c>
      <c r="CF942" s="698">
        <f t="shared" si="3326"/>
        <v>0</v>
      </c>
      <c r="CG942" s="698">
        <f t="shared" si="3327"/>
        <v>0</v>
      </c>
      <c r="CH942" s="1370">
        <f t="shared" si="3328"/>
        <v>0</v>
      </c>
      <c r="CI942" s="1371">
        <f t="shared" si="3329"/>
        <v>0</v>
      </c>
      <c r="CJ942" s="1372">
        <f t="shared" si="3330"/>
        <v>0</v>
      </c>
      <c r="CK942" s="1372">
        <f t="shared" si="3331"/>
        <v>0</v>
      </c>
      <c r="CL942" s="1372">
        <f t="shared" si="3332"/>
        <v>0</v>
      </c>
      <c r="CM942" s="1372">
        <f t="shared" si="3333"/>
        <v>0</v>
      </c>
      <c r="CN942" s="1372">
        <f t="shared" si="3334"/>
        <v>0</v>
      </c>
      <c r="CO942" s="1373">
        <f t="shared" si="3335"/>
        <v>0</v>
      </c>
      <c r="CP942" s="1373">
        <f t="shared" si="3336"/>
        <v>0</v>
      </c>
      <c r="CQ942" s="1373">
        <f t="shared" si="3337"/>
        <v>0</v>
      </c>
      <c r="CR942" s="1373">
        <f t="shared" si="3338"/>
        <v>0</v>
      </c>
      <c r="CS942" s="1372">
        <f t="shared" si="3339"/>
        <v>0</v>
      </c>
      <c r="CT942" s="1372">
        <f t="shared" si="3340"/>
        <v>0</v>
      </c>
      <c r="CU942" s="1372">
        <f t="shared" si="3341"/>
        <v>0</v>
      </c>
      <c r="CV942" s="1372">
        <f t="shared" si="3342"/>
        <v>0</v>
      </c>
      <c r="CW942" s="1372">
        <f t="shared" si="3343"/>
        <v>0</v>
      </c>
      <c r="CX942" s="1371">
        <f t="shared" si="3344"/>
        <v>0</v>
      </c>
      <c r="CY942" s="1374">
        <f t="shared" si="3345"/>
        <v>0</v>
      </c>
      <c r="CZ942" s="532">
        <f t="shared" si="3346"/>
        <v>0</v>
      </c>
      <c r="DA942" s="533">
        <f t="shared" si="3347"/>
        <v>0</v>
      </c>
      <c r="DB942" s="534">
        <f t="shared" si="3348"/>
        <v>0</v>
      </c>
      <c r="DC942" s="534">
        <f t="shared" si="3349"/>
        <v>0</v>
      </c>
      <c r="DD942" s="534">
        <f t="shared" si="3350"/>
        <v>0</v>
      </c>
      <c r="DE942" s="534">
        <f t="shared" si="3351"/>
        <v>0</v>
      </c>
      <c r="DF942" s="534">
        <f t="shared" si="3352"/>
        <v>0</v>
      </c>
      <c r="DG942" s="535">
        <f t="shared" si="3353"/>
        <v>0</v>
      </c>
      <c r="DH942" s="535">
        <f t="shared" si="3354"/>
        <v>0</v>
      </c>
      <c r="DI942" s="535">
        <f t="shared" si="3355"/>
        <v>0</v>
      </c>
      <c r="DJ942" s="535">
        <f t="shared" si="3356"/>
        <v>0</v>
      </c>
      <c r="DK942" s="534">
        <f t="shared" si="3357"/>
        <v>0</v>
      </c>
      <c r="DL942" s="534">
        <f t="shared" si="3358"/>
        <v>0</v>
      </c>
      <c r="DM942" s="534">
        <f t="shared" si="3359"/>
        <v>0</v>
      </c>
      <c r="DN942" s="534">
        <f t="shared" si="3360"/>
        <v>0</v>
      </c>
      <c r="DO942" s="534">
        <f t="shared" si="3361"/>
        <v>0</v>
      </c>
      <c r="DP942" s="533">
        <f t="shared" si="3362"/>
        <v>0</v>
      </c>
      <c r="DQ942" s="532">
        <f t="shared" si="3363"/>
        <v>0</v>
      </c>
      <c r="DR942" s="753">
        <f t="shared" si="3364"/>
        <v>18</v>
      </c>
      <c r="DS942" s="111">
        <f t="shared" si="3365"/>
        <v>18</v>
      </c>
      <c r="DT942" s="111">
        <f t="shared" si="3366"/>
        <v>18</v>
      </c>
      <c r="DU942" s="111">
        <f t="shared" si="3367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7"/>
      <c r="EE942" s="603"/>
    </row>
    <row r="943" spans="1:135" s="604" customFormat="1" ht="15.75" customHeight="1">
      <c r="A943" s="718" t="str">
        <f>A320</f>
        <v>Other crop: no. local meas</v>
      </c>
      <c r="B943" s="896">
        <f t="shared" ref="B943:S943" si="3412">SUM(B327)</f>
        <v>0</v>
      </c>
      <c r="C943" s="896">
        <f t="shared" si="3412"/>
        <v>0</v>
      </c>
      <c r="D943" s="896">
        <f t="shared" si="3412"/>
        <v>0</v>
      </c>
      <c r="E943" s="896">
        <f t="shared" si="3412"/>
        <v>0</v>
      </c>
      <c r="F943" s="896">
        <f t="shared" si="3412"/>
        <v>0</v>
      </c>
      <c r="G943" s="896">
        <f t="shared" si="3412"/>
        <v>0</v>
      </c>
      <c r="H943" s="896">
        <f t="shared" si="3412"/>
        <v>0</v>
      </c>
      <c r="I943" s="896">
        <f t="shared" si="3412"/>
        <v>0</v>
      </c>
      <c r="J943" s="896">
        <f t="shared" si="3412"/>
        <v>0</v>
      </c>
      <c r="K943" s="896">
        <f t="shared" si="3412"/>
        <v>0</v>
      </c>
      <c r="L943" s="896">
        <f t="shared" si="3412"/>
        <v>0</v>
      </c>
      <c r="M943" s="896">
        <f t="shared" si="3412"/>
        <v>0</v>
      </c>
      <c r="N943" s="896">
        <f t="shared" si="3412"/>
        <v>0</v>
      </c>
      <c r="O943" s="896">
        <f t="shared" si="3412"/>
        <v>0</v>
      </c>
      <c r="P943" s="896">
        <f t="shared" si="3412"/>
        <v>0</v>
      </c>
      <c r="Q943" s="896">
        <f t="shared" si="3412"/>
        <v>0</v>
      </c>
      <c r="R943" s="896">
        <f t="shared" si="3412"/>
        <v>0</v>
      </c>
      <c r="S943" s="896">
        <f t="shared" si="3412"/>
        <v>0</v>
      </c>
      <c r="T943" s="895"/>
      <c r="U943" s="896">
        <f t="shared" ref="U943:AL943" si="3413">SUM(U327)</f>
        <v>0</v>
      </c>
      <c r="V943" s="896">
        <f t="shared" si="3413"/>
        <v>0</v>
      </c>
      <c r="W943" s="896">
        <f t="shared" si="3413"/>
        <v>0</v>
      </c>
      <c r="X943" s="896">
        <f t="shared" si="3413"/>
        <v>0</v>
      </c>
      <c r="Y943" s="896">
        <f t="shared" si="3413"/>
        <v>0</v>
      </c>
      <c r="Z943" s="896">
        <f t="shared" si="3413"/>
        <v>0</v>
      </c>
      <c r="AA943" s="896">
        <f t="shared" si="3413"/>
        <v>0</v>
      </c>
      <c r="AB943" s="896">
        <f t="shared" si="3413"/>
        <v>0</v>
      </c>
      <c r="AC943" s="896">
        <f t="shared" si="3413"/>
        <v>0</v>
      </c>
      <c r="AD943" s="896">
        <f t="shared" si="3413"/>
        <v>0</v>
      </c>
      <c r="AE943" s="896">
        <f t="shared" si="3413"/>
        <v>0</v>
      </c>
      <c r="AF943" s="896">
        <f t="shared" si="3413"/>
        <v>0</v>
      </c>
      <c r="AG943" s="896">
        <f t="shared" si="3413"/>
        <v>0</v>
      </c>
      <c r="AH943" s="896">
        <f t="shared" si="3413"/>
        <v>0</v>
      </c>
      <c r="AI943" s="896">
        <f t="shared" si="3413"/>
        <v>0</v>
      </c>
      <c r="AJ943" s="896">
        <f t="shared" si="3413"/>
        <v>0</v>
      </c>
      <c r="AK943" s="896">
        <f t="shared" si="3413"/>
        <v>0</v>
      </c>
      <c r="AL943" s="896">
        <f t="shared" si="3413"/>
        <v>0</v>
      </c>
      <c r="AM943" s="895"/>
      <c r="AN943" s="896">
        <f t="shared" ref="AN943:BE943" si="3414">SUM(AN327)</f>
        <v>0</v>
      </c>
      <c r="AO943" s="896">
        <f t="shared" si="3414"/>
        <v>0</v>
      </c>
      <c r="AP943" s="896">
        <f t="shared" si="3414"/>
        <v>0</v>
      </c>
      <c r="AQ943" s="896">
        <f t="shared" si="3414"/>
        <v>0</v>
      </c>
      <c r="AR943" s="896">
        <f t="shared" si="3414"/>
        <v>0</v>
      </c>
      <c r="AS943" s="896">
        <f t="shared" si="3414"/>
        <v>0</v>
      </c>
      <c r="AT943" s="896">
        <f t="shared" si="3414"/>
        <v>0</v>
      </c>
      <c r="AU943" s="896">
        <f t="shared" si="3414"/>
        <v>0</v>
      </c>
      <c r="AV943" s="896">
        <f t="shared" si="3414"/>
        <v>0</v>
      </c>
      <c r="AW943" s="896">
        <f t="shared" si="3414"/>
        <v>0</v>
      </c>
      <c r="AX943" s="896">
        <f t="shared" si="3414"/>
        <v>0</v>
      </c>
      <c r="AY943" s="896">
        <f t="shared" si="3414"/>
        <v>0</v>
      </c>
      <c r="AZ943" s="896">
        <f t="shared" si="3414"/>
        <v>0</v>
      </c>
      <c r="BA943" s="896">
        <f t="shared" si="3414"/>
        <v>0</v>
      </c>
      <c r="BB943" s="896">
        <f t="shared" si="3414"/>
        <v>0</v>
      </c>
      <c r="BC943" s="896">
        <f t="shared" si="3414"/>
        <v>0</v>
      </c>
      <c r="BD943" s="896">
        <f t="shared" si="3414"/>
        <v>0</v>
      </c>
      <c r="BE943" s="896">
        <f t="shared" si="3414"/>
        <v>0</v>
      </c>
      <c r="BF943" s="895"/>
      <c r="BG943" s="896">
        <f t="shared" ref="BG943:BX943" si="3415">SUM(BG327)</f>
        <v>0</v>
      </c>
      <c r="BH943" s="896">
        <f t="shared" si="3415"/>
        <v>0</v>
      </c>
      <c r="BI943" s="896">
        <f t="shared" si="3415"/>
        <v>0</v>
      </c>
      <c r="BJ943" s="896">
        <f t="shared" si="3415"/>
        <v>0</v>
      </c>
      <c r="BK943" s="896">
        <f t="shared" si="3415"/>
        <v>0</v>
      </c>
      <c r="BL943" s="896">
        <f t="shared" si="3415"/>
        <v>0</v>
      </c>
      <c r="BM943" s="896">
        <f t="shared" si="3415"/>
        <v>0</v>
      </c>
      <c r="BN943" s="896">
        <f t="shared" si="3415"/>
        <v>0</v>
      </c>
      <c r="BO943" s="896">
        <f t="shared" si="3415"/>
        <v>0</v>
      </c>
      <c r="BP943" s="896">
        <f t="shared" si="3415"/>
        <v>0</v>
      </c>
      <c r="BQ943" s="896">
        <f t="shared" si="3415"/>
        <v>0</v>
      </c>
      <c r="BR943" s="896">
        <f t="shared" si="3415"/>
        <v>0</v>
      </c>
      <c r="BS943" s="896">
        <f t="shared" si="3415"/>
        <v>0</v>
      </c>
      <c r="BT943" s="896">
        <f t="shared" si="3415"/>
        <v>0</v>
      </c>
      <c r="BU943" s="896">
        <f t="shared" si="3415"/>
        <v>0</v>
      </c>
      <c r="BV943" s="896">
        <f t="shared" si="3415"/>
        <v>0</v>
      </c>
      <c r="BW943" s="896">
        <f t="shared" si="3415"/>
        <v>0</v>
      </c>
      <c r="BX943" s="896">
        <f t="shared" si="3415"/>
        <v>0</v>
      </c>
      <c r="BY943" s="895"/>
      <c r="BZ943" s="896">
        <f>SUM(BZ327)</f>
        <v>0</v>
      </c>
      <c r="CA943" s="896">
        <f>SUM(CA327)</f>
        <v>0</v>
      </c>
      <c r="CB943" s="896">
        <f>SUM(CB327)</f>
        <v>0</v>
      </c>
      <c r="CC943" s="896">
        <f>SUM(CC327)</f>
        <v>0</v>
      </c>
      <c r="CD943" s="698">
        <f t="shared" si="3324"/>
        <v>0</v>
      </c>
      <c r="CE943" s="698">
        <f t="shared" si="3325"/>
        <v>0</v>
      </c>
      <c r="CF943" s="698">
        <f t="shared" si="3326"/>
        <v>0</v>
      </c>
      <c r="CG943" s="698">
        <f t="shared" si="3327"/>
        <v>0</v>
      </c>
      <c r="CH943" s="1370">
        <f t="shared" si="3328"/>
        <v>0</v>
      </c>
      <c r="CI943" s="1371">
        <f t="shared" si="3329"/>
        <v>0</v>
      </c>
      <c r="CJ943" s="1372">
        <f t="shared" si="3330"/>
        <v>0</v>
      </c>
      <c r="CK943" s="1372">
        <f t="shared" si="3331"/>
        <v>0</v>
      </c>
      <c r="CL943" s="1372">
        <f t="shared" si="3332"/>
        <v>0</v>
      </c>
      <c r="CM943" s="1372">
        <f t="shared" si="3333"/>
        <v>0</v>
      </c>
      <c r="CN943" s="1372">
        <f t="shared" si="3334"/>
        <v>0</v>
      </c>
      <c r="CO943" s="1373">
        <f t="shared" si="3335"/>
        <v>0</v>
      </c>
      <c r="CP943" s="1373">
        <f t="shared" si="3336"/>
        <v>0</v>
      </c>
      <c r="CQ943" s="1373">
        <f t="shared" si="3337"/>
        <v>0</v>
      </c>
      <c r="CR943" s="1373">
        <f t="shared" si="3338"/>
        <v>0</v>
      </c>
      <c r="CS943" s="1372">
        <f t="shared" si="3339"/>
        <v>0</v>
      </c>
      <c r="CT943" s="1372">
        <f t="shared" si="3340"/>
        <v>0</v>
      </c>
      <c r="CU943" s="1372">
        <f t="shared" si="3341"/>
        <v>0</v>
      </c>
      <c r="CV943" s="1372">
        <f t="shared" si="3342"/>
        <v>0</v>
      </c>
      <c r="CW943" s="1372">
        <f t="shared" si="3343"/>
        <v>0</v>
      </c>
      <c r="CX943" s="1371">
        <f t="shared" si="3344"/>
        <v>0</v>
      </c>
      <c r="CY943" s="1374">
        <f t="shared" si="3345"/>
        <v>0</v>
      </c>
      <c r="CZ943" s="532">
        <f t="shared" si="3346"/>
        <v>0</v>
      </c>
      <c r="DA943" s="533">
        <f t="shared" si="3347"/>
        <v>0</v>
      </c>
      <c r="DB943" s="534">
        <f t="shared" si="3348"/>
        <v>0</v>
      </c>
      <c r="DC943" s="534">
        <f t="shared" si="3349"/>
        <v>0</v>
      </c>
      <c r="DD943" s="534">
        <f t="shared" si="3350"/>
        <v>0</v>
      </c>
      <c r="DE943" s="534">
        <f t="shared" si="3351"/>
        <v>0</v>
      </c>
      <c r="DF943" s="534">
        <f t="shared" si="3352"/>
        <v>0</v>
      </c>
      <c r="DG943" s="535">
        <f t="shared" si="3353"/>
        <v>0</v>
      </c>
      <c r="DH943" s="535">
        <f t="shared" si="3354"/>
        <v>0</v>
      </c>
      <c r="DI943" s="535">
        <f t="shared" si="3355"/>
        <v>0</v>
      </c>
      <c r="DJ943" s="535">
        <f t="shared" si="3356"/>
        <v>0</v>
      </c>
      <c r="DK943" s="534">
        <f t="shared" si="3357"/>
        <v>0</v>
      </c>
      <c r="DL943" s="534">
        <f t="shared" si="3358"/>
        <v>0</v>
      </c>
      <c r="DM943" s="534">
        <f t="shared" si="3359"/>
        <v>0</v>
      </c>
      <c r="DN943" s="534">
        <f t="shared" si="3360"/>
        <v>0</v>
      </c>
      <c r="DO943" s="534">
        <f t="shared" si="3361"/>
        <v>0</v>
      </c>
      <c r="DP943" s="533">
        <f t="shared" si="3362"/>
        <v>0</v>
      </c>
      <c r="DQ943" s="532">
        <f t="shared" si="3363"/>
        <v>0</v>
      </c>
      <c r="DR943" s="753">
        <f t="shared" si="3364"/>
        <v>18</v>
      </c>
      <c r="DS943" s="111">
        <f t="shared" si="3365"/>
        <v>18</v>
      </c>
      <c r="DT943" s="111">
        <f t="shared" si="3366"/>
        <v>18</v>
      </c>
      <c r="DU943" s="111">
        <f t="shared" si="3367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7"/>
      <c r="EE943" s="603"/>
    </row>
    <row r="944" spans="1:135" s="604" customFormat="1" ht="15.75" customHeight="1">
      <c r="A944" s="718" t="str">
        <f>A330</f>
        <v>Sweet potato: no. local meas</v>
      </c>
      <c r="B944" s="896">
        <f t="shared" ref="B944:S944" si="3416">SUM(B337)</f>
        <v>0</v>
      </c>
      <c r="C944" s="896">
        <f t="shared" si="3416"/>
        <v>0</v>
      </c>
      <c r="D944" s="896">
        <f t="shared" si="3416"/>
        <v>0</v>
      </c>
      <c r="E944" s="896">
        <f t="shared" si="3416"/>
        <v>0</v>
      </c>
      <c r="F944" s="896">
        <f t="shared" si="3416"/>
        <v>0</v>
      </c>
      <c r="G944" s="896">
        <f t="shared" si="3416"/>
        <v>0</v>
      </c>
      <c r="H944" s="896">
        <f t="shared" si="3416"/>
        <v>0</v>
      </c>
      <c r="I944" s="896">
        <f t="shared" si="3416"/>
        <v>0</v>
      </c>
      <c r="J944" s="896">
        <f t="shared" si="3416"/>
        <v>0</v>
      </c>
      <c r="K944" s="896">
        <f t="shared" si="3416"/>
        <v>0</v>
      </c>
      <c r="L944" s="896">
        <f t="shared" si="3416"/>
        <v>0</v>
      </c>
      <c r="M944" s="896">
        <f t="shared" si="3416"/>
        <v>0</v>
      </c>
      <c r="N944" s="896">
        <f t="shared" si="3416"/>
        <v>0</v>
      </c>
      <c r="O944" s="896">
        <f t="shared" si="3416"/>
        <v>0</v>
      </c>
      <c r="P944" s="896">
        <f t="shared" si="3416"/>
        <v>0</v>
      </c>
      <c r="Q944" s="896">
        <f t="shared" si="3416"/>
        <v>0</v>
      </c>
      <c r="R944" s="896">
        <f t="shared" si="3416"/>
        <v>0</v>
      </c>
      <c r="S944" s="896">
        <f t="shared" si="3416"/>
        <v>0</v>
      </c>
      <c r="T944" s="895"/>
      <c r="U944" s="896">
        <f t="shared" ref="U944:AL944" si="3417">SUM(U337)</f>
        <v>0</v>
      </c>
      <c r="V944" s="896">
        <f t="shared" si="3417"/>
        <v>0</v>
      </c>
      <c r="W944" s="896">
        <f t="shared" si="3417"/>
        <v>0</v>
      </c>
      <c r="X944" s="896">
        <f t="shared" si="3417"/>
        <v>0</v>
      </c>
      <c r="Y944" s="896">
        <f t="shared" si="3417"/>
        <v>0</v>
      </c>
      <c r="Z944" s="896">
        <f t="shared" si="3417"/>
        <v>0</v>
      </c>
      <c r="AA944" s="896">
        <f t="shared" si="3417"/>
        <v>0</v>
      </c>
      <c r="AB944" s="896">
        <f t="shared" si="3417"/>
        <v>0</v>
      </c>
      <c r="AC944" s="896">
        <f t="shared" si="3417"/>
        <v>0</v>
      </c>
      <c r="AD944" s="896">
        <f t="shared" si="3417"/>
        <v>0</v>
      </c>
      <c r="AE944" s="896">
        <f t="shared" si="3417"/>
        <v>0</v>
      </c>
      <c r="AF944" s="896">
        <f t="shared" si="3417"/>
        <v>0</v>
      </c>
      <c r="AG944" s="896">
        <f t="shared" si="3417"/>
        <v>0</v>
      </c>
      <c r="AH944" s="896">
        <f t="shared" si="3417"/>
        <v>0</v>
      </c>
      <c r="AI944" s="896">
        <f t="shared" si="3417"/>
        <v>0</v>
      </c>
      <c r="AJ944" s="896">
        <f t="shared" si="3417"/>
        <v>0</v>
      </c>
      <c r="AK944" s="896">
        <f t="shared" si="3417"/>
        <v>0</v>
      </c>
      <c r="AL944" s="896">
        <f t="shared" si="3417"/>
        <v>0</v>
      </c>
      <c r="AM944" s="895"/>
      <c r="AN944" s="896">
        <f t="shared" ref="AN944:BE944" si="3418">SUM(AN337)</f>
        <v>0</v>
      </c>
      <c r="AO944" s="896">
        <f t="shared" si="3418"/>
        <v>0</v>
      </c>
      <c r="AP944" s="896">
        <f t="shared" si="3418"/>
        <v>0</v>
      </c>
      <c r="AQ944" s="896">
        <f t="shared" si="3418"/>
        <v>0</v>
      </c>
      <c r="AR944" s="896">
        <f t="shared" si="3418"/>
        <v>0</v>
      </c>
      <c r="AS944" s="896">
        <f t="shared" si="3418"/>
        <v>0</v>
      </c>
      <c r="AT944" s="896">
        <f t="shared" si="3418"/>
        <v>0</v>
      </c>
      <c r="AU944" s="896">
        <f t="shared" si="3418"/>
        <v>0</v>
      </c>
      <c r="AV944" s="896">
        <f t="shared" si="3418"/>
        <v>0</v>
      </c>
      <c r="AW944" s="896">
        <f t="shared" si="3418"/>
        <v>80</v>
      </c>
      <c r="AX944" s="896">
        <f t="shared" si="3418"/>
        <v>0</v>
      </c>
      <c r="AY944" s="896">
        <f t="shared" si="3418"/>
        <v>0</v>
      </c>
      <c r="AZ944" s="896">
        <f t="shared" si="3418"/>
        <v>0</v>
      </c>
      <c r="BA944" s="896">
        <f t="shared" si="3418"/>
        <v>0</v>
      </c>
      <c r="BB944" s="896">
        <f t="shared" si="3418"/>
        <v>0</v>
      </c>
      <c r="BC944" s="896">
        <f t="shared" si="3418"/>
        <v>0</v>
      </c>
      <c r="BD944" s="896">
        <f t="shared" si="3418"/>
        <v>0</v>
      </c>
      <c r="BE944" s="896">
        <f t="shared" si="3418"/>
        <v>0</v>
      </c>
      <c r="BF944" s="895"/>
      <c r="BG944" s="896">
        <f t="shared" ref="BG944:BX944" si="3419">SUM(BG337)</f>
        <v>40</v>
      </c>
      <c r="BH944" s="896">
        <f t="shared" si="3419"/>
        <v>0</v>
      </c>
      <c r="BI944" s="896">
        <f t="shared" si="3419"/>
        <v>0</v>
      </c>
      <c r="BJ944" s="896">
        <f t="shared" si="3419"/>
        <v>0</v>
      </c>
      <c r="BK944" s="896">
        <f t="shared" si="3419"/>
        <v>0</v>
      </c>
      <c r="BL944" s="896">
        <f t="shared" si="3419"/>
        <v>0</v>
      </c>
      <c r="BM944" s="896">
        <f t="shared" si="3419"/>
        <v>1350</v>
      </c>
      <c r="BN944" s="896">
        <f t="shared" si="3419"/>
        <v>0</v>
      </c>
      <c r="BO944" s="896">
        <f t="shared" si="3419"/>
        <v>0</v>
      </c>
      <c r="BP944" s="896">
        <f t="shared" si="3419"/>
        <v>0</v>
      </c>
      <c r="BQ944" s="896">
        <f t="shared" si="3419"/>
        <v>0</v>
      </c>
      <c r="BR944" s="896">
        <f t="shared" si="3419"/>
        <v>0</v>
      </c>
      <c r="BS944" s="896">
        <f t="shared" si="3419"/>
        <v>0</v>
      </c>
      <c r="BT944" s="896">
        <f t="shared" si="3419"/>
        <v>0</v>
      </c>
      <c r="BU944" s="896">
        <f t="shared" si="3419"/>
        <v>0</v>
      </c>
      <c r="BV944" s="896">
        <f t="shared" si="3419"/>
        <v>0</v>
      </c>
      <c r="BW944" s="896">
        <f t="shared" si="3419"/>
        <v>0</v>
      </c>
      <c r="BX944" s="896">
        <f t="shared" si="3419"/>
        <v>0</v>
      </c>
      <c r="BY944" s="895"/>
      <c r="BZ944" s="896">
        <f>SUM(BZ337)</f>
        <v>0</v>
      </c>
      <c r="CA944" s="896">
        <f>SUM(CA337)</f>
        <v>0</v>
      </c>
      <c r="CB944" s="896">
        <f>SUM(CB337)</f>
        <v>0</v>
      </c>
      <c r="CC944" s="896">
        <f>SUM(CC337)</f>
        <v>0</v>
      </c>
      <c r="CD944" s="698">
        <f t="shared" si="3324"/>
        <v>0</v>
      </c>
      <c r="CE944" s="698">
        <f t="shared" si="3325"/>
        <v>0</v>
      </c>
      <c r="CF944" s="698">
        <f t="shared" si="3326"/>
        <v>0</v>
      </c>
      <c r="CG944" s="698">
        <f t="shared" si="3327"/>
        <v>2.5</v>
      </c>
      <c r="CH944" s="1370">
        <f t="shared" si="3328"/>
        <v>0</v>
      </c>
      <c r="CI944" s="1371">
        <f t="shared" si="3329"/>
        <v>0</v>
      </c>
      <c r="CJ944" s="1372">
        <f t="shared" si="3330"/>
        <v>0</v>
      </c>
      <c r="CK944" s="1372">
        <f t="shared" si="3331"/>
        <v>0</v>
      </c>
      <c r="CL944" s="1372">
        <f t="shared" si="3332"/>
        <v>0</v>
      </c>
      <c r="CM944" s="1372">
        <f t="shared" si="3333"/>
        <v>0</v>
      </c>
      <c r="CN944" s="1372">
        <f t="shared" si="3334"/>
        <v>0</v>
      </c>
      <c r="CO944" s="1373">
        <f t="shared" si="3335"/>
        <v>0</v>
      </c>
      <c r="CP944" s="1373">
        <f t="shared" si="3336"/>
        <v>0</v>
      </c>
      <c r="CQ944" s="1373">
        <f t="shared" si="3337"/>
        <v>0</v>
      </c>
      <c r="CR944" s="1373">
        <f t="shared" si="3338"/>
        <v>0</v>
      </c>
      <c r="CS944" s="1372">
        <f t="shared" si="3339"/>
        <v>0</v>
      </c>
      <c r="CT944" s="1372">
        <f t="shared" si="3340"/>
        <v>0</v>
      </c>
      <c r="CU944" s="1372">
        <f t="shared" si="3341"/>
        <v>0</v>
      </c>
      <c r="CV944" s="1372">
        <f t="shared" si="3342"/>
        <v>0</v>
      </c>
      <c r="CW944" s="1372">
        <f t="shared" si="3343"/>
        <v>0</v>
      </c>
      <c r="CX944" s="1371">
        <f t="shared" si="3344"/>
        <v>0</v>
      </c>
      <c r="CY944" s="1374">
        <f t="shared" si="3345"/>
        <v>0</v>
      </c>
      <c r="CZ944" s="532">
        <f t="shared" si="3346"/>
        <v>0</v>
      </c>
      <c r="DA944" s="533">
        <f t="shared" si="3347"/>
        <v>0</v>
      </c>
      <c r="DB944" s="534">
        <f t="shared" si="3348"/>
        <v>0</v>
      </c>
      <c r="DC944" s="534">
        <f t="shared" si="3349"/>
        <v>0</v>
      </c>
      <c r="DD944" s="534">
        <f t="shared" si="3350"/>
        <v>0</v>
      </c>
      <c r="DE944" s="534">
        <f t="shared" si="3351"/>
        <v>0</v>
      </c>
      <c r="DF944" s="534">
        <f t="shared" si="3352"/>
        <v>0</v>
      </c>
      <c r="DG944" s="535">
        <f t="shared" si="3353"/>
        <v>0</v>
      </c>
      <c r="DH944" s="535">
        <f t="shared" si="3354"/>
        <v>0</v>
      </c>
      <c r="DI944" s="535">
        <f t="shared" si="3355"/>
        <v>0</v>
      </c>
      <c r="DJ944" s="535">
        <f t="shared" si="3356"/>
        <v>0</v>
      </c>
      <c r="DK944" s="534">
        <f t="shared" si="3357"/>
        <v>0</v>
      </c>
      <c r="DL944" s="534">
        <f t="shared" si="3358"/>
        <v>0</v>
      </c>
      <c r="DM944" s="534">
        <f t="shared" si="3359"/>
        <v>0</v>
      </c>
      <c r="DN944" s="534">
        <f t="shared" si="3360"/>
        <v>0</v>
      </c>
      <c r="DO944" s="534">
        <f t="shared" si="3361"/>
        <v>0</v>
      </c>
      <c r="DP944" s="533">
        <f t="shared" si="3362"/>
        <v>0</v>
      </c>
      <c r="DQ944" s="532">
        <f t="shared" si="3363"/>
        <v>0</v>
      </c>
      <c r="DR944" s="753">
        <f t="shared" si="3364"/>
        <v>18</v>
      </c>
      <c r="DS944" s="111">
        <f t="shared" si="3365"/>
        <v>18</v>
      </c>
      <c r="DT944" s="111">
        <f t="shared" si="3366"/>
        <v>18</v>
      </c>
      <c r="DU944" s="111">
        <f t="shared" si="3367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7"/>
      <c r="EE944" s="603"/>
    </row>
    <row r="945" spans="1:135" s="604" customFormat="1" ht="15.75" customHeight="1">
      <c r="A945" s="718" t="str">
        <f>A340</f>
        <v>Groundnuts (dry): no. local meas</v>
      </c>
      <c r="B945" s="896">
        <f t="shared" ref="B945:S945" si="3420">SUM(B347)</f>
        <v>0</v>
      </c>
      <c r="C945" s="896">
        <f t="shared" si="3420"/>
        <v>0</v>
      </c>
      <c r="D945" s="896">
        <f t="shared" si="3420"/>
        <v>0</v>
      </c>
      <c r="E945" s="896">
        <f t="shared" si="3420"/>
        <v>0</v>
      </c>
      <c r="F945" s="896">
        <f t="shared" si="3420"/>
        <v>0</v>
      </c>
      <c r="G945" s="896">
        <f t="shared" si="3420"/>
        <v>0</v>
      </c>
      <c r="H945" s="896">
        <f t="shared" si="3420"/>
        <v>0</v>
      </c>
      <c r="I945" s="896">
        <f t="shared" si="3420"/>
        <v>0</v>
      </c>
      <c r="J945" s="896">
        <f t="shared" si="3420"/>
        <v>0</v>
      </c>
      <c r="K945" s="896">
        <f t="shared" si="3420"/>
        <v>0</v>
      </c>
      <c r="L945" s="896">
        <f t="shared" si="3420"/>
        <v>0</v>
      </c>
      <c r="M945" s="896">
        <f t="shared" si="3420"/>
        <v>0</v>
      </c>
      <c r="N945" s="896">
        <f t="shared" si="3420"/>
        <v>0</v>
      </c>
      <c r="O945" s="896">
        <f t="shared" si="3420"/>
        <v>0</v>
      </c>
      <c r="P945" s="896">
        <f t="shared" si="3420"/>
        <v>0</v>
      </c>
      <c r="Q945" s="896">
        <f t="shared" si="3420"/>
        <v>0</v>
      </c>
      <c r="R945" s="896">
        <f t="shared" si="3420"/>
        <v>0</v>
      </c>
      <c r="S945" s="896">
        <f t="shared" si="3420"/>
        <v>0</v>
      </c>
      <c r="T945" s="895"/>
      <c r="U945" s="896">
        <f t="shared" ref="U945:AL945" si="3421">SUM(U347)</f>
        <v>0</v>
      </c>
      <c r="V945" s="896">
        <f t="shared" si="3421"/>
        <v>0</v>
      </c>
      <c r="W945" s="896">
        <f t="shared" si="3421"/>
        <v>0</v>
      </c>
      <c r="X945" s="896">
        <f t="shared" si="3421"/>
        <v>0</v>
      </c>
      <c r="Y945" s="896">
        <f t="shared" si="3421"/>
        <v>0</v>
      </c>
      <c r="Z945" s="896">
        <f t="shared" si="3421"/>
        <v>0</v>
      </c>
      <c r="AA945" s="896">
        <f t="shared" si="3421"/>
        <v>0</v>
      </c>
      <c r="AB945" s="896">
        <f t="shared" si="3421"/>
        <v>0</v>
      </c>
      <c r="AC945" s="896">
        <f t="shared" si="3421"/>
        <v>0</v>
      </c>
      <c r="AD945" s="896">
        <f t="shared" si="3421"/>
        <v>0</v>
      </c>
      <c r="AE945" s="896">
        <f t="shared" si="3421"/>
        <v>0</v>
      </c>
      <c r="AF945" s="896">
        <f t="shared" si="3421"/>
        <v>0</v>
      </c>
      <c r="AG945" s="896">
        <f t="shared" si="3421"/>
        <v>0</v>
      </c>
      <c r="AH945" s="896">
        <f t="shared" si="3421"/>
        <v>0</v>
      </c>
      <c r="AI945" s="896">
        <f t="shared" si="3421"/>
        <v>0</v>
      </c>
      <c r="AJ945" s="896">
        <f t="shared" si="3421"/>
        <v>0</v>
      </c>
      <c r="AK945" s="896">
        <f t="shared" si="3421"/>
        <v>0</v>
      </c>
      <c r="AL945" s="896">
        <f t="shared" si="3421"/>
        <v>100</v>
      </c>
      <c r="AM945" s="895"/>
      <c r="AN945" s="896">
        <f t="shared" ref="AN945:BE945" si="3422">SUM(AN347)</f>
        <v>0</v>
      </c>
      <c r="AO945" s="896">
        <f t="shared" si="3422"/>
        <v>0</v>
      </c>
      <c r="AP945" s="896">
        <f t="shared" si="3422"/>
        <v>0</v>
      </c>
      <c r="AQ945" s="896">
        <f t="shared" si="3422"/>
        <v>0</v>
      </c>
      <c r="AR945" s="896">
        <f t="shared" si="3422"/>
        <v>0</v>
      </c>
      <c r="AS945" s="896">
        <f t="shared" si="3422"/>
        <v>0</v>
      </c>
      <c r="AT945" s="896">
        <f t="shared" si="3422"/>
        <v>0</v>
      </c>
      <c r="AU945" s="896">
        <f t="shared" si="3422"/>
        <v>0</v>
      </c>
      <c r="AV945" s="896">
        <f t="shared" si="3422"/>
        <v>0</v>
      </c>
      <c r="AW945" s="896">
        <f t="shared" si="3422"/>
        <v>0</v>
      </c>
      <c r="AX945" s="896">
        <f t="shared" si="3422"/>
        <v>0</v>
      </c>
      <c r="AY945" s="896">
        <f t="shared" si="3422"/>
        <v>0</v>
      </c>
      <c r="AZ945" s="896">
        <f t="shared" si="3422"/>
        <v>0</v>
      </c>
      <c r="BA945" s="896">
        <f t="shared" si="3422"/>
        <v>0</v>
      </c>
      <c r="BB945" s="896">
        <f t="shared" si="3422"/>
        <v>0</v>
      </c>
      <c r="BC945" s="896">
        <f t="shared" si="3422"/>
        <v>0</v>
      </c>
      <c r="BD945" s="896">
        <f t="shared" si="3422"/>
        <v>0</v>
      </c>
      <c r="BE945" s="896">
        <f t="shared" si="3422"/>
        <v>0</v>
      </c>
      <c r="BF945" s="895"/>
      <c r="BG945" s="896">
        <f t="shared" ref="BG945:BX945" si="3423">SUM(BG347)</f>
        <v>0</v>
      </c>
      <c r="BH945" s="896">
        <f t="shared" si="3423"/>
        <v>0</v>
      </c>
      <c r="BI945" s="896">
        <f t="shared" si="3423"/>
        <v>0</v>
      </c>
      <c r="BJ945" s="896">
        <f t="shared" si="3423"/>
        <v>0</v>
      </c>
      <c r="BK945" s="896">
        <f t="shared" si="3423"/>
        <v>0</v>
      </c>
      <c r="BL945" s="896">
        <f t="shared" si="3423"/>
        <v>0</v>
      </c>
      <c r="BM945" s="896">
        <f t="shared" si="3423"/>
        <v>0</v>
      </c>
      <c r="BN945" s="896">
        <f t="shared" si="3423"/>
        <v>0</v>
      </c>
      <c r="BO945" s="896">
        <f t="shared" si="3423"/>
        <v>0</v>
      </c>
      <c r="BP945" s="896">
        <f t="shared" si="3423"/>
        <v>0</v>
      </c>
      <c r="BQ945" s="896">
        <f t="shared" si="3423"/>
        <v>0</v>
      </c>
      <c r="BR945" s="896">
        <f t="shared" si="3423"/>
        <v>0</v>
      </c>
      <c r="BS945" s="896">
        <f t="shared" si="3423"/>
        <v>0</v>
      </c>
      <c r="BT945" s="896">
        <f t="shared" si="3423"/>
        <v>0</v>
      </c>
      <c r="BU945" s="896">
        <f t="shared" si="3423"/>
        <v>0</v>
      </c>
      <c r="BV945" s="896">
        <f t="shared" si="3423"/>
        <v>0</v>
      </c>
      <c r="BW945" s="896">
        <f t="shared" si="3423"/>
        <v>0</v>
      </c>
      <c r="BX945" s="896">
        <f t="shared" si="3423"/>
        <v>0</v>
      </c>
      <c r="BY945" s="895"/>
      <c r="BZ945" s="896">
        <f>SUM(BZ347)</f>
        <v>0</v>
      </c>
      <c r="CA945" s="896">
        <f>SUM(CA347)</f>
        <v>0</v>
      </c>
      <c r="CB945" s="896">
        <f>SUM(CB347)</f>
        <v>0</v>
      </c>
      <c r="CC945" s="896">
        <f>SUM(CC347)</f>
        <v>0</v>
      </c>
      <c r="CD945" s="698">
        <f t="shared" si="3324"/>
        <v>0</v>
      </c>
      <c r="CE945" s="698">
        <f t="shared" si="3325"/>
        <v>0</v>
      </c>
      <c r="CF945" s="698">
        <f t="shared" si="3326"/>
        <v>0</v>
      </c>
      <c r="CG945" s="698">
        <f t="shared" si="3327"/>
        <v>0</v>
      </c>
      <c r="CH945" s="1370">
        <f t="shared" si="3328"/>
        <v>0</v>
      </c>
      <c r="CI945" s="1371">
        <f t="shared" si="3329"/>
        <v>0</v>
      </c>
      <c r="CJ945" s="1372">
        <f t="shared" si="3330"/>
        <v>0</v>
      </c>
      <c r="CK945" s="1372">
        <f t="shared" si="3331"/>
        <v>0</v>
      </c>
      <c r="CL945" s="1372">
        <f t="shared" si="3332"/>
        <v>0</v>
      </c>
      <c r="CM945" s="1372">
        <f t="shared" si="3333"/>
        <v>0</v>
      </c>
      <c r="CN945" s="1372">
        <f t="shared" si="3334"/>
        <v>0</v>
      </c>
      <c r="CO945" s="1373">
        <f t="shared" si="3335"/>
        <v>0</v>
      </c>
      <c r="CP945" s="1373">
        <f t="shared" si="3336"/>
        <v>0</v>
      </c>
      <c r="CQ945" s="1373">
        <f t="shared" si="3337"/>
        <v>0</v>
      </c>
      <c r="CR945" s="1373">
        <f t="shared" si="3338"/>
        <v>0</v>
      </c>
      <c r="CS945" s="1372">
        <f t="shared" si="3339"/>
        <v>0</v>
      </c>
      <c r="CT945" s="1372">
        <f t="shared" si="3340"/>
        <v>0</v>
      </c>
      <c r="CU945" s="1372">
        <f t="shared" si="3341"/>
        <v>0</v>
      </c>
      <c r="CV945" s="1372">
        <f t="shared" si="3342"/>
        <v>0</v>
      </c>
      <c r="CW945" s="1372">
        <f t="shared" si="3343"/>
        <v>0</v>
      </c>
      <c r="CX945" s="1371">
        <f t="shared" si="3344"/>
        <v>0</v>
      </c>
      <c r="CY945" s="1374">
        <f t="shared" si="3345"/>
        <v>0</v>
      </c>
      <c r="CZ945" s="532">
        <f t="shared" si="3346"/>
        <v>0</v>
      </c>
      <c r="DA945" s="533">
        <f t="shared" si="3347"/>
        <v>0</v>
      </c>
      <c r="DB945" s="534">
        <f t="shared" si="3348"/>
        <v>0</v>
      </c>
      <c r="DC945" s="534">
        <f t="shared" si="3349"/>
        <v>0</v>
      </c>
      <c r="DD945" s="534">
        <f t="shared" si="3350"/>
        <v>0</v>
      </c>
      <c r="DE945" s="534">
        <f t="shared" si="3351"/>
        <v>0</v>
      </c>
      <c r="DF945" s="534">
        <f t="shared" si="3352"/>
        <v>0</v>
      </c>
      <c r="DG945" s="535">
        <f t="shared" si="3353"/>
        <v>0</v>
      </c>
      <c r="DH945" s="535">
        <f t="shared" si="3354"/>
        <v>0</v>
      </c>
      <c r="DI945" s="535">
        <f t="shared" si="3355"/>
        <v>0</v>
      </c>
      <c r="DJ945" s="535">
        <f t="shared" si="3356"/>
        <v>0</v>
      </c>
      <c r="DK945" s="534">
        <f t="shared" si="3357"/>
        <v>0</v>
      </c>
      <c r="DL945" s="534">
        <f t="shared" si="3358"/>
        <v>0</v>
      </c>
      <c r="DM945" s="534">
        <f t="shared" si="3359"/>
        <v>0</v>
      </c>
      <c r="DN945" s="534">
        <f t="shared" si="3360"/>
        <v>0</v>
      </c>
      <c r="DO945" s="534">
        <f t="shared" si="3361"/>
        <v>0</v>
      </c>
      <c r="DP945" s="533">
        <f t="shared" si="3362"/>
        <v>0</v>
      </c>
      <c r="DQ945" s="532">
        <f t="shared" si="3363"/>
        <v>100</v>
      </c>
      <c r="DR945" s="753">
        <f t="shared" si="3364"/>
        <v>18</v>
      </c>
      <c r="DS945" s="111">
        <f t="shared" si="3365"/>
        <v>18</v>
      </c>
      <c r="DT945" s="111">
        <f t="shared" si="3366"/>
        <v>18</v>
      </c>
      <c r="DU945" s="111">
        <f t="shared" si="3367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7"/>
      <c r="EE945" s="603"/>
    </row>
    <row r="946" spans="1:135" s="604" customFormat="1" ht="15.75" customHeight="1">
      <c r="A946" s="718" t="str">
        <f>A350</f>
        <v>Roundnuts (bambara): no. local meas</v>
      </c>
      <c r="B946" s="896">
        <f t="shared" ref="B946:S946" si="3424">SUM(B357)</f>
        <v>0</v>
      </c>
      <c r="C946" s="896">
        <f t="shared" si="3424"/>
        <v>0</v>
      </c>
      <c r="D946" s="896">
        <f t="shared" si="3424"/>
        <v>0</v>
      </c>
      <c r="E946" s="896">
        <f t="shared" si="3424"/>
        <v>0</v>
      </c>
      <c r="F946" s="896">
        <f t="shared" si="3424"/>
        <v>0</v>
      </c>
      <c r="G946" s="896">
        <f t="shared" si="3424"/>
        <v>0</v>
      </c>
      <c r="H946" s="896">
        <f t="shared" si="3424"/>
        <v>0</v>
      </c>
      <c r="I946" s="896">
        <f t="shared" si="3424"/>
        <v>0</v>
      </c>
      <c r="J946" s="896">
        <f t="shared" si="3424"/>
        <v>0</v>
      </c>
      <c r="K946" s="896">
        <f t="shared" si="3424"/>
        <v>0</v>
      </c>
      <c r="L946" s="896">
        <f t="shared" si="3424"/>
        <v>0</v>
      </c>
      <c r="M946" s="896">
        <f t="shared" si="3424"/>
        <v>0</v>
      </c>
      <c r="N946" s="896">
        <f t="shared" si="3424"/>
        <v>0</v>
      </c>
      <c r="O946" s="896">
        <f t="shared" si="3424"/>
        <v>0</v>
      </c>
      <c r="P946" s="896">
        <f t="shared" si="3424"/>
        <v>0</v>
      </c>
      <c r="Q946" s="896">
        <f t="shared" si="3424"/>
        <v>0</v>
      </c>
      <c r="R946" s="896">
        <f t="shared" si="3424"/>
        <v>0</v>
      </c>
      <c r="S946" s="896">
        <f t="shared" si="3424"/>
        <v>0</v>
      </c>
      <c r="T946" s="895"/>
      <c r="U946" s="896">
        <f t="shared" ref="U946:AL946" si="3425">SUM(U357)</f>
        <v>0</v>
      </c>
      <c r="V946" s="896">
        <f t="shared" si="3425"/>
        <v>0</v>
      </c>
      <c r="W946" s="896">
        <f t="shared" si="3425"/>
        <v>0</v>
      </c>
      <c r="X946" s="896">
        <f t="shared" si="3425"/>
        <v>0</v>
      </c>
      <c r="Y946" s="896">
        <f t="shared" si="3425"/>
        <v>0</v>
      </c>
      <c r="Z946" s="896">
        <f t="shared" si="3425"/>
        <v>0</v>
      </c>
      <c r="AA946" s="896">
        <f t="shared" si="3425"/>
        <v>0</v>
      </c>
      <c r="AB946" s="896">
        <f t="shared" si="3425"/>
        <v>0</v>
      </c>
      <c r="AC946" s="896">
        <f t="shared" si="3425"/>
        <v>0</v>
      </c>
      <c r="AD946" s="896">
        <f t="shared" si="3425"/>
        <v>0</v>
      </c>
      <c r="AE946" s="896">
        <f t="shared" si="3425"/>
        <v>0</v>
      </c>
      <c r="AF946" s="896">
        <f t="shared" si="3425"/>
        <v>0</v>
      </c>
      <c r="AG946" s="896">
        <f t="shared" si="3425"/>
        <v>0</v>
      </c>
      <c r="AH946" s="896">
        <f t="shared" si="3425"/>
        <v>0</v>
      </c>
      <c r="AI946" s="896">
        <f t="shared" si="3425"/>
        <v>0</v>
      </c>
      <c r="AJ946" s="896">
        <f t="shared" si="3425"/>
        <v>0</v>
      </c>
      <c r="AK946" s="896">
        <f t="shared" si="3425"/>
        <v>0</v>
      </c>
      <c r="AL946" s="896">
        <f t="shared" si="3425"/>
        <v>0</v>
      </c>
      <c r="AM946" s="895"/>
      <c r="AN946" s="896">
        <f t="shared" ref="AN946:BE946" si="3426">SUM(AN357)</f>
        <v>0</v>
      </c>
      <c r="AO946" s="896">
        <f t="shared" si="3426"/>
        <v>0</v>
      </c>
      <c r="AP946" s="896">
        <f t="shared" si="3426"/>
        <v>0</v>
      </c>
      <c r="AQ946" s="896">
        <f t="shared" si="3426"/>
        <v>0</v>
      </c>
      <c r="AR946" s="896">
        <f t="shared" si="3426"/>
        <v>0</v>
      </c>
      <c r="AS946" s="896">
        <f t="shared" si="3426"/>
        <v>0</v>
      </c>
      <c r="AT946" s="896">
        <f t="shared" si="3426"/>
        <v>0</v>
      </c>
      <c r="AU946" s="896">
        <f t="shared" si="3426"/>
        <v>0</v>
      </c>
      <c r="AV946" s="896">
        <f t="shared" si="3426"/>
        <v>0</v>
      </c>
      <c r="AW946" s="896">
        <f t="shared" si="3426"/>
        <v>0</v>
      </c>
      <c r="AX946" s="896">
        <f t="shared" si="3426"/>
        <v>0</v>
      </c>
      <c r="AY946" s="896">
        <f t="shared" si="3426"/>
        <v>0</v>
      </c>
      <c r="AZ946" s="896">
        <f t="shared" si="3426"/>
        <v>0</v>
      </c>
      <c r="BA946" s="896">
        <f t="shared" si="3426"/>
        <v>0</v>
      </c>
      <c r="BB946" s="896">
        <f t="shared" si="3426"/>
        <v>0</v>
      </c>
      <c r="BC946" s="896">
        <f t="shared" si="3426"/>
        <v>0</v>
      </c>
      <c r="BD946" s="896">
        <f t="shared" si="3426"/>
        <v>0</v>
      </c>
      <c r="BE946" s="896">
        <f t="shared" si="3426"/>
        <v>0</v>
      </c>
      <c r="BF946" s="895"/>
      <c r="BG946" s="896">
        <f t="shared" ref="BG946:BX946" si="3427">SUM(BG357)</f>
        <v>0</v>
      </c>
      <c r="BH946" s="896">
        <f t="shared" si="3427"/>
        <v>0</v>
      </c>
      <c r="BI946" s="896">
        <f t="shared" si="3427"/>
        <v>0</v>
      </c>
      <c r="BJ946" s="896">
        <f t="shared" si="3427"/>
        <v>0</v>
      </c>
      <c r="BK946" s="896">
        <f t="shared" si="3427"/>
        <v>0</v>
      </c>
      <c r="BL946" s="896">
        <f t="shared" si="3427"/>
        <v>0</v>
      </c>
      <c r="BM946" s="896">
        <f t="shared" si="3427"/>
        <v>0</v>
      </c>
      <c r="BN946" s="896">
        <f t="shared" si="3427"/>
        <v>0</v>
      </c>
      <c r="BO946" s="896">
        <f t="shared" si="3427"/>
        <v>0</v>
      </c>
      <c r="BP946" s="896">
        <f t="shared" si="3427"/>
        <v>0</v>
      </c>
      <c r="BQ946" s="896">
        <f t="shared" si="3427"/>
        <v>0</v>
      </c>
      <c r="BR946" s="896">
        <f t="shared" si="3427"/>
        <v>0</v>
      </c>
      <c r="BS946" s="896">
        <f t="shared" si="3427"/>
        <v>0</v>
      </c>
      <c r="BT946" s="896">
        <f t="shared" si="3427"/>
        <v>0</v>
      </c>
      <c r="BU946" s="896">
        <f t="shared" si="3427"/>
        <v>0</v>
      </c>
      <c r="BV946" s="896">
        <f t="shared" si="3427"/>
        <v>0</v>
      </c>
      <c r="BW946" s="896">
        <f t="shared" si="3427"/>
        <v>0</v>
      </c>
      <c r="BX946" s="896">
        <f t="shared" si="3427"/>
        <v>0</v>
      </c>
      <c r="BY946" s="895"/>
      <c r="BZ946" s="896">
        <f>SUM(BZ357)</f>
        <v>0</v>
      </c>
      <c r="CA946" s="896">
        <f>SUM(CA357)</f>
        <v>0</v>
      </c>
      <c r="CB946" s="896">
        <f>SUM(CB357)</f>
        <v>0</v>
      </c>
      <c r="CC946" s="896">
        <f>SUM(CC357)</f>
        <v>0</v>
      </c>
      <c r="CD946" s="698">
        <f t="shared" si="3324"/>
        <v>0</v>
      </c>
      <c r="CE946" s="698">
        <f t="shared" si="3325"/>
        <v>0</v>
      </c>
      <c r="CF946" s="698">
        <f t="shared" si="3326"/>
        <v>0</v>
      </c>
      <c r="CG946" s="698">
        <f t="shared" si="3327"/>
        <v>0</v>
      </c>
      <c r="CH946" s="1370">
        <f t="shared" si="3328"/>
        <v>0</v>
      </c>
      <c r="CI946" s="1371">
        <f t="shared" si="3329"/>
        <v>0</v>
      </c>
      <c r="CJ946" s="1372">
        <f t="shared" si="3330"/>
        <v>0</v>
      </c>
      <c r="CK946" s="1372">
        <f t="shared" si="3331"/>
        <v>0</v>
      </c>
      <c r="CL946" s="1372">
        <f t="shared" si="3332"/>
        <v>0</v>
      </c>
      <c r="CM946" s="1372">
        <f t="shared" si="3333"/>
        <v>0</v>
      </c>
      <c r="CN946" s="1372">
        <f t="shared" si="3334"/>
        <v>0</v>
      </c>
      <c r="CO946" s="1373">
        <f t="shared" si="3335"/>
        <v>0</v>
      </c>
      <c r="CP946" s="1373">
        <f t="shared" si="3336"/>
        <v>0</v>
      </c>
      <c r="CQ946" s="1373">
        <f t="shared" si="3337"/>
        <v>0</v>
      </c>
      <c r="CR946" s="1373">
        <f t="shared" si="3338"/>
        <v>0</v>
      </c>
      <c r="CS946" s="1372">
        <f t="shared" si="3339"/>
        <v>0</v>
      </c>
      <c r="CT946" s="1372">
        <f t="shared" si="3340"/>
        <v>0</v>
      </c>
      <c r="CU946" s="1372">
        <f t="shared" si="3341"/>
        <v>0</v>
      </c>
      <c r="CV946" s="1372">
        <f t="shared" si="3342"/>
        <v>0</v>
      </c>
      <c r="CW946" s="1372">
        <f t="shared" si="3343"/>
        <v>0</v>
      </c>
      <c r="CX946" s="1371">
        <f t="shared" si="3344"/>
        <v>0</v>
      </c>
      <c r="CY946" s="1374">
        <f t="shared" si="3345"/>
        <v>0</v>
      </c>
      <c r="CZ946" s="532">
        <f t="shared" si="3346"/>
        <v>0</v>
      </c>
      <c r="DA946" s="533">
        <f t="shared" si="3347"/>
        <v>0</v>
      </c>
      <c r="DB946" s="534">
        <f t="shared" si="3348"/>
        <v>0</v>
      </c>
      <c r="DC946" s="534">
        <f t="shared" si="3349"/>
        <v>0</v>
      </c>
      <c r="DD946" s="534">
        <f t="shared" si="3350"/>
        <v>0</v>
      </c>
      <c r="DE946" s="534">
        <f t="shared" si="3351"/>
        <v>0</v>
      </c>
      <c r="DF946" s="534">
        <f t="shared" si="3352"/>
        <v>0</v>
      </c>
      <c r="DG946" s="535">
        <f t="shared" si="3353"/>
        <v>0</v>
      </c>
      <c r="DH946" s="535">
        <f t="shared" si="3354"/>
        <v>0</v>
      </c>
      <c r="DI946" s="535">
        <f t="shared" si="3355"/>
        <v>0</v>
      </c>
      <c r="DJ946" s="535">
        <f t="shared" si="3356"/>
        <v>0</v>
      </c>
      <c r="DK946" s="534">
        <f t="shared" si="3357"/>
        <v>0</v>
      </c>
      <c r="DL946" s="534">
        <f t="shared" si="3358"/>
        <v>0</v>
      </c>
      <c r="DM946" s="534">
        <f t="shared" si="3359"/>
        <v>0</v>
      </c>
      <c r="DN946" s="534">
        <f t="shared" si="3360"/>
        <v>0</v>
      </c>
      <c r="DO946" s="534">
        <f t="shared" si="3361"/>
        <v>0</v>
      </c>
      <c r="DP946" s="533">
        <f t="shared" si="3362"/>
        <v>0</v>
      </c>
      <c r="DQ946" s="532">
        <f t="shared" si="3363"/>
        <v>0</v>
      </c>
      <c r="DR946" s="753">
        <f t="shared" si="3364"/>
        <v>18</v>
      </c>
      <c r="DS946" s="111">
        <f t="shared" si="3365"/>
        <v>18</v>
      </c>
      <c r="DT946" s="111">
        <f t="shared" si="3366"/>
        <v>18</v>
      </c>
      <c r="DU946" s="111">
        <f t="shared" si="3367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7"/>
      <c r="EE946" s="603"/>
    </row>
    <row r="947" spans="1:135" s="604" customFormat="1" ht="15.75" customHeight="1">
      <c r="A947" s="718" t="str">
        <f>A360</f>
        <v>Other crop: type</v>
      </c>
      <c r="B947" s="896">
        <f t="shared" ref="B947:S947" si="3428">SUM(B368)</f>
        <v>0</v>
      </c>
      <c r="C947" s="896">
        <f t="shared" si="3428"/>
        <v>0</v>
      </c>
      <c r="D947" s="896">
        <f t="shared" si="3428"/>
        <v>0</v>
      </c>
      <c r="E947" s="896">
        <f t="shared" si="3428"/>
        <v>0</v>
      </c>
      <c r="F947" s="896">
        <f t="shared" si="3428"/>
        <v>0</v>
      </c>
      <c r="G947" s="896">
        <f t="shared" si="3428"/>
        <v>0</v>
      </c>
      <c r="H947" s="896">
        <f t="shared" si="3428"/>
        <v>0</v>
      </c>
      <c r="I947" s="896">
        <f t="shared" si="3428"/>
        <v>0</v>
      </c>
      <c r="J947" s="896">
        <f t="shared" si="3428"/>
        <v>0</v>
      </c>
      <c r="K947" s="896">
        <f t="shared" si="3428"/>
        <v>0</v>
      </c>
      <c r="L947" s="896">
        <f t="shared" si="3428"/>
        <v>0</v>
      </c>
      <c r="M947" s="896">
        <f t="shared" si="3428"/>
        <v>0</v>
      </c>
      <c r="N947" s="896">
        <f t="shared" si="3428"/>
        <v>0</v>
      </c>
      <c r="O947" s="896">
        <f t="shared" si="3428"/>
        <v>0</v>
      </c>
      <c r="P947" s="896">
        <f t="shared" si="3428"/>
        <v>0</v>
      </c>
      <c r="Q947" s="896">
        <f t="shared" si="3428"/>
        <v>0</v>
      </c>
      <c r="R947" s="896">
        <f t="shared" si="3428"/>
        <v>0</v>
      </c>
      <c r="S947" s="896">
        <f t="shared" si="3428"/>
        <v>0</v>
      </c>
      <c r="T947" s="895"/>
      <c r="U947" s="896">
        <f t="shared" ref="U947:AL947" si="3429">SUM(U368)</f>
        <v>0</v>
      </c>
      <c r="V947" s="896">
        <f t="shared" si="3429"/>
        <v>0</v>
      </c>
      <c r="W947" s="896">
        <f t="shared" si="3429"/>
        <v>0</v>
      </c>
      <c r="X947" s="896">
        <f t="shared" si="3429"/>
        <v>0</v>
      </c>
      <c r="Y947" s="896">
        <f t="shared" si="3429"/>
        <v>0</v>
      </c>
      <c r="Z947" s="896">
        <f t="shared" si="3429"/>
        <v>0</v>
      </c>
      <c r="AA947" s="896">
        <f t="shared" si="3429"/>
        <v>0</v>
      </c>
      <c r="AB947" s="896">
        <f t="shared" si="3429"/>
        <v>0</v>
      </c>
      <c r="AC947" s="896">
        <f t="shared" si="3429"/>
        <v>0</v>
      </c>
      <c r="AD947" s="896">
        <f t="shared" si="3429"/>
        <v>0</v>
      </c>
      <c r="AE947" s="896">
        <f t="shared" si="3429"/>
        <v>0</v>
      </c>
      <c r="AF947" s="896">
        <f t="shared" si="3429"/>
        <v>0</v>
      </c>
      <c r="AG947" s="896">
        <f t="shared" si="3429"/>
        <v>0</v>
      </c>
      <c r="AH947" s="896">
        <f t="shared" si="3429"/>
        <v>0</v>
      </c>
      <c r="AI947" s="896">
        <f t="shared" si="3429"/>
        <v>0</v>
      </c>
      <c r="AJ947" s="896">
        <f t="shared" si="3429"/>
        <v>0</v>
      </c>
      <c r="AK947" s="896">
        <f t="shared" si="3429"/>
        <v>0</v>
      </c>
      <c r="AL947" s="896">
        <f t="shared" si="3429"/>
        <v>0</v>
      </c>
      <c r="AM947" s="895"/>
      <c r="AN947" s="896">
        <f t="shared" ref="AN947:BE947" si="3430">SUM(AN368)</f>
        <v>0</v>
      </c>
      <c r="AO947" s="896">
        <f t="shared" si="3430"/>
        <v>0</v>
      </c>
      <c r="AP947" s="896">
        <f t="shared" si="3430"/>
        <v>0</v>
      </c>
      <c r="AQ947" s="896">
        <f t="shared" si="3430"/>
        <v>0</v>
      </c>
      <c r="AR947" s="896">
        <f t="shared" si="3430"/>
        <v>0</v>
      </c>
      <c r="AS947" s="896">
        <f t="shared" si="3430"/>
        <v>0</v>
      </c>
      <c r="AT947" s="896">
        <f t="shared" si="3430"/>
        <v>0</v>
      </c>
      <c r="AU947" s="896">
        <f t="shared" si="3430"/>
        <v>0</v>
      </c>
      <c r="AV947" s="896">
        <f t="shared" si="3430"/>
        <v>0</v>
      </c>
      <c r="AW947" s="896">
        <f t="shared" si="3430"/>
        <v>0</v>
      </c>
      <c r="AX947" s="896">
        <f t="shared" si="3430"/>
        <v>0</v>
      </c>
      <c r="AY947" s="896">
        <f t="shared" si="3430"/>
        <v>0</v>
      </c>
      <c r="AZ947" s="896">
        <f t="shared" si="3430"/>
        <v>0</v>
      </c>
      <c r="BA947" s="896">
        <f t="shared" si="3430"/>
        <v>0</v>
      </c>
      <c r="BB947" s="896">
        <f t="shared" si="3430"/>
        <v>0</v>
      </c>
      <c r="BC947" s="896">
        <f t="shared" si="3430"/>
        <v>0</v>
      </c>
      <c r="BD947" s="896">
        <f t="shared" si="3430"/>
        <v>0</v>
      </c>
      <c r="BE947" s="896">
        <f t="shared" si="3430"/>
        <v>0</v>
      </c>
      <c r="BF947" s="895"/>
      <c r="BG947" s="896">
        <f t="shared" ref="BG947:BX947" si="3431">SUM(BG368)</f>
        <v>0</v>
      </c>
      <c r="BH947" s="896">
        <f t="shared" si="3431"/>
        <v>0</v>
      </c>
      <c r="BI947" s="896">
        <f t="shared" si="3431"/>
        <v>0</v>
      </c>
      <c r="BJ947" s="896">
        <f t="shared" si="3431"/>
        <v>0</v>
      </c>
      <c r="BK947" s="896">
        <f t="shared" si="3431"/>
        <v>0</v>
      </c>
      <c r="BL947" s="896">
        <f t="shared" si="3431"/>
        <v>0</v>
      </c>
      <c r="BM947" s="896">
        <f t="shared" si="3431"/>
        <v>0</v>
      </c>
      <c r="BN947" s="896">
        <f t="shared" si="3431"/>
        <v>0</v>
      </c>
      <c r="BO947" s="896">
        <f t="shared" si="3431"/>
        <v>0</v>
      </c>
      <c r="BP947" s="896">
        <f t="shared" si="3431"/>
        <v>0</v>
      </c>
      <c r="BQ947" s="896">
        <f t="shared" si="3431"/>
        <v>0</v>
      </c>
      <c r="BR947" s="896">
        <f t="shared" si="3431"/>
        <v>0</v>
      </c>
      <c r="BS947" s="896">
        <f t="shared" si="3431"/>
        <v>0</v>
      </c>
      <c r="BT947" s="896">
        <f t="shared" si="3431"/>
        <v>0</v>
      </c>
      <c r="BU947" s="896">
        <f t="shared" si="3431"/>
        <v>0</v>
      </c>
      <c r="BV947" s="896">
        <f t="shared" si="3431"/>
        <v>0</v>
      </c>
      <c r="BW947" s="896">
        <f t="shared" si="3431"/>
        <v>0</v>
      </c>
      <c r="BX947" s="896">
        <f t="shared" si="3431"/>
        <v>0</v>
      </c>
      <c r="BY947" s="895"/>
      <c r="BZ947" s="896">
        <f>SUM(BZ368)</f>
        <v>0</v>
      </c>
      <c r="CA947" s="896">
        <f>SUM(CA368)</f>
        <v>0</v>
      </c>
      <c r="CB947" s="896">
        <f>SUM(CB368)</f>
        <v>0</v>
      </c>
      <c r="CC947" s="896">
        <f>SUM(CC368)</f>
        <v>0</v>
      </c>
      <c r="CD947" s="698">
        <f t="shared" si="3324"/>
        <v>0</v>
      </c>
      <c r="CE947" s="698">
        <f t="shared" si="3325"/>
        <v>0</v>
      </c>
      <c r="CF947" s="698">
        <f t="shared" si="3326"/>
        <v>0</v>
      </c>
      <c r="CG947" s="698">
        <f t="shared" si="3327"/>
        <v>0</v>
      </c>
      <c r="CH947" s="1370">
        <f t="shared" si="3328"/>
        <v>0</v>
      </c>
      <c r="CI947" s="1371">
        <f t="shared" si="3329"/>
        <v>0</v>
      </c>
      <c r="CJ947" s="1372">
        <f t="shared" si="3330"/>
        <v>0</v>
      </c>
      <c r="CK947" s="1372">
        <f t="shared" si="3331"/>
        <v>0</v>
      </c>
      <c r="CL947" s="1372">
        <f t="shared" si="3332"/>
        <v>0</v>
      </c>
      <c r="CM947" s="1372">
        <f t="shared" si="3333"/>
        <v>0</v>
      </c>
      <c r="CN947" s="1372">
        <f t="shared" si="3334"/>
        <v>0</v>
      </c>
      <c r="CO947" s="1373">
        <f t="shared" si="3335"/>
        <v>0</v>
      </c>
      <c r="CP947" s="1373">
        <f t="shared" si="3336"/>
        <v>0</v>
      </c>
      <c r="CQ947" s="1373">
        <f t="shared" si="3337"/>
        <v>0</v>
      </c>
      <c r="CR947" s="1373">
        <f t="shared" si="3338"/>
        <v>0</v>
      </c>
      <c r="CS947" s="1372">
        <f t="shared" si="3339"/>
        <v>0</v>
      </c>
      <c r="CT947" s="1372">
        <f t="shared" si="3340"/>
        <v>0</v>
      </c>
      <c r="CU947" s="1372">
        <f t="shared" si="3341"/>
        <v>0</v>
      </c>
      <c r="CV947" s="1372">
        <f t="shared" si="3342"/>
        <v>0</v>
      </c>
      <c r="CW947" s="1372">
        <f t="shared" si="3343"/>
        <v>0</v>
      </c>
      <c r="CX947" s="1371">
        <f t="shared" si="3344"/>
        <v>0</v>
      </c>
      <c r="CY947" s="1374">
        <f t="shared" si="3345"/>
        <v>0</v>
      </c>
      <c r="CZ947" s="532">
        <f t="shared" si="3346"/>
        <v>0</v>
      </c>
      <c r="DA947" s="533">
        <f t="shared" si="3347"/>
        <v>0</v>
      </c>
      <c r="DB947" s="534">
        <f t="shared" si="3348"/>
        <v>0</v>
      </c>
      <c r="DC947" s="534">
        <f t="shared" si="3349"/>
        <v>0</v>
      </c>
      <c r="DD947" s="534">
        <f t="shared" si="3350"/>
        <v>0</v>
      </c>
      <c r="DE947" s="534">
        <f t="shared" si="3351"/>
        <v>0</v>
      </c>
      <c r="DF947" s="534">
        <f t="shared" si="3352"/>
        <v>0</v>
      </c>
      <c r="DG947" s="535">
        <f t="shared" si="3353"/>
        <v>0</v>
      </c>
      <c r="DH947" s="535">
        <f t="shared" si="3354"/>
        <v>0</v>
      </c>
      <c r="DI947" s="535">
        <f t="shared" si="3355"/>
        <v>0</v>
      </c>
      <c r="DJ947" s="535">
        <f t="shared" si="3356"/>
        <v>0</v>
      </c>
      <c r="DK947" s="534">
        <f t="shared" si="3357"/>
        <v>0</v>
      </c>
      <c r="DL947" s="534">
        <f t="shared" si="3358"/>
        <v>0</v>
      </c>
      <c r="DM947" s="534">
        <f t="shared" si="3359"/>
        <v>0</v>
      </c>
      <c r="DN947" s="534">
        <f t="shared" si="3360"/>
        <v>0</v>
      </c>
      <c r="DO947" s="534">
        <f t="shared" si="3361"/>
        <v>0</v>
      </c>
      <c r="DP947" s="533">
        <f t="shared" si="3362"/>
        <v>0</v>
      </c>
      <c r="DQ947" s="532">
        <f t="shared" si="3363"/>
        <v>0</v>
      </c>
      <c r="DR947" s="753">
        <f t="shared" si="3364"/>
        <v>18</v>
      </c>
      <c r="DS947" s="111">
        <f t="shared" si="3365"/>
        <v>18</v>
      </c>
      <c r="DT947" s="111">
        <f t="shared" si="3366"/>
        <v>18</v>
      </c>
      <c r="DU947" s="111">
        <f t="shared" si="3367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7"/>
      <c r="EE947" s="603"/>
    </row>
    <row r="948" spans="1:135" s="604" customFormat="1" ht="15.75" customHeight="1">
      <c r="A948" s="718" t="str">
        <f>A371</f>
        <v>Other crop: type</v>
      </c>
      <c r="B948" s="896">
        <f t="shared" ref="B948:S948" si="3432">SUM(B379)</f>
        <v>0</v>
      </c>
      <c r="C948" s="896">
        <f t="shared" si="3432"/>
        <v>0</v>
      </c>
      <c r="D948" s="896">
        <f t="shared" si="3432"/>
        <v>0</v>
      </c>
      <c r="E948" s="896">
        <f t="shared" si="3432"/>
        <v>0</v>
      </c>
      <c r="F948" s="896">
        <f t="shared" si="3432"/>
        <v>0</v>
      </c>
      <c r="G948" s="896">
        <f t="shared" si="3432"/>
        <v>0</v>
      </c>
      <c r="H948" s="896">
        <f t="shared" si="3432"/>
        <v>0</v>
      </c>
      <c r="I948" s="896">
        <f t="shared" si="3432"/>
        <v>0</v>
      </c>
      <c r="J948" s="896">
        <f t="shared" si="3432"/>
        <v>0</v>
      </c>
      <c r="K948" s="896">
        <f t="shared" si="3432"/>
        <v>0</v>
      </c>
      <c r="L948" s="896">
        <f t="shared" si="3432"/>
        <v>0</v>
      </c>
      <c r="M948" s="896">
        <f t="shared" si="3432"/>
        <v>0</v>
      </c>
      <c r="N948" s="896">
        <f t="shared" si="3432"/>
        <v>0</v>
      </c>
      <c r="O948" s="896">
        <f t="shared" si="3432"/>
        <v>0</v>
      </c>
      <c r="P948" s="896">
        <f t="shared" si="3432"/>
        <v>0</v>
      </c>
      <c r="Q948" s="896">
        <f t="shared" si="3432"/>
        <v>0</v>
      </c>
      <c r="R948" s="896">
        <f t="shared" si="3432"/>
        <v>0</v>
      </c>
      <c r="S948" s="896">
        <f t="shared" si="3432"/>
        <v>0</v>
      </c>
      <c r="T948" s="895"/>
      <c r="U948" s="896">
        <f t="shared" ref="U948:AL948" si="3433">SUM(U379)</f>
        <v>0</v>
      </c>
      <c r="V948" s="896">
        <f t="shared" si="3433"/>
        <v>0</v>
      </c>
      <c r="W948" s="896">
        <f t="shared" si="3433"/>
        <v>0</v>
      </c>
      <c r="X948" s="896">
        <f t="shared" si="3433"/>
        <v>0</v>
      </c>
      <c r="Y948" s="896">
        <f t="shared" si="3433"/>
        <v>0</v>
      </c>
      <c r="Z948" s="896">
        <f t="shared" si="3433"/>
        <v>0</v>
      </c>
      <c r="AA948" s="896">
        <f t="shared" si="3433"/>
        <v>0</v>
      </c>
      <c r="AB948" s="896">
        <f t="shared" si="3433"/>
        <v>0</v>
      </c>
      <c r="AC948" s="896">
        <f t="shared" si="3433"/>
        <v>0</v>
      </c>
      <c r="AD948" s="896">
        <f t="shared" si="3433"/>
        <v>0</v>
      </c>
      <c r="AE948" s="896">
        <f t="shared" si="3433"/>
        <v>0</v>
      </c>
      <c r="AF948" s="896">
        <f t="shared" si="3433"/>
        <v>0</v>
      </c>
      <c r="AG948" s="896">
        <f t="shared" si="3433"/>
        <v>0</v>
      </c>
      <c r="AH948" s="896">
        <f t="shared" si="3433"/>
        <v>0</v>
      </c>
      <c r="AI948" s="896">
        <f t="shared" si="3433"/>
        <v>0</v>
      </c>
      <c r="AJ948" s="896">
        <f t="shared" si="3433"/>
        <v>0</v>
      </c>
      <c r="AK948" s="896">
        <f t="shared" si="3433"/>
        <v>0</v>
      </c>
      <c r="AL948" s="896">
        <f t="shared" si="3433"/>
        <v>0</v>
      </c>
      <c r="AM948" s="895"/>
      <c r="AN948" s="896">
        <f t="shared" ref="AN948:BE948" si="3434">SUM(AN379)</f>
        <v>0</v>
      </c>
      <c r="AO948" s="896">
        <f t="shared" si="3434"/>
        <v>0</v>
      </c>
      <c r="AP948" s="896">
        <f t="shared" si="3434"/>
        <v>0</v>
      </c>
      <c r="AQ948" s="896">
        <f t="shared" si="3434"/>
        <v>0</v>
      </c>
      <c r="AR948" s="896">
        <f t="shared" si="3434"/>
        <v>0</v>
      </c>
      <c r="AS948" s="896">
        <f t="shared" si="3434"/>
        <v>0</v>
      </c>
      <c r="AT948" s="896">
        <f t="shared" si="3434"/>
        <v>0</v>
      </c>
      <c r="AU948" s="896">
        <f t="shared" si="3434"/>
        <v>0</v>
      </c>
      <c r="AV948" s="896">
        <f t="shared" si="3434"/>
        <v>0</v>
      </c>
      <c r="AW948" s="896">
        <f t="shared" si="3434"/>
        <v>0</v>
      </c>
      <c r="AX948" s="896">
        <f t="shared" si="3434"/>
        <v>0</v>
      </c>
      <c r="AY948" s="896">
        <f t="shared" si="3434"/>
        <v>0</v>
      </c>
      <c r="AZ948" s="896">
        <f t="shared" si="3434"/>
        <v>0</v>
      </c>
      <c r="BA948" s="896">
        <f t="shared" si="3434"/>
        <v>0</v>
      </c>
      <c r="BB948" s="896">
        <f t="shared" si="3434"/>
        <v>0</v>
      </c>
      <c r="BC948" s="896">
        <f t="shared" si="3434"/>
        <v>0</v>
      </c>
      <c r="BD948" s="896">
        <f t="shared" si="3434"/>
        <v>0</v>
      </c>
      <c r="BE948" s="896">
        <f t="shared" si="3434"/>
        <v>0</v>
      </c>
      <c r="BF948" s="895"/>
      <c r="BG948" s="896">
        <f t="shared" ref="BG948:BX948" si="3435">SUM(BG379)</f>
        <v>0</v>
      </c>
      <c r="BH948" s="896">
        <f t="shared" si="3435"/>
        <v>0</v>
      </c>
      <c r="BI948" s="896">
        <f t="shared" si="3435"/>
        <v>0</v>
      </c>
      <c r="BJ948" s="896">
        <f t="shared" si="3435"/>
        <v>0</v>
      </c>
      <c r="BK948" s="896">
        <f t="shared" si="3435"/>
        <v>0</v>
      </c>
      <c r="BL948" s="896">
        <f t="shared" si="3435"/>
        <v>0</v>
      </c>
      <c r="BM948" s="896">
        <f t="shared" si="3435"/>
        <v>0</v>
      </c>
      <c r="BN948" s="896">
        <f t="shared" si="3435"/>
        <v>0</v>
      </c>
      <c r="BO948" s="896">
        <f t="shared" si="3435"/>
        <v>0</v>
      </c>
      <c r="BP948" s="896">
        <f t="shared" si="3435"/>
        <v>0</v>
      </c>
      <c r="BQ948" s="896">
        <f t="shared" si="3435"/>
        <v>0</v>
      </c>
      <c r="BR948" s="896">
        <f t="shared" si="3435"/>
        <v>0</v>
      </c>
      <c r="BS948" s="896">
        <f t="shared" si="3435"/>
        <v>0</v>
      </c>
      <c r="BT948" s="896">
        <f t="shared" si="3435"/>
        <v>0</v>
      </c>
      <c r="BU948" s="896">
        <f t="shared" si="3435"/>
        <v>0</v>
      </c>
      <c r="BV948" s="896">
        <f t="shared" si="3435"/>
        <v>0</v>
      </c>
      <c r="BW948" s="896">
        <f t="shared" si="3435"/>
        <v>0</v>
      </c>
      <c r="BX948" s="896">
        <f t="shared" si="3435"/>
        <v>0</v>
      </c>
      <c r="BY948" s="895"/>
      <c r="BZ948" s="896">
        <f>SUM(BZ379)</f>
        <v>0</v>
      </c>
      <c r="CA948" s="896">
        <f>SUM(CA379)</f>
        <v>0</v>
      </c>
      <c r="CB948" s="896">
        <f>SUM(CB379)</f>
        <v>0</v>
      </c>
      <c r="CC948" s="896">
        <f>SUM(CC379)</f>
        <v>0</v>
      </c>
      <c r="CD948" s="698">
        <f t="shared" si="3324"/>
        <v>0</v>
      </c>
      <c r="CE948" s="698">
        <f t="shared" si="3325"/>
        <v>0</v>
      </c>
      <c r="CF948" s="698">
        <f t="shared" si="3326"/>
        <v>0</v>
      </c>
      <c r="CG948" s="698">
        <f t="shared" si="3327"/>
        <v>0</v>
      </c>
      <c r="CH948" s="1370">
        <f t="shared" si="3328"/>
        <v>0</v>
      </c>
      <c r="CI948" s="1371">
        <f t="shared" si="3329"/>
        <v>0</v>
      </c>
      <c r="CJ948" s="1372">
        <f t="shared" si="3330"/>
        <v>0</v>
      </c>
      <c r="CK948" s="1372">
        <f t="shared" si="3331"/>
        <v>0</v>
      </c>
      <c r="CL948" s="1372">
        <f t="shared" si="3332"/>
        <v>0</v>
      </c>
      <c r="CM948" s="1372">
        <f t="shared" si="3333"/>
        <v>0</v>
      </c>
      <c r="CN948" s="1372">
        <f t="shared" si="3334"/>
        <v>0</v>
      </c>
      <c r="CO948" s="1373">
        <f t="shared" si="3335"/>
        <v>0</v>
      </c>
      <c r="CP948" s="1373">
        <f t="shared" si="3336"/>
        <v>0</v>
      </c>
      <c r="CQ948" s="1373">
        <f t="shared" si="3337"/>
        <v>0</v>
      </c>
      <c r="CR948" s="1373">
        <f t="shared" si="3338"/>
        <v>0</v>
      </c>
      <c r="CS948" s="1372">
        <f t="shared" si="3339"/>
        <v>0</v>
      </c>
      <c r="CT948" s="1372">
        <f t="shared" si="3340"/>
        <v>0</v>
      </c>
      <c r="CU948" s="1372">
        <f t="shared" si="3341"/>
        <v>0</v>
      </c>
      <c r="CV948" s="1372">
        <f t="shared" si="3342"/>
        <v>0</v>
      </c>
      <c r="CW948" s="1372">
        <f t="shared" si="3343"/>
        <v>0</v>
      </c>
      <c r="CX948" s="1371">
        <f t="shared" si="3344"/>
        <v>0</v>
      </c>
      <c r="CY948" s="1374">
        <f t="shared" si="3345"/>
        <v>0</v>
      </c>
      <c r="CZ948" s="532">
        <f t="shared" si="3346"/>
        <v>0</v>
      </c>
      <c r="DA948" s="533">
        <f t="shared" si="3347"/>
        <v>0</v>
      </c>
      <c r="DB948" s="534">
        <f t="shared" si="3348"/>
        <v>0</v>
      </c>
      <c r="DC948" s="534">
        <f t="shared" si="3349"/>
        <v>0</v>
      </c>
      <c r="DD948" s="534">
        <f t="shared" si="3350"/>
        <v>0</v>
      </c>
      <c r="DE948" s="534">
        <f t="shared" si="3351"/>
        <v>0</v>
      </c>
      <c r="DF948" s="534">
        <f t="shared" si="3352"/>
        <v>0</v>
      </c>
      <c r="DG948" s="535">
        <f t="shared" si="3353"/>
        <v>0</v>
      </c>
      <c r="DH948" s="535">
        <f t="shared" si="3354"/>
        <v>0</v>
      </c>
      <c r="DI948" s="535">
        <f t="shared" si="3355"/>
        <v>0</v>
      </c>
      <c r="DJ948" s="535">
        <f t="shared" si="3356"/>
        <v>0</v>
      </c>
      <c r="DK948" s="534">
        <f t="shared" si="3357"/>
        <v>0</v>
      </c>
      <c r="DL948" s="534">
        <f t="shared" si="3358"/>
        <v>0</v>
      </c>
      <c r="DM948" s="534">
        <f t="shared" si="3359"/>
        <v>0</v>
      </c>
      <c r="DN948" s="534">
        <f t="shared" si="3360"/>
        <v>0</v>
      </c>
      <c r="DO948" s="534">
        <f t="shared" si="3361"/>
        <v>0</v>
      </c>
      <c r="DP948" s="533">
        <f t="shared" si="3362"/>
        <v>0</v>
      </c>
      <c r="DQ948" s="532">
        <f t="shared" si="3363"/>
        <v>0</v>
      </c>
      <c r="DR948" s="753">
        <f t="shared" si="3364"/>
        <v>18</v>
      </c>
      <c r="DS948" s="111">
        <f t="shared" si="3365"/>
        <v>18</v>
      </c>
      <c r="DT948" s="111">
        <f t="shared" si="3366"/>
        <v>18</v>
      </c>
      <c r="DU948" s="111">
        <f t="shared" si="3367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7"/>
      <c r="EE948" s="603"/>
    </row>
    <row r="949" spans="1:135" s="604" customFormat="1" ht="15.75" customHeight="1">
      <c r="A949" s="718" t="str">
        <f>A382</f>
        <v>Squash: number</v>
      </c>
      <c r="B949" s="896">
        <f t="shared" ref="B949:S949" si="3436">SUM(B389)</f>
        <v>0</v>
      </c>
      <c r="C949" s="896">
        <f t="shared" si="3436"/>
        <v>0</v>
      </c>
      <c r="D949" s="896">
        <f t="shared" si="3436"/>
        <v>0</v>
      </c>
      <c r="E949" s="896">
        <f t="shared" si="3436"/>
        <v>0</v>
      </c>
      <c r="F949" s="896">
        <f t="shared" si="3436"/>
        <v>0</v>
      </c>
      <c r="G949" s="896">
        <f t="shared" si="3436"/>
        <v>0</v>
      </c>
      <c r="H949" s="896">
        <f t="shared" si="3436"/>
        <v>0</v>
      </c>
      <c r="I949" s="896">
        <f t="shared" si="3436"/>
        <v>0</v>
      </c>
      <c r="J949" s="896">
        <f t="shared" si="3436"/>
        <v>0</v>
      </c>
      <c r="K949" s="896">
        <f t="shared" si="3436"/>
        <v>0</v>
      </c>
      <c r="L949" s="896">
        <f t="shared" si="3436"/>
        <v>0</v>
      </c>
      <c r="M949" s="896">
        <f t="shared" si="3436"/>
        <v>0</v>
      </c>
      <c r="N949" s="896">
        <f t="shared" si="3436"/>
        <v>0</v>
      </c>
      <c r="O949" s="896">
        <f t="shared" si="3436"/>
        <v>0</v>
      </c>
      <c r="P949" s="896">
        <f t="shared" si="3436"/>
        <v>0</v>
      </c>
      <c r="Q949" s="896">
        <f t="shared" si="3436"/>
        <v>0</v>
      </c>
      <c r="R949" s="896">
        <f t="shared" si="3436"/>
        <v>0</v>
      </c>
      <c r="S949" s="896">
        <f t="shared" si="3436"/>
        <v>0</v>
      </c>
      <c r="T949" s="895"/>
      <c r="U949" s="896">
        <f t="shared" ref="U949:AL949" si="3437">SUM(U389)</f>
        <v>0</v>
      </c>
      <c r="V949" s="896">
        <f t="shared" si="3437"/>
        <v>0</v>
      </c>
      <c r="W949" s="896">
        <f t="shared" si="3437"/>
        <v>0</v>
      </c>
      <c r="X949" s="896">
        <f t="shared" si="3437"/>
        <v>0</v>
      </c>
      <c r="Y949" s="896">
        <f t="shared" si="3437"/>
        <v>0</v>
      </c>
      <c r="Z949" s="896">
        <f t="shared" si="3437"/>
        <v>0</v>
      </c>
      <c r="AA949" s="896">
        <f t="shared" si="3437"/>
        <v>0</v>
      </c>
      <c r="AB949" s="896">
        <f t="shared" si="3437"/>
        <v>0</v>
      </c>
      <c r="AC949" s="896">
        <f t="shared" si="3437"/>
        <v>0</v>
      </c>
      <c r="AD949" s="896">
        <f t="shared" si="3437"/>
        <v>0</v>
      </c>
      <c r="AE949" s="896">
        <f t="shared" si="3437"/>
        <v>0</v>
      </c>
      <c r="AF949" s="896">
        <f t="shared" si="3437"/>
        <v>0</v>
      </c>
      <c r="AG949" s="896">
        <f t="shared" si="3437"/>
        <v>0</v>
      </c>
      <c r="AH949" s="896">
        <f t="shared" si="3437"/>
        <v>0</v>
      </c>
      <c r="AI949" s="896">
        <f t="shared" si="3437"/>
        <v>0</v>
      </c>
      <c r="AJ949" s="896">
        <f t="shared" si="3437"/>
        <v>0</v>
      </c>
      <c r="AK949" s="896">
        <f t="shared" si="3437"/>
        <v>0</v>
      </c>
      <c r="AL949" s="896">
        <f t="shared" si="3437"/>
        <v>0</v>
      </c>
      <c r="AM949" s="895"/>
      <c r="AN949" s="896">
        <f t="shared" ref="AN949:BE949" si="3438">SUM(AN389)</f>
        <v>0</v>
      </c>
      <c r="AO949" s="896">
        <f t="shared" si="3438"/>
        <v>0</v>
      </c>
      <c r="AP949" s="896">
        <f t="shared" si="3438"/>
        <v>0</v>
      </c>
      <c r="AQ949" s="896">
        <f t="shared" si="3438"/>
        <v>0</v>
      </c>
      <c r="AR949" s="896">
        <f t="shared" si="3438"/>
        <v>0</v>
      </c>
      <c r="AS949" s="896">
        <f t="shared" si="3438"/>
        <v>0</v>
      </c>
      <c r="AT949" s="896">
        <f t="shared" si="3438"/>
        <v>0</v>
      </c>
      <c r="AU949" s="896">
        <f t="shared" si="3438"/>
        <v>0</v>
      </c>
      <c r="AV949" s="896">
        <f t="shared" si="3438"/>
        <v>0</v>
      </c>
      <c r="AW949" s="896">
        <f t="shared" si="3438"/>
        <v>0</v>
      </c>
      <c r="AX949" s="896">
        <f t="shared" si="3438"/>
        <v>0</v>
      </c>
      <c r="AY949" s="896">
        <f t="shared" si="3438"/>
        <v>0</v>
      </c>
      <c r="AZ949" s="896">
        <f t="shared" si="3438"/>
        <v>0</v>
      </c>
      <c r="BA949" s="896">
        <f t="shared" si="3438"/>
        <v>0</v>
      </c>
      <c r="BB949" s="896">
        <f t="shared" si="3438"/>
        <v>0</v>
      </c>
      <c r="BC949" s="896">
        <f t="shared" si="3438"/>
        <v>0</v>
      </c>
      <c r="BD949" s="896">
        <f t="shared" si="3438"/>
        <v>0</v>
      </c>
      <c r="BE949" s="896">
        <f t="shared" si="3438"/>
        <v>0</v>
      </c>
      <c r="BF949" s="895"/>
      <c r="BG949" s="896">
        <f t="shared" ref="BG949:BX949" si="3439">SUM(BG389)</f>
        <v>0</v>
      </c>
      <c r="BH949" s="896">
        <f t="shared" si="3439"/>
        <v>0</v>
      </c>
      <c r="BI949" s="896">
        <f t="shared" si="3439"/>
        <v>0</v>
      </c>
      <c r="BJ949" s="896">
        <f t="shared" si="3439"/>
        <v>0</v>
      </c>
      <c r="BK949" s="896">
        <f t="shared" si="3439"/>
        <v>0</v>
      </c>
      <c r="BL949" s="896">
        <f t="shared" si="3439"/>
        <v>0</v>
      </c>
      <c r="BM949" s="896">
        <f t="shared" si="3439"/>
        <v>0</v>
      </c>
      <c r="BN949" s="896">
        <f t="shared" si="3439"/>
        <v>0</v>
      </c>
      <c r="BO949" s="896">
        <f t="shared" si="3439"/>
        <v>0</v>
      </c>
      <c r="BP949" s="896">
        <f t="shared" si="3439"/>
        <v>0</v>
      </c>
      <c r="BQ949" s="896">
        <f t="shared" si="3439"/>
        <v>0</v>
      </c>
      <c r="BR949" s="896">
        <f t="shared" si="3439"/>
        <v>0</v>
      </c>
      <c r="BS949" s="896">
        <f t="shared" si="3439"/>
        <v>0</v>
      </c>
      <c r="BT949" s="896">
        <f t="shared" si="3439"/>
        <v>0</v>
      </c>
      <c r="BU949" s="896">
        <f t="shared" si="3439"/>
        <v>0</v>
      </c>
      <c r="BV949" s="896">
        <f t="shared" si="3439"/>
        <v>0</v>
      </c>
      <c r="BW949" s="896">
        <f t="shared" si="3439"/>
        <v>0</v>
      </c>
      <c r="BX949" s="896">
        <f t="shared" si="3439"/>
        <v>0</v>
      </c>
      <c r="BY949" s="895"/>
      <c r="BZ949" s="896">
        <f>SUM(BZ389)</f>
        <v>0</v>
      </c>
      <c r="CA949" s="896">
        <f>SUM(CA389)</f>
        <v>0</v>
      </c>
      <c r="CB949" s="896">
        <f>SUM(CB389)</f>
        <v>0</v>
      </c>
      <c r="CC949" s="896">
        <f>SUM(CC389)</f>
        <v>0</v>
      </c>
      <c r="CD949" s="698">
        <f t="shared" si="3324"/>
        <v>0</v>
      </c>
      <c r="CE949" s="698">
        <f t="shared" si="3325"/>
        <v>0</v>
      </c>
      <c r="CF949" s="698">
        <f t="shared" si="3326"/>
        <v>0</v>
      </c>
      <c r="CG949" s="698">
        <f t="shared" si="3327"/>
        <v>0</v>
      </c>
      <c r="CH949" s="1370">
        <f t="shared" si="3328"/>
        <v>0</v>
      </c>
      <c r="CI949" s="1371">
        <f t="shared" si="3329"/>
        <v>0</v>
      </c>
      <c r="CJ949" s="1372">
        <f t="shared" si="3330"/>
        <v>0</v>
      </c>
      <c r="CK949" s="1372">
        <f t="shared" si="3331"/>
        <v>0</v>
      </c>
      <c r="CL949" s="1372">
        <f t="shared" si="3332"/>
        <v>0</v>
      </c>
      <c r="CM949" s="1372">
        <f t="shared" si="3333"/>
        <v>0</v>
      </c>
      <c r="CN949" s="1372">
        <f t="shared" si="3334"/>
        <v>0</v>
      </c>
      <c r="CO949" s="1373">
        <f t="shared" si="3335"/>
        <v>0</v>
      </c>
      <c r="CP949" s="1373">
        <f t="shared" si="3336"/>
        <v>0</v>
      </c>
      <c r="CQ949" s="1373">
        <f t="shared" si="3337"/>
        <v>0</v>
      </c>
      <c r="CR949" s="1373">
        <f t="shared" si="3338"/>
        <v>0</v>
      </c>
      <c r="CS949" s="1372">
        <f t="shared" si="3339"/>
        <v>0</v>
      </c>
      <c r="CT949" s="1372">
        <f t="shared" si="3340"/>
        <v>0</v>
      </c>
      <c r="CU949" s="1372">
        <f t="shared" si="3341"/>
        <v>0</v>
      </c>
      <c r="CV949" s="1372">
        <f t="shared" si="3342"/>
        <v>0</v>
      </c>
      <c r="CW949" s="1372">
        <f t="shared" si="3343"/>
        <v>0</v>
      </c>
      <c r="CX949" s="1371">
        <f t="shared" si="3344"/>
        <v>0</v>
      </c>
      <c r="CY949" s="1374">
        <f t="shared" si="3345"/>
        <v>0</v>
      </c>
      <c r="CZ949" s="532">
        <f t="shared" si="3346"/>
        <v>0</v>
      </c>
      <c r="DA949" s="533">
        <f t="shared" si="3347"/>
        <v>0</v>
      </c>
      <c r="DB949" s="534">
        <f t="shared" si="3348"/>
        <v>0</v>
      </c>
      <c r="DC949" s="534">
        <f t="shared" si="3349"/>
        <v>0</v>
      </c>
      <c r="DD949" s="534">
        <f t="shared" si="3350"/>
        <v>0</v>
      </c>
      <c r="DE949" s="534">
        <f t="shared" si="3351"/>
        <v>0</v>
      </c>
      <c r="DF949" s="534">
        <f t="shared" si="3352"/>
        <v>0</v>
      </c>
      <c r="DG949" s="535">
        <f t="shared" si="3353"/>
        <v>0</v>
      </c>
      <c r="DH949" s="535">
        <f t="shared" si="3354"/>
        <v>0</v>
      </c>
      <c r="DI949" s="535">
        <f t="shared" si="3355"/>
        <v>0</v>
      </c>
      <c r="DJ949" s="535">
        <f t="shared" si="3356"/>
        <v>0</v>
      </c>
      <c r="DK949" s="534">
        <f t="shared" si="3357"/>
        <v>0</v>
      </c>
      <c r="DL949" s="534">
        <f t="shared" si="3358"/>
        <v>0</v>
      </c>
      <c r="DM949" s="534">
        <f t="shared" si="3359"/>
        <v>0</v>
      </c>
      <c r="DN949" s="534">
        <f t="shared" si="3360"/>
        <v>0</v>
      </c>
      <c r="DO949" s="534">
        <f t="shared" si="3361"/>
        <v>0</v>
      </c>
      <c r="DP949" s="533">
        <f t="shared" si="3362"/>
        <v>0</v>
      </c>
      <c r="DQ949" s="532">
        <f t="shared" si="3363"/>
        <v>0</v>
      </c>
      <c r="DR949" s="753">
        <f t="shared" si="3364"/>
        <v>18</v>
      </c>
      <c r="DS949" s="111">
        <f t="shared" si="3365"/>
        <v>18</v>
      </c>
      <c r="DT949" s="111">
        <f t="shared" si="3366"/>
        <v>18</v>
      </c>
      <c r="DU949" s="111">
        <f t="shared" si="3367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7"/>
      <c r="EE949" s="603"/>
    </row>
    <row r="950" spans="1:135" s="604" customFormat="1" ht="15.75" customHeight="1">
      <c r="A950" s="905" t="str">
        <f>A392</f>
        <v>Main cashcrop kg sold</v>
      </c>
      <c r="B950" s="896">
        <f t="shared" ref="B950:S950" si="3440">SUM(B394)</f>
        <v>0</v>
      </c>
      <c r="C950" s="896">
        <f t="shared" si="3440"/>
        <v>0</v>
      </c>
      <c r="D950" s="896">
        <f t="shared" si="3440"/>
        <v>0</v>
      </c>
      <c r="E950" s="896">
        <f t="shared" si="3440"/>
        <v>0</v>
      </c>
      <c r="F950" s="896">
        <f t="shared" si="3440"/>
        <v>0</v>
      </c>
      <c r="G950" s="896">
        <f t="shared" si="3440"/>
        <v>0</v>
      </c>
      <c r="H950" s="896">
        <f t="shared" si="3440"/>
        <v>0</v>
      </c>
      <c r="I950" s="896">
        <f t="shared" si="3440"/>
        <v>0</v>
      </c>
      <c r="J950" s="896">
        <f t="shared" si="3440"/>
        <v>0</v>
      </c>
      <c r="K950" s="896">
        <f t="shared" si="3440"/>
        <v>0</v>
      </c>
      <c r="L950" s="896">
        <f t="shared" si="3440"/>
        <v>0</v>
      </c>
      <c r="M950" s="896">
        <f t="shared" si="3440"/>
        <v>0</v>
      </c>
      <c r="N950" s="896">
        <f t="shared" si="3440"/>
        <v>0</v>
      </c>
      <c r="O950" s="896">
        <f t="shared" si="3440"/>
        <v>0</v>
      </c>
      <c r="P950" s="896">
        <f t="shared" si="3440"/>
        <v>0</v>
      </c>
      <c r="Q950" s="896">
        <f t="shared" si="3440"/>
        <v>0</v>
      </c>
      <c r="R950" s="896">
        <f t="shared" si="3440"/>
        <v>0</v>
      </c>
      <c r="S950" s="896">
        <f t="shared" si="3440"/>
        <v>0</v>
      </c>
      <c r="T950" s="895"/>
      <c r="U950" s="896">
        <f t="shared" ref="U950:AL950" si="3441">SUM(U394)</f>
        <v>0</v>
      </c>
      <c r="V950" s="896">
        <f t="shared" si="3441"/>
        <v>0</v>
      </c>
      <c r="W950" s="896">
        <f t="shared" si="3441"/>
        <v>0</v>
      </c>
      <c r="X950" s="896">
        <f t="shared" si="3441"/>
        <v>0</v>
      </c>
      <c r="Y950" s="896">
        <f t="shared" si="3441"/>
        <v>0</v>
      </c>
      <c r="Z950" s="896">
        <f t="shared" si="3441"/>
        <v>0</v>
      </c>
      <c r="AA950" s="896">
        <f t="shared" si="3441"/>
        <v>0</v>
      </c>
      <c r="AB950" s="896">
        <f t="shared" si="3441"/>
        <v>0</v>
      </c>
      <c r="AC950" s="896">
        <f t="shared" si="3441"/>
        <v>0</v>
      </c>
      <c r="AD950" s="896">
        <f t="shared" si="3441"/>
        <v>0</v>
      </c>
      <c r="AE950" s="896">
        <f t="shared" si="3441"/>
        <v>0</v>
      </c>
      <c r="AF950" s="896">
        <f t="shared" si="3441"/>
        <v>0</v>
      </c>
      <c r="AG950" s="896">
        <f t="shared" si="3441"/>
        <v>0</v>
      </c>
      <c r="AH950" s="896">
        <f t="shared" si="3441"/>
        <v>0</v>
      </c>
      <c r="AI950" s="896">
        <f t="shared" si="3441"/>
        <v>0</v>
      </c>
      <c r="AJ950" s="896">
        <f t="shared" si="3441"/>
        <v>0</v>
      </c>
      <c r="AK950" s="896">
        <f t="shared" si="3441"/>
        <v>0</v>
      </c>
      <c r="AL950" s="896">
        <f t="shared" si="3441"/>
        <v>0</v>
      </c>
      <c r="AM950" s="895"/>
      <c r="AN950" s="896">
        <f t="shared" ref="AN950:BE950" si="3442">SUM(AN394)</f>
        <v>0</v>
      </c>
      <c r="AO950" s="896">
        <f t="shared" si="3442"/>
        <v>0</v>
      </c>
      <c r="AP950" s="896">
        <f t="shared" si="3442"/>
        <v>0</v>
      </c>
      <c r="AQ950" s="896">
        <f t="shared" si="3442"/>
        <v>0</v>
      </c>
      <c r="AR950" s="896">
        <f t="shared" si="3442"/>
        <v>0</v>
      </c>
      <c r="AS950" s="896">
        <f t="shared" si="3442"/>
        <v>0</v>
      </c>
      <c r="AT950" s="896">
        <f t="shared" si="3442"/>
        <v>0</v>
      </c>
      <c r="AU950" s="896">
        <f t="shared" si="3442"/>
        <v>0</v>
      </c>
      <c r="AV950" s="896">
        <f t="shared" si="3442"/>
        <v>0</v>
      </c>
      <c r="AW950" s="896">
        <f t="shared" si="3442"/>
        <v>0</v>
      </c>
      <c r="AX950" s="896">
        <f t="shared" si="3442"/>
        <v>0</v>
      </c>
      <c r="AY950" s="896">
        <f t="shared" si="3442"/>
        <v>0</v>
      </c>
      <c r="AZ950" s="896">
        <f t="shared" si="3442"/>
        <v>0</v>
      </c>
      <c r="BA950" s="896">
        <f t="shared" si="3442"/>
        <v>0</v>
      </c>
      <c r="BB950" s="896">
        <f t="shared" si="3442"/>
        <v>0</v>
      </c>
      <c r="BC950" s="896">
        <f t="shared" si="3442"/>
        <v>0</v>
      </c>
      <c r="BD950" s="896">
        <f t="shared" si="3442"/>
        <v>0</v>
      </c>
      <c r="BE950" s="896">
        <f t="shared" si="3442"/>
        <v>0</v>
      </c>
      <c r="BF950" s="895"/>
      <c r="BG950" s="896">
        <f t="shared" ref="BG950:BX950" si="3443">SUM(BG394)</f>
        <v>0</v>
      </c>
      <c r="BH950" s="896">
        <f t="shared" si="3443"/>
        <v>0</v>
      </c>
      <c r="BI950" s="896">
        <f t="shared" si="3443"/>
        <v>0</v>
      </c>
      <c r="BJ950" s="896">
        <f t="shared" si="3443"/>
        <v>0</v>
      </c>
      <c r="BK950" s="896">
        <f t="shared" si="3443"/>
        <v>0</v>
      </c>
      <c r="BL950" s="896">
        <f t="shared" si="3443"/>
        <v>0</v>
      </c>
      <c r="BM950" s="896">
        <f t="shared" si="3443"/>
        <v>0</v>
      </c>
      <c r="BN950" s="896">
        <f t="shared" si="3443"/>
        <v>0</v>
      </c>
      <c r="BO950" s="896">
        <f t="shared" si="3443"/>
        <v>0</v>
      </c>
      <c r="BP950" s="896">
        <f t="shared" si="3443"/>
        <v>0</v>
      </c>
      <c r="BQ950" s="896">
        <f t="shared" si="3443"/>
        <v>0</v>
      </c>
      <c r="BR950" s="896">
        <f t="shared" si="3443"/>
        <v>0</v>
      </c>
      <c r="BS950" s="896">
        <f t="shared" si="3443"/>
        <v>0</v>
      </c>
      <c r="BT950" s="896">
        <f t="shared" si="3443"/>
        <v>0</v>
      </c>
      <c r="BU950" s="896">
        <f t="shared" si="3443"/>
        <v>0</v>
      </c>
      <c r="BV950" s="896">
        <f t="shared" si="3443"/>
        <v>0</v>
      </c>
      <c r="BW950" s="896">
        <f t="shared" si="3443"/>
        <v>0</v>
      </c>
      <c r="BX950" s="896">
        <f t="shared" si="3443"/>
        <v>0</v>
      </c>
      <c r="BY950" s="895"/>
      <c r="BZ950" s="896">
        <f>SUM(BZ394)</f>
        <v>0</v>
      </c>
      <c r="CA950" s="896">
        <f>SUM(CA394)</f>
        <v>0</v>
      </c>
      <c r="CB950" s="896">
        <f>SUM(CB394)</f>
        <v>0</v>
      </c>
      <c r="CC950" s="896">
        <f>SUM(CC394)</f>
        <v>0</v>
      </c>
      <c r="CD950" s="698">
        <f t="shared" si="3324"/>
        <v>0</v>
      </c>
      <c r="CE950" s="698">
        <f t="shared" si="3325"/>
        <v>0</v>
      </c>
      <c r="CF950" s="698">
        <f t="shared" si="3326"/>
        <v>0</v>
      </c>
      <c r="CG950" s="698">
        <f t="shared" si="3327"/>
        <v>0</v>
      </c>
      <c r="CH950" s="1370">
        <f t="shared" si="3328"/>
        <v>0</v>
      </c>
      <c r="CI950" s="1371">
        <f t="shared" si="3329"/>
        <v>0</v>
      </c>
      <c r="CJ950" s="1372">
        <f t="shared" si="3330"/>
        <v>0</v>
      </c>
      <c r="CK950" s="1372">
        <f t="shared" si="3331"/>
        <v>0</v>
      </c>
      <c r="CL950" s="1372">
        <f t="shared" si="3332"/>
        <v>0</v>
      </c>
      <c r="CM950" s="1372">
        <f t="shared" si="3333"/>
        <v>0</v>
      </c>
      <c r="CN950" s="1372">
        <f t="shared" si="3334"/>
        <v>0</v>
      </c>
      <c r="CO950" s="1373">
        <f t="shared" si="3335"/>
        <v>0</v>
      </c>
      <c r="CP950" s="1373">
        <f t="shared" si="3336"/>
        <v>0</v>
      </c>
      <c r="CQ950" s="1373">
        <f t="shared" si="3337"/>
        <v>0</v>
      </c>
      <c r="CR950" s="1373">
        <f t="shared" si="3338"/>
        <v>0</v>
      </c>
      <c r="CS950" s="1372">
        <f t="shared" si="3339"/>
        <v>0</v>
      </c>
      <c r="CT950" s="1372">
        <f t="shared" si="3340"/>
        <v>0</v>
      </c>
      <c r="CU950" s="1372">
        <f t="shared" si="3341"/>
        <v>0</v>
      </c>
      <c r="CV950" s="1372">
        <f t="shared" si="3342"/>
        <v>0</v>
      </c>
      <c r="CW950" s="1372">
        <f t="shared" si="3343"/>
        <v>0</v>
      </c>
      <c r="CX950" s="1371">
        <f t="shared" si="3344"/>
        <v>0</v>
      </c>
      <c r="CY950" s="1374">
        <f t="shared" si="3345"/>
        <v>0</v>
      </c>
      <c r="CZ950" s="532">
        <f t="shared" si="3346"/>
        <v>0</v>
      </c>
      <c r="DA950" s="533">
        <f t="shared" si="3347"/>
        <v>0</v>
      </c>
      <c r="DB950" s="534">
        <f t="shared" si="3348"/>
        <v>0</v>
      </c>
      <c r="DC950" s="534">
        <f t="shared" si="3349"/>
        <v>0</v>
      </c>
      <c r="DD950" s="534">
        <f t="shared" si="3350"/>
        <v>0</v>
      </c>
      <c r="DE950" s="534">
        <f t="shared" si="3351"/>
        <v>0</v>
      </c>
      <c r="DF950" s="534">
        <f t="shared" si="3352"/>
        <v>0</v>
      </c>
      <c r="DG950" s="535">
        <f t="shared" si="3353"/>
        <v>0</v>
      </c>
      <c r="DH950" s="535">
        <f t="shared" si="3354"/>
        <v>0</v>
      </c>
      <c r="DI950" s="535">
        <f t="shared" si="3355"/>
        <v>0</v>
      </c>
      <c r="DJ950" s="535">
        <f t="shared" si="3356"/>
        <v>0</v>
      </c>
      <c r="DK950" s="534">
        <f t="shared" si="3357"/>
        <v>0</v>
      </c>
      <c r="DL950" s="534">
        <f t="shared" si="3358"/>
        <v>0</v>
      </c>
      <c r="DM950" s="534">
        <f t="shared" si="3359"/>
        <v>0</v>
      </c>
      <c r="DN950" s="534">
        <f t="shared" si="3360"/>
        <v>0</v>
      </c>
      <c r="DO950" s="534">
        <f t="shared" si="3361"/>
        <v>0</v>
      </c>
      <c r="DP950" s="533">
        <f t="shared" si="3362"/>
        <v>0</v>
      </c>
      <c r="DQ950" s="532">
        <f t="shared" si="3363"/>
        <v>0</v>
      </c>
      <c r="DR950" s="753">
        <f t="shared" si="3364"/>
        <v>18</v>
      </c>
      <c r="DS950" s="111">
        <f t="shared" si="3365"/>
        <v>18</v>
      </c>
      <c r="DT950" s="111">
        <f t="shared" si="3366"/>
        <v>18</v>
      </c>
      <c r="DU950" s="111">
        <f t="shared" si="3367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7"/>
      <c r="EE950" s="603"/>
    </row>
    <row r="951" spans="1:135" s="604" customFormat="1" ht="15.75" customHeight="1">
      <c r="A951" s="718" t="str">
        <f>A395</f>
        <v>Cabbage: number produced</v>
      </c>
      <c r="B951" s="896">
        <f t="shared" ref="B951:S951" si="3444">SUM(B397)</f>
        <v>0</v>
      </c>
      <c r="C951" s="896">
        <f t="shared" si="3444"/>
        <v>0</v>
      </c>
      <c r="D951" s="896">
        <f t="shared" si="3444"/>
        <v>0</v>
      </c>
      <c r="E951" s="896">
        <f t="shared" si="3444"/>
        <v>0</v>
      </c>
      <c r="F951" s="896">
        <f t="shared" si="3444"/>
        <v>0</v>
      </c>
      <c r="G951" s="896">
        <f t="shared" si="3444"/>
        <v>0</v>
      </c>
      <c r="H951" s="896">
        <f t="shared" si="3444"/>
        <v>0</v>
      </c>
      <c r="I951" s="896">
        <f t="shared" si="3444"/>
        <v>0</v>
      </c>
      <c r="J951" s="896">
        <f t="shared" si="3444"/>
        <v>0</v>
      </c>
      <c r="K951" s="896">
        <f t="shared" si="3444"/>
        <v>0</v>
      </c>
      <c r="L951" s="896">
        <f t="shared" si="3444"/>
        <v>0</v>
      </c>
      <c r="M951" s="896">
        <f t="shared" si="3444"/>
        <v>0</v>
      </c>
      <c r="N951" s="896">
        <f t="shared" si="3444"/>
        <v>0</v>
      </c>
      <c r="O951" s="896">
        <f t="shared" si="3444"/>
        <v>0</v>
      </c>
      <c r="P951" s="896">
        <f t="shared" si="3444"/>
        <v>0</v>
      </c>
      <c r="Q951" s="896">
        <f t="shared" si="3444"/>
        <v>0</v>
      </c>
      <c r="R951" s="896">
        <f t="shared" si="3444"/>
        <v>0</v>
      </c>
      <c r="S951" s="896">
        <f t="shared" si="3444"/>
        <v>0</v>
      </c>
      <c r="T951" s="895"/>
      <c r="U951" s="896">
        <f t="shared" ref="U951:AL951" si="3445">SUM(U397)</f>
        <v>0</v>
      </c>
      <c r="V951" s="896">
        <f t="shared" si="3445"/>
        <v>0</v>
      </c>
      <c r="W951" s="896">
        <f t="shared" si="3445"/>
        <v>0</v>
      </c>
      <c r="X951" s="896">
        <f t="shared" si="3445"/>
        <v>0</v>
      </c>
      <c r="Y951" s="896">
        <f t="shared" si="3445"/>
        <v>0</v>
      </c>
      <c r="Z951" s="896">
        <f t="shared" si="3445"/>
        <v>0</v>
      </c>
      <c r="AA951" s="896">
        <f t="shared" si="3445"/>
        <v>0</v>
      </c>
      <c r="AB951" s="896">
        <f t="shared" si="3445"/>
        <v>0</v>
      </c>
      <c r="AC951" s="896">
        <f t="shared" si="3445"/>
        <v>0</v>
      </c>
      <c r="AD951" s="896">
        <f t="shared" si="3445"/>
        <v>0</v>
      </c>
      <c r="AE951" s="896">
        <f t="shared" si="3445"/>
        <v>0</v>
      </c>
      <c r="AF951" s="896">
        <f t="shared" si="3445"/>
        <v>0</v>
      </c>
      <c r="AG951" s="896">
        <f t="shared" si="3445"/>
        <v>0</v>
      </c>
      <c r="AH951" s="896">
        <f t="shared" si="3445"/>
        <v>0</v>
      </c>
      <c r="AI951" s="896">
        <f t="shared" si="3445"/>
        <v>0</v>
      </c>
      <c r="AJ951" s="896">
        <f t="shared" si="3445"/>
        <v>0</v>
      </c>
      <c r="AK951" s="896">
        <f t="shared" si="3445"/>
        <v>0</v>
      </c>
      <c r="AL951" s="896">
        <f t="shared" si="3445"/>
        <v>0</v>
      </c>
      <c r="AM951" s="895"/>
      <c r="AN951" s="896">
        <f t="shared" ref="AN951:BE951" si="3446">SUM(AN397)</f>
        <v>0</v>
      </c>
      <c r="AO951" s="896">
        <f t="shared" si="3446"/>
        <v>0</v>
      </c>
      <c r="AP951" s="896">
        <f t="shared" si="3446"/>
        <v>0</v>
      </c>
      <c r="AQ951" s="896">
        <f t="shared" si="3446"/>
        <v>0</v>
      </c>
      <c r="AR951" s="896">
        <f t="shared" si="3446"/>
        <v>0</v>
      </c>
      <c r="AS951" s="896">
        <f t="shared" si="3446"/>
        <v>0</v>
      </c>
      <c r="AT951" s="896">
        <f t="shared" si="3446"/>
        <v>0</v>
      </c>
      <c r="AU951" s="896">
        <f t="shared" si="3446"/>
        <v>150</v>
      </c>
      <c r="AV951" s="896">
        <f t="shared" si="3446"/>
        <v>0</v>
      </c>
      <c r="AW951" s="896">
        <f t="shared" si="3446"/>
        <v>5000</v>
      </c>
      <c r="AX951" s="896">
        <f t="shared" si="3446"/>
        <v>120</v>
      </c>
      <c r="AY951" s="896">
        <f t="shared" si="3446"/>
        <v>0</v>
      </c>
      <c r="AZ951" s="896">
        <f t="shared" si="3446"/>
        <v>0</v>
      </c>
      <c r="BA951" s="896">
        <f t="shared" si="3446"/>
        <v>0</v>
      </c>
      <c r="BB951" s="896">
        <f t="shared" si="3446"/>
        <v>0</v>
      </c>
      <c r="BC951" s="896">
        <f t="shared" si="3446"/>
        <v>0</v>
      </c>
      <c r="BD951" s="896">
        <f t="shared" si="3446"/>
        <v>0</v>
      </c>
      <c r="BE951" s="896">
        <f t="shared" si="3446"/>
        <v>0</v>
      </c>
      <c r="BF951" s="895"/>
      <c r="BG951" s="896">
        <f t="shared" ref="BG951:BX951" si="3447">SUM(BG397)</f>
        <v>0</v>
      </c>
      <c r="BH951" s="896">
        <f t="shared" si="3447"/>
        <v>0</v>
      </c>
      <c r="BI951" s="896">
        <f t="shared" si="3447"/>
        <v>0</v>
      </c>
      <c r="BJ951" s="896">
        <f t="shared" si="3447"/>
        <v>0</v>
      </c>
      <c r="BK951" s="896">
        <f t="shared" si="3447"/>
        <v>0</v>
      </c>
      <c r="BL951" s="896">
        <f t="shared" si="3447"/>
        <v>0</v>
      </c>
      <c r="BM951" s="896">
        <f t="shared" si="3447"/>
        <v>0</v>
      </c>
      <c r="BN951" s="896">
        <f t="shared" si="3447"/>
        <v>150</v>
      </c>
      <c r="BO951" s="896">
        <f t="shared" si="3447"/>
        <v>0</v>
      </c>
      <c r="BP951" s="896">
        <f t="shared" si="3447"/>
        <v>5000</v>
      </c>
      <c r="BQ951" s="896">
        <f t="shared" si="3447"/>
        <v>0</v>
      </c>
      <c r="BR951" s="896">
        <f t="shared" si="3447"/>
        <v>0</v>
      </c>
      <c r="BS951" s="896">
        <f t="shared" si="3447"/>
        <v>0</v>
      </c>
      <c r="BT951" s="896">
        <f t="shared" si="3447"/>
        <v>0</v>
      </c>
      <c r="BU951" s="896">
        <f t="shared" si="3447"/>
        <v>0</v>
      </c>
      <c r="BV951" s="896">
        <f t="shared" si="3447"/>
        <v>0</v>
      </c>
      <c r="BW951" s="896">
        <f t="shared" si="3447"/>
        <v>2800</v>
      </c>
      <c r="BX951" s="896">
        <f t="shared" si="3447"/>
        <v>0</v>
      </c>
      <c r="BY951" s="895"/>
      <c r="BZ951" s="896">
        <f>SUM(BZ397)</f>
        <v>0</v>
      </c>
      <c r="CA951" s="896">
        <f>SUM(CA397)</f>
        <v>0</v>
      </c>
      <c r="CB951" s="896">
        <f>SUM(CB397)</f>
        <v>150</v>
      </c>
      <c r="CC951" s="896">
        <f>SUM(CC397)</f>
        <v>150</v>
      </c>
      <c r="CD951" s="698">
        <f t="shared" si="3324"/>
        <v>0</v>
      </c>
      <c r="CE951" s="698">
        <f t="shared" si="3325"/>
        <v>0</v>
      </c>
      <c r="CF951" s="698">
        <f t="shared" si="3326"/>
        <v>16.875</v>
      </c>
      <c r="CG951" s="698">
        <f t="shared" si="3327"/>
        <v>184.375</v>
      </c>
      <c r="CH951" s="1370">
        <f t="shared" si="3328"/>
        <v>0</v>
      </c>
      <c r="CI951" s="1371">
        <f t="shared" si="3329"/>
        <v>0</v>
      </c>
      <c r="CJ951" s="1372">
        <f t="shared" si="3330"/>
        <v>0</v>
      </c>
      <c r="CK951" s="1372">
        <f t="shared" si="3331"/>
        <v>0</v>
      </c>
      <c r="CL951" s="1372">
        <f t="shared" si="3332"/>
        <v>0</v>
      </c>
      <c r="CM951" s="1372">
        <f t="shared" si="3333"/>
        <v>0</v>
      </c>
      <c r="CN951" s="1372">
        <f t="shared" si="3334"/>
        <v>0</v>
      </c>
      <c r="CO951" s="1373">
        <f t="shared" si="3335"/>
        <v>0</v>
      </c>
      <c r="CP951" s="1373">
        <f t="shared" si="3336"/>
        <v>0</v>
      </c>
      <c r="CQ951" s="1373">
        <f t="shared" si="3337"/>
        <v>0</v>
      </c>
      <c r="CR951" s="1373">
        <f t="shared" si="3338"/>
        <v>0</v>
      </c>
      <c r="CS951" s="1372">
        <f t="shared" si="3339"/>
        <v>0</v>
      </c>
      <c r="CT951" s="1372">
        <f t="shared" si="3340"/>
        <v>0</v>
      </c>
      <c r="CU951" s="1372">
        <f t="shared" si="3341"/>
        <v>0</v>
      </c>
      <c r="CV951" s="1372">
        <f t="shared" si="3342"/>
        <v>0</v>
      </c>
      <c r="CW951" s="1372">
        <f t="shared" si="3343"/>
        <v>0</v>
      </c>
      <c r="CX951" s="1371">
        <f t="shared" si="3344"/>
        <v>0</v>
      </c>
      <c r="CY951" s="1374">
        <f t="shared" si="3345"/>
        <v>0</v>
      </c>
      <c r="CZ951" s="532">
        <f t="shared" si="3346"/>
        <v>0</v>
      </c>
      <c r="DA951" s="533">
        <f t="shared" si="3347"/>
        <v>0</v>
      </c>
      <c r="DB951" s="534">
        <f t="shared" si="3348"/>
        <v>0</v>
      </c>
      <c r="DC951" s="534">
        <f t="shared" si="3349"/>
        <v>0</v>
      </c>
      <c r="DD951" s="534">
        <f t="shared" si="3350"/>
        <v>0</v>
      </c>
      <c r="DE951" s="534">
        <f t="shared" si="3351"/>
        <v>0</v>
      </c>
      <c r="DF951" s="534">
        <f t="shared" si="3352"/>
        <v>0</v>
      </c>
      <c r="DG951" s="535">
        <f t="shared" si="3353"/>
        <v>0</v>
      </c>
      <c r="DH951" s="535">
        <f t="shared" si="3354"/>
        <v>0</v>
      </c>
      <c r="DI951" s="535">
        <f t="shared" si="3355"/>
        <v>0</v>
      </c>
      <c r="DJ951" s="535">
        <f t="shared" si="3356"/>
        <v>0</v>
      </c>
      <c r="DK951" s="534">
        <f t="shared" si="3357"/>
        <v>0</v>
      </c>
      <c r="DL951" s="534">
        <f t="shared" si="3358"/>
        <v>0</v>
      </c>
      <c r="DM951" s="534">
        <f t="shared" si="3359"/>
        <v>0</v>
      </c>
      <c r="DN951" s="534">
        <f t="shared" si="3360"/>
        <v>0</v>
      </c>
      <c r="DO951" s="534">
        <f t="shared" si="3361"/>
        <v>0</v>
      </c>
      <c r="DP951" s="533">
        <f t="shared" si="3362"/>
        <v>0</v>
      </c>
      <c r="DQ951" s="532">
        <f t="shared" si="3363"/>
        <v>0</v>
      </c>
      <c r="DR951" s="753">
        <f t="shared" si="3364"/>
        <v>18</v>
      </c>
      <c r="DS951" s="111">
        <f t="shared" si="3365"/>
        <v>18</v>
      </c>
      <c r="DT951" s="111">
        <f t="shared" si="3366"/>
        <v>18</v>
      </c>
      <c r="DU951" s="111">
        <f t="shared" si="3367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7"/>
      <c r="EE951" s="603"/>
    </row>
    <row r="952" spans="1:135" s="604" customFormat="1" ht="15.75" customHeight="1">
      <c r="A952" s="718" t="str">
        <f>A398</f>
        <v>Carrots: kg produced</v>
      </c>
      <c r="B952" s="896">
        <f t="shared" ref="B952:S952" si="3448">SUM(B400)</f>
        <v>0</v>
      </c>
      <c r="C952" s="896">
        <f t="shared" si="3448"/>
        <v>0</v>
      </c>
      <c r="D952" s="896">
        <f t="shared" si="3448"/>
        <v>0</v>
      </c>
      <c r="E952" s="896">
        <f t="shared" si="3448"/>
        <v>0</v>
      </c>
      <c r="F952" s="896">
        <f t="shared" si="3448"/>
        <v>0</v>
      </c>
      <c r="G952" s="896">
        <f t="shared" si="3448"/>
        <v>0</v>
      </c>
      <c r="H952" s="896">
        <f t="shared" si="3448"/>
        <v>0</v>
      </c>
      <c r="I952" s="896">
        <f t="shared" si="3448"/>
        <v>0</v>
      </c>
      <c r="J952" s="896">
        <f t="shared" si="3448"/>
        <v>0</v>
      </c>
      <c r="K952" s="896">
        <f t="shared" si="3448"/>
        <v>0</v>
      </c>
      <c r="L952" s="896">
        <f t="shared" si="3448"/>
        <v>0</v>
      </c>
      <c r="M952" s="896">
        <f t="shared" si="3448"/>
        <v>0</v>
      </c>
      <c r="N952" s="896">
        <f t="shared" si="3448"/>
        <v>0</v>
      </c>
      <c r="O952" s="896">
        <f t="shared" si="3448"/>
        <v>0</v>
      </c>
      <c r="P952" s="896">
        <f t="shared" si="3448"/>
        <v>0</v>
      </c>
      <c r="Q952" s="896">
        <f t="shared" si="3448"/>
        <v>0</v>
      </c>
      <c r="R952" s="896">
        <f t="shared" si="3448"/>
        <v>0</v>
      </c>
      <c r="S952" s="896">
        <f t="shared" si="3448"/>
        <v>0</v>
      </c>
      <c r="T952" s="895"/>
      <c r="U952" s="896">
        <f t="shared" ref="U952:AL952" si="3449">SUM(U400)</f>
        <v>0</v>
      </c>
      <c r="V952" s="896">
        <f t="shared" si="3449"/>
        <v>0</v>
      </c>
      <c r="W952" s="896">
        <f t="shared" si="3449"/>
        <v>0</v>
      </c>
      <c r="X952" s="896">
        <f t="shared" si="3449"/>
        <v>0</v>
      </c>
      <c r="Y952" s="896">
        <f t="shared" si="3449"/>
        <v>0</v>
      </c>
      <c r="Z952" s="896">
        <f t="shared" si="3449"/>
        <v>0</v>
      </c>
      <c r="AA952" s="896">
        <f t="shared" si="3449"/>
        <v>0</v>
      </c>
      <c r="AB952" s="896">
        <f t="shared" si="3449"/>
        <v>0</v>
      </c>
      <c r="AC952" s="896">
        <f t="shared" si="3449"/>
        <v>0</v>
      </c>
      <c r="AD952" s="896">
        <f t="shared" si="3449"/>
        <v>400</v>
      </c>
      <c r="AE952" s="896">
        <f t="shared" si="3449"/>
        <v>0</v>
      </c>
      <c r="AF952" s="896">
        <f t="shared" si="3449"/>
        <v>0</v>
      </c>
      <c r="AG952" s="896">
        <f t="shared" si="3449"/>
        <v>0</v>
      </c>
      <c r="AH952" s="896">
        <f t="shared" si="3449"/>
        <v>0</v>
      </c>
      <c r="AI952" s="896">
        <f t="shared" si="3449"/>
        <v>0</v>
      </c>
      <c r="AJ952" s="896">
        <f t="shared" si="3449"/>
        <v>0</v>
      </c>
      <c r="AK952" s="896">
        <f t="shared" si="3449"/>
        <v>0</v>
      </c>
      <c r="AL952" s="896">
        <f t="shared" si="3449"/>
        <v>0</v>
      </c>
      <c r="AM952" s="895"/>
      <c r="AN952" s="896">
        <f t="shared" ref="AN952:BE952" si="3450">SUM(AN400)</f>
        <v>0</v>
      </c>
      <c r="AO952" s="896">
        <f t="shared" si="3450"/>
        <v>0</v>
      </c>
      <c r="AP952" s="896">
        <f t="shared" si="3450"/>
        <v>0</v>
      </c>
      <c r="AQ952" s="896">
        <f t="shared" si="3450"/>
        <v>0</v>
      </c>
      <c r="AR952" s="896">
        <f t="shared" si="3450"/>
        <v>0</v>
      </c>
      <c r="AS952" s="896">
        <f t="shared" si="3450"/>
        <v>0</v>
      </c>
      <c r="AT952" s="896">
        <f t="shared" si="3450"/>
        <v>0</v>
      </c>
      <c r="AU952" s="896">
        <f t="shared" si="3450"/>
        <v>100</v>
      </c>
      <c r="AV952" s="896">
        <f t="shared" si="3450"/>
        <v>0</v>
      </c>
      <c r="AW952" s="896">
        <f t="shared" si="3450"/>
        <v>0</v>
      </c>
      <c r="AX952" s="896">
        <f t="shared" si="3450"/>
        <v>90</v>
      </c>
      <c r="AY952" s="896">
        <f t="shared" si="3450"/>
        <v>0</v>
      </c>
      <c r="AZ952" s="896">
        <f t="shared" si="3450"/>
        <v>0</v>
      </c>
      <c r="BA952" s="896">
        <f t="shared" si="3450"/>
        <v>0</v>
      </c>
      <c r="BB952" s="896">
        <f t="shared" si="3450"/>
        <v>0</v>
      </c>
      <c r="BC952" s="896">
        <f t="shared" si="3450"/>
        <v>0</v>
      </c>
      <c r="BD952" s="896">
        <f t="shared" si="3450"/>
        <v>0</v>
      </c>
      <c r="BE952" s="896">
        <f t="shared" si="3450"/>
        <v>0</v>
      </c>
      <c r="BF952" s="895"/>
      <c r="BG952" s="896">
        <f t="shared" ref="BG952:BX952" si="3451">SUM(BG400)</f>
        <v>0</v>
      </c>
      <c r="BH952" s="896">
        <f t="shared" si="3451"/>
        <v>0</v>
      </c>
      <c r="BI952" s="896">
        <f t="shared" si="3451"/>
        <v>0</v>
      </c>
      <c r="BJ952" s="896">
        <f t="shared" si="3451"/>
        <v>0</v>
      </c>
      <c r="BK952" s="896">
        <f t="shared" si="3451"/>
        <v>0</v>
      </c>
      <c r="BL952" s="896">
        <f t="shared" si="3451"/>
        <v>0</v>
      </c>
      <c r="BM952" s="896">
        <f t="shared" si="3451"/>
        <v>0</v>
      </c>
      <c r="BN952" s="896">
        <f t="shared" si="3451"/>
        <v>50</v>
      </c>
      <c r="BO952" s="896">
        <f t="shared" si="3451"/>
        <v>0</v>
      </c>
      <c r="BP952" s="896">
        <f t="shared" si="3451"/>
        <v>640</v>
      </c>
      <c r="BQ952" s="896">
        <f t="shared" si="3451"/>
        <v>0</v>
      </c>
      <c r="BR952" s="896">
        <f t="shared" si="3451"/>
        <v>0</v>
      </c>
      <c r="BS952" s="896">
        <f t="shared" si="3451"/>
        <v>0</v>
      </c>
      <c r="BT952" s="896">
        <f t="shared" si="3451"/>
        <v>0</v>
      </c>
      <c r="BU952" s="896">
        <f t="shared" si="3451"/>
        <v>0</v>
      </c>
      <c r="BV952" s="896">
        <f t="shared" si="3451"/>
        <v>0</v>
      </c>
      <c r="BW952" s="896">
        <f t="shared" si="3451"/>
        <v>0</v>
      </c>
      <c r="BX952" s="896">
        <f t="shared" si="3451"/>
        <v>0</v>
      </c>
      <c r="BY952" s="895"/>
      <c r="BZ952" s="896">
        <f>SUM(BZ400)</f>
        <v>0</v>
      </c>
      <c r="CA952" s="896">
        <f>SUM(CA400)</f>
        <v>0</v>
      </c>
      <c r="CB952" s="896">
        <f>SUM(CB400)</f>
        <v>0</v>
      </c>
      <c r="CC952" s="896">
        <f>SUM(CC400)</f>
        <v>0</v>
      </c>
      <c r="CD952" s="698">
        <f t="shared" si="3324"/>
        <v>0</v>
      </c>
      <c r="CE952" s="698">
        <f t="shared" si="3325"/>
        <v>0</v>
      </c>
      <c r="CF952" s="698">
        <f t="shared" si="3326"/>
        <v>5.625</v>
      </c>
      <c r="CG952" s="698">
        <f t="shared" si="3327"/>
        <v>3.125</v>
      </c>
      <c r="CH952" s="1370">
        <f t="shared" si="3328"/>
        <v>0</v>
      </c>
      <c r="CI952" s="1371">
        <f t="shared" si="3329"/>
        <v>0</v>
      </c>
      <c r="CJ952" s="1372">
        <f t="shared" si="3330"/>
        <v>0</v>
      </c>
      <c r="CK952" s="1372">
        <f t="shared" si="3331"/>
        <v>0</v>
      </c>
      <c r="CL952" s="1372">
        <f t="shared" si="3332"/>
        <v>0</v>
      </c>
      <c r="CM952" s="1372">
        <f t="shared" si="3333"/>
        <v>0</v>
      </c>
      <c r="CN952" s="1372">
        <f t="shared" si="3334"/>
        <v>0</v>
      </c>
      <c r="CO952" s="1373">
        <f t="shared" si="3335"/>
        <v>0</v>
      </c>
      <c r="CP952" s="1373">
        <f t="shared" si="3336"/>
        <v>0</v>
      </c>
      <c r="CQ952" s="1373">
        <f t="shared" si="3337"/>
        <v>0</v>
      </c>
      <c r="CR952" s="1373">
        <f t="shared" si="3338"/>
        <v>0</v>
      </c>
      <c r="CS952" s="1372">
        <f t="shared" si="3339"/>
        <v>0</v>
      </c>
      <c r="CT952" s="1372">
        <f t="shared" si="3340"/>
        <v>0</v>
      </c>
      <c r="CU952" s="1372">
        <f t="shared" si="3341"/>
        <v>0</v>
      </c>
      <c r="CV952" s="1372">
        <f t="shared" si="3342"/>
        <v>0</v>
      </c>
      <c r="CW952" s="1372">
        <f t="shared" si="3343"/>
        <v>0</v>
      </c>
      <c r="CX952" s="1371">
        <f t="shared" si="3344"/>
        <v>0</v>
      </c>
      <c r="CY952" s="1374">
        <f t="shared" si="3345"/>
        <v>0</v>
      </c>
      <c r="CZ952" s="532">
        <f t="shared" si="3346"/>
        <v>0</v>
      </c>
      <c r="DA952" s="533">
        <f t="shared" si="3347"/>
        <v>0</v>
      </c>
      <c r="DB952" s="534">
        <f t="shared" si="3348"/>
        <v>0</v>
      </c>
      <c r="DC952" s="534">
        <f t="shared" si="3349"/>
        <v>0</v>
      </c>
      <c r="DD952" s="534">
        <f t="shared" si="3350"/>
        <v>0</v>
      </c>
      <c r="DE952" s="534">
        <f t="shared" si="3351"/>
        <v>0</v>
      </c>
      <c r="DF952" s="534">
        <f t="shared" si="3352"/>
        <v>0</v>
      </c>
      <c r="DG952" s="535">
        <f t="shared" si="3353"/>
        <v>0</v>
      </c>
      <c r="DH952" s="535">
        <f t="shared" si="3354"/>
        <v>0</v>
      </c>
      <c r="DI952" s="535">
        <f t="shared" si="3355"/>
        <v>0</v>
      </c>
      <c r="DJ952" s="535">
        <f t="shared" si="3356"/>
        <v>0</v>
      </c>
      <c r="DK952" s="534">
        <f t="shared" si="3357"/>
        <v>0</v>
      </c>
      <c r="DL952" s="534">
        <f t="shared" si="3358"/>
        <v>0</v>
      </c>
      <c r="DM952" s="534">
        <f t="shared" si="3359"/>
        <v>0</v>
      </c>
      <c r="DN952" s="534">
        <f t="shared" si="3360"/>
        <v>0</v>
      </c>
      <c r="DO952" s="534">
        <f t="shared" si="3361"/>
        <v>0</v>
      </c>
      <c r="DP952" s="533">
        <f t="shared" si="3362"/>
        <v>0</v>
      </c>
      <c r="DQ952" s="532">
        <f t="shared" si="3363"/>
        <v>400</v>
      </c>
      <c r="DR952" s="753">
        <f t="shared" si="3364"/>
        <v>18</v>
      </c>
      <c r="DS952" s="111">
        <f t="shared" si="3365"/>
        <v>18</v>
      </c>
      <c r="DT952" s="111">
        <f t="shared" si="3366"/>
        <v>18</v>
      </c>
      <c r="DU952" s="111">
        <f t="shared" si="3367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7"/>
      <c r="EE952" s="603"/>
    </row>
    <row r="953" spans="1:135" s="604" customFormat="1" ht="15.75" customHeight="1">
      <c r="A953" s="718" t="str">
        <f>A401</f>
        <v>Tomato: kg produced</v>
      </c>
      <c r="B953" s="896">
        <f t="shared" ref="B953:S953" si="3452">SUM(B403)</f>
        <v>0</v>
      </c>
      <c r="C953" s="896">
        <f t="shared" si="3452"/>
        <v>0</v>
      </c>
      <c r="D953" s="896">
        <f t="shared" si="3452"/>
        <v>0</v>
      </c>
      <c r="E953" s="896">
        <f t="shared" si="3452"/>
        <v>0</v>
      </c>
      <c r="F953" s="896">
        <f t="shared" si="3452"/>
        <v>0</v>
      </c>
      <c r="G953" s="896">
        <f t="shared" si="3452"/>
        <v>0</v>
      </c>
      <c r="H953" s="896">
        <f t="shared" si="3452"/>
        <v>0</v>
      </c>
      <c r="I953" s="896">
        <f t="shared" si="3452"/>
        <v>0</v>
      </c>
      <c r="J953" s="896">
        <f t="shared" si="3452"/>
        <v>0</v>
      </c>
      <c r="K953" s="896">
        <f t="shared" si="3452"/>
        <v>0</v>
      </c>
      <c r="L953" s="896">
        <f t="shared" si="3452"/>
        <v>0</v>
      </c>
      <c r="M953" s="896">
        <f t="shared" si="3452"/>
        <v>0</v>
      </c>
      <c r="N953" s="896">
        <f t="shared" si="3452"/>
        <v>0</v>
      </c>
      <c r="O953" s="896">
        <f t="shared" si="3452"/>
        <v>0</v>
      </c>
      <c r="P953" s="896">
        <f t="shared" si="3452"/>
        <v>0</v>
      </c>
      <c r="Q953" s="896">
        <f t="shared" si="3452"/>
        <v>0</v>
      </c>
      <c r="R953" s="896">
        <f t="shared" si="3452"/>
        <v>0</v>
      </c>
      <c r="S953" s="896">
        <f t="shared" si="3452"/>
        <v>0</v>
      </c>
      <c r="T953" s="895"/>
      <c r="U953" s="896">
        <f t="shared" ref="U953:AL953" si="3453">SUM(U403)</f>
        <v>0</v>
      </c>
      <c r="V953" s="896">
        <f t="shared" si="3453"/>
        <v>0</v>
      </c>
      <c r="W953" s="896">
        <f t="shared" si="3453"/>
        <v>0</v>
      </c>
      <c r="X953" s="896">
        <f t="shared" si="3453"/>
        <v>0</v>
      </c>
      <c r="Y953" s="896">
        <f t="shared" si="3453"/>
        <v>0</v>
      </c>
      <c r="Z953" s="896">
        <f t="shared" si="3453"/>
        <v>0</v>
      </c>
      <c r="AA953" s="896">
        <f t="shared" si="3453"/>
        <v>0</v>
      </c>
      <c r="AB953" s="896">
        <f t="shared" si="3453"/>
        <v>0</v>
      </c>
      <c r="AC953" s="896">
        <f t="shared" si="3453"/>
        <v>0</v>
      </c>
      <c r="AD953" s="896">
        <f t="shared" si="3453"/>
        <v>280</v>
      </c>
      <c r="AE953" s="896">
        <f t="shared" si="3453"/>
        <v>0</v>
      </c>
      <c r="AF953" s="896">
        <f t="shared" si="3453"/>
        <v>0</v>
      </c>
      <c r="AG953" s="896">
        <f t="shared" si="3453"/>
        <v>0</v>
      </c>
      <c r="AH953" s="896">
        <f t="shared" si="3453"/>
        <v>0</v>
      </c>
      <c r="AI953" s="896">
        <f t="shared" si="3453"/>
        <v>0</v>
      </c>
      <c r="AJ953" s="896">
        <f t="shared" si="3453"/>
        <v>0</v>
      </c>
      <c r="AK953" s="896">
        <f t="shared" si="3453"/>
        <v>0</v>
      </c>
      <c r="AL953" s="896">
        <f t="shared" si="3453"/>
        <v>0</v>
      </c>
      <c r="AM953" s="895"/>
      <c r="AN953" s="896">
        <f t="shared" ref="AN953:BE953" si="3454">SUM(AN403)</f>
        <v>0</v>
      </c>
      <c r="AO953" s="896">
        <f t="shared" si="3454"/>
        <v>0</v>
      </c>
      <c r="AP953" s="896">
        <f t="shared" si="3454"/>
        <v>0</v>
      </c>
      <c r="AQ953" s="896">
        <f t="shared" si="3454"/>
        <v>0</v>
      </c>
      <c r="AR953" s="896">
        <f t="shared" si="3454"/>
        <v>0</v>
      </c>
      <c r="AS953" s="896">
        <f t="shared" si="3454"/>
        <v>0</v>
      </c>
      <c r="AT953" s="896">
        <f t="shared" si="3454"/>
        <v>0</v>
      </c>
      <c r="AU953" s="896">
        <f t="shared" si="3454"/>
        <v>0</v>
      </c>
      <c r="AV953" s="896">
        <f t="shared" si="3454"/>
        <v>0</v>
      </c>
      <c r="AW953" s="896">
        <f t="shared" si="3454"/>
        <v>0</v>
      </c>
      <c r="AX953" s="896">
        <f t="shared" si="3454"/>
        <v>0</v>
      </c>
      <c r="AY953" s="896">
        <f t="shared" si="3454"/>
        <v>0</v>
      </c>
      <c r="AZ953" s="896">
        <f t="shared" si="3454"/>
        <v>0</v>
      </c>
      <c r="BA953" s="896">
        <f t="shared" si="3454"/>
        <v>0</v>
      </c>
      <c r="BB953" s="896">
        <f t="shared" si="3454"/>
        <v>0</v>
      </c>
      <c r="BC953" s="896">
        <f t="shared" si="3454"/>
        <v>0</v>
      </c>
      <c r="BD953" s="896">
        <f t="shared" si="3454"/>
        <v>0</v>
      </c>
      <c r="BE953" s="896">
        <f t="shared" si="3454"/>
        <v>0</v>
      </c>
      <c r="BF953" s="895"/>
      <c r="BG953" s="896">
        <f t="shared" ref="BG953:BX953" si="3455">SUM(BG403)</f>
        <v>0</v>
      </c>
      <c r="BH953" s="896">
        <f t="shared" si="3455"/>
        <v>0</v>
      </c>
      <c r="BI953" s="896">
        <f t="shared" si="3455"/>
        <v>0</v>
      </c>
      <c r="BJ953" s="896">
        <f t="shared" si="3455"/>
        <v>0</v>
      </c>
      <c r="BK953" s="896">
        <f t="shared" si="3455"/>
        <v>0</v>
      </c>
      <c r="BL953" s="896">
        <f t="shared" si="3455"/>
        <v>0</v>
      </c>
      <c r="BM953" s="896">
        <f t="shared" si="3455"/>
        <v>0</v>
      </c>
      <c r="BN953" s="896">
        <f t="shared" si="3455"/>
        <v>350</v>
      </c>
      <c r="BO953" s="896">
        <f t="shared" si="3455"/>
        <v>0</v>
      </c>
      <c r="BP953" s="896">
        <f t="shared" si="3455"/>
        <v>7000</v>
      </c>
      <c r="BQ953" s="896">
        <f t="shared" si="3455"/>
        <v>0</v>
      </c>
      <c r="BR953" s="896">
        <f t="shared" si="3455"/>
        <v>0</v>
      </c>
      <c r="BS953" s="896">
        <f t="shared" si="3455"/>
        <v>0</v>
      </c>
      <c r="BT953" s="896">
        <f t="shared" si="3455"/>
        <v>0</v>
      </c>
      <c r="BU953" s="896">
        <f t="shared" si="3455"/>
        <v>0</v>
      </c>
      <c r="BV953" s="896">
        <f t="shared" si="3455"/>
        <v>0</v>
      </c>
      <c r="BW953" s="896">
        <f t="shared" si="3455"/>
        <v>198.27586206896549</v>
      </c>
      <c r="BX953" s="896">
        <f t="shared" si="3455"/>
        <v>0</v>
      </c>
      <c r="BY953" s="895"/>
      <c r="BZ953" s="896">
        <f>SUM(BZ403)</f>
        <v>0</v>
      </c>
      <c r="CA953" s="896">
        <f>SUM(CA403)</f>
        <v>0</v>
      </c>
      <c r="CB953" s="896">
        <f>SUM(CB403)</f>
        <v>0</v>
      </c>
      <c r="CC953" s="896">
        <f>SUM(CC403)</f>
        <v>7000</v>
      </c>
      <c r="CD953" s="698">
        <f t="shared" si="3324"/>
        <v>0</v>
      </c>
      <c r="CE953" s="698">
        <f t="shared" si="3325"/>
        <v>0</v>
      </c>
      <c r="CF953" s="698">
        <f t="shared" si="3326"/>
        <v>0</v>
      </c>
      <c r="CG953" s="698">
        <f t="shared" si="3327"/>
        <v>34.267241379310349</v>
      </c>
      <c r="CH953" s="1370">
        <f t="shared" si="3328"/>
        <v>0</v>
      </c>
      <c r="CI953" s="1371">
        <f t="shared" si="3329"/>
        <v>0</v>
      </c>
      <c r="CJ953" s="1372">
        <f t="shared" si="3330"/>
        <v>0</v>
      </c>
      <c r="CK953" s="1372">
        <f t="shared" si="3331"/>
        <v>0</v>
      </c>
      <c r="CL953" s="1372">
        <f t="shared" si="3332"/>
        <v>0</v>
      </c>
      <c r="CM953" s="1372">
        <f t="shared" si="3333"/>
        <v>0</v>
      </c>
      <c r="CN953" s="1372">
        <f t="shared" si="3334"/>
        <v>0</v>
      </c>
      <c r="CO953" s="1373">
        <f t="shared" si="3335"/>
        <v>0</v>
      </c>
      <c r="CP953" s="1373">
        <f t="shared" si="3336"/>
        <v>0</v>
      </c>
      <c r="CQ953" s="1373">
        <f t="shared" si="3337"/>
        <v>0</v>
      </c>
      <c r="CR953" s="1373">
        <f t="shared" si="3338"/>
        <v>0</v>
      </c>
      <c r="CS953" s="1372">
        <f t="shared" si="3339"/>
        <v>0</v>
      </c>
      <c r="CT953" s="1372">
        <f t="shared" si="3340"/>
        <v>0</v>
      </c>
      <c r="CU953" s="1372">
        <f t="shared" si="3341"/>
        <v>0</v>
      </c>
      <c r="CV953" s="1372">
        <f t="shared" si="3342"/>
        <v>0</v>
      </c>
      <c r="CW953" s="1372">
        <f t="shared" si="3343"/>
        <v>0</v>
      </c>
      <c r="CX953" s="1371">
        <f t="shared" si="3344"/>
        <v>0</v>
      </c>
      <c r="CY953" s="1374">
        <f t="shared" si="3345"/>
        <v>0</v>
      </c>
      <c r="CZ953" s="532">
        <f t="shared" si="3346"/>
        <v>0</v>
      </c>
      <c r="DA953" s="533">
        <f t="shared" si="3347"/>
        <v>0</v>
      </c>
      <c r="DB953" s="534">
        <f t="shared" si="3348"/>
        <v>0</v>
      </c>
      <c r="DC953" s="534">
        <f t="shared" si="3349"/>
        <v>0</v>
      </c>
      <c r="DD953" s="534">
        <f t="shared" si="3350"/>
        <v>0</v>
      </c>
      <c r="DE953" s="534">
        <f t="shared" si="3351"/>
        <v>0</v>
      </c>
      <c r="DF953" s="534">
        <f t="shared" si="3352"/>
        <v>0</v>
      </c>
      <c r="DG953" s="535">
        <f t="shared" si="3353"/>
        <v>0</v>
      </c>
      <c r="DH953" s="535">
        <f t="shared" si="3354"/>
        <v>0</v>
      </c>
      <c r="DI953" s="535">
        <f t="shared" si="3355"/>
        <v>0</v>
      </c>
      <c r="DJ953" s="535">
        <f t="shared" si="3356"/>
        <v>0</v>
      </c>
      <c r="DK953" s="534">
        <f t="shared" si="3357"/>
        <v>0</v>
      </c>
      <c r="DL953" s="534">
        <f t="shared" si="3358"/>
        <v>0</v>
      </c>
      <c r="DM953" s="534">
        <f t="shared" si="3359"/>
        <v>0</v>
      </c>
      <c r="DN953" s="534">
        <f t="shared" si="3360"/>
        <v>0</v>
      </c>
      <c r="DO953" s="534">
        <f t="shared" si="3361"/>
        <v>0</v>
      </c>
      <c r="DP953" s="533">
        <f t="shared" si="3362"/>
        <v>0</v>
      </c>
      <c r="DQ953" s="532">
        <f t="shared" si="3363"/>
        <v>280</v>
      </c>
      <c r="DR953" s="753">
        <f t="shared" si="3364"/>
        <v>18</v>
      </c>
      <c r="DS953" s="111">
        <f t="shared" si="3365"/>
        <v>18</v>
      </c>
      <c r="DT953" s="111">
        <f t="shared" si="3366"/>
        <v>18</v>
      </c>
      <c r="DU953" s="111">
        <f t="shared" si="3367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7"/>
      <c r="EE953" s="603"/>
    </row>
    <row r="954" spans="1:135" s="604" customFormat="1" ht="15.75" customHeight="1">
      <c r="A954" s="718" t="str">
        <f>A404</f>
        <v>Onions: kg produced</v>
      </c>
      <c r="B954" s="896">
        <f t="shared" ref="B954:S954" si="3456">SUM(B406)</f>
        <v>0</v>
      </c>
      <c r="C954" s="896">
        <f t="shared" si="3456"/>
        <v>0</v>
      </c>
      <c r="D954" s="896">
        <f t="shared" si="3456"/>
        <v>0</v>
      </c>
      <c r="E954" s="896">
        <f t="shared" si="3456"/>
        <v>0</v>
      </c>
      <c r="F954" s="896">
        <f t="shared" si="3456"/>
        <v>0</v>
      </c>
      <c r="G954" s="896">
        <f t="shared" si="3456"/>
        <v>0</v>
      </c>
      <c r="H954" s="896">
        <f t="shared" si="3456"/>
        <v>0</v>
      </c>
      <c r="I954" s="896">
        <f t="shared" si="3456"/>
        <v>0</v>
      </c>
      <c r="J954" s="896">
        <f t="shared" si="3456"/>
        <v>0</v>
      </c>
      <c r="K954" s="896">
        <f t="shared" si="3456"/>
        <v>0</v>
      </c>
      <c r="L954" s="896">
        <f t="shared" si="3456"/>
        <v>0</v>
      </c>
      <c r="M954" s="896">
        <f t="shared" si="3456"/>
        <v>0</v>
      </c>
      <c r="N954" s="896">
        <f t="shared" si="3456"/>
        <v>0</v>
      </c>
      <c r="O954" s="896">
        <f t="shared" si="3456"/>
        <v>0</v>
      </c>
      <c r="P954" s="896">
        <f t="shared" si="3456"/>
        <v>0</v>
      </c>
      <c r="Q954" s="896">
        <f t="shared" si="3456"/>
        <v>0</v>
      </c>
      <c r="R954" s="896">
        <f t="shared" si="3456"/>
        <v>0</v>
      </c>
      <c r="S954" s="896">
        <f t="shared" si="3456"/>
        <v>0</v>
      </c>
      <c r="T954" s="895"/>
      <c r="U954" s="896">
        <f t="shared" ref="U954:AL954" si="3457">SUM(U406)</f>
        <v>0</v>
      </c>
      <c r="V954" s="896">
        <f t="shared" si="3457"/>
        <v>0</v>
      </c>
      <c r="W954" s="896">
        <f t="shared" si="3457"/>
        <v>0</v>
      </c>
      <c r="X954" s="896">
        <f t="shared" si="3457"/>
        <v>0</v>
      </c>
      <c r="Y954" s="896">
        <f t="shared" si="3457"/>
        <v>0</v>
      </c>
      <c r="Z954" s="896">
        <f t="shared" si="3457"/>
        <v>0</v>
      </c>
      <c r="AA954" s="896">
        <f t="shared" si="3457"/>
        <v>0</v>
      </c>
      <c r="AB954" s="896">
        <f t="shared" si="3457"/>
        <v>0</v>
      </c>
      <c r="AC954" s="896">
        <f t="shared" si="3457"/>
        <v>0</v>
      </c>
      <c r="AD954" s="896">
        <f t="shared" si="3457"/>
        <v>770</v>
      </c>
      <c r="AE954" s="896">
        <f t="shared" si="3457"/>
        <v>0</v>
      </c>
      <c r="AF954" s="896">
        <f t="shared" si="3457"/>
        <v>0</v>
      </c>
      <c r="AG954" s="896">
        <f t="shared" si="3457"/>
        <v>0</v>
      </c>
      <c r="AH954" s="896">
        <f t="shared" si="3457"/>
        <v>0</v>
      </c>
      <c r="AI954" s="896">
        <f t="shared" si="3457"/>
        <v>0</v>
      </c>
      <c r="AJ954" s="896">
        <f t="shared" si="3457"/>
        <v>0</v>
      </c>
      <c r="AK954" s="896">
        <f t="shared" si="3457"/>
        <v>0</v>
      </c>
      <c r="AL954" s="896">
        <f t="shared" si="3457"/>
        <v>0</v>
      </c>
      <c r="AM954" s="895"/>
      <c r="AN954" s="896">
        <f t="shared" ref="AN954:BE954" si="3458">SUM(AN406)</f>
        <v>0</v>
      </c>
      <c r="AO954" s="896">
        <f t="shared" si="3458"/>
        <v>0</v>
      </c>
      <c r="AP954" s="896">
        <f t="shared" si="3458"/>
        <v>0</v>
      </c>
      <c r="AQ954" s="896">
        <f t="shared" si="3458"/>
        <v>0</v>
      </c>
      <c r="AR954" s="896">
        <f t="shared" si="3458"/>
        <v>0</v>
      </c>
      <c r="AS954" s="896">
        <f t="shared" si="3458"/>
        <v>0</v>
      </c>
      <c r="AT954" s="896">
        <f t="shared" si="3458"/>
        <v>0</v>
      </c>
      <c r="AU954" s="896">
        <f t="shared" si="3458"/>
        <v>0</v>
      </c>
      <c r="AV954" s="896">
        <f t="shared" si="3458"/>
        <v>0</v>
      </c>
      <c r="AW954" s="896">
        <f t="shared" si="3458"/>
        <v>200</v>
      </c>
      <c r="AX954" s="896">
        <f t="shared" si="3458"/>
        <v>0</v>
      </c>
      <c r="AY954" s="896">
        <f t="shared" si="3458"/>
        <v>0</v>
      </c>
      <c r="AZ954" s="896">
        <f t="shared" si="3458"/>
        <v>0</v>
      </c>
      <c r="BA954" s="896">
        <f t="shared" si="3458"/>
        <v>0</v>
      </c>
      <c r="BB954" s="896">
        <f t="shared" si="3458"/>
        <v>0</v>
      </c>
      <c r="BC954" s="896">
        <f t="shared" si="3458"/>
        <v>0</v>
      </c>
      <c r="BD954" s="896">
        <f t="shared" si="3458"/>
        <v>0</v>
      </c>
      <c r="BE954" s="896">
        <f t="shared" si="3458"/>
        <v>0</v>
      </c>
      <c r="BF954" s="895"/>
      <c r="BG954" s="896">
        <f t="shared" ref="BG954:BX954" si="3459">SUM(BG406)</f>
        <v>840</v>
      </c>
      <c r="BH954" s="896">
        <f t="shared" si="3459"/>
        <v>0</v>
      </c>
      <c r="BI954" s="896">
        <f t="shared" si="3459"/>
        <v>0</v>
      </c>
      <c r="BJ954" s="896">
        <f t="shared" si="3459"/>
        <v>0</v>
      </c>
      <c r="BK954" s="896">
        <f t="shared" si="3459"/>
        <v>0</v>
      </c>
      <c r="BL954" s="896">
        <f t="shared" si="3459"/>
        <v>0</v>
      </c>
      <c r="BM954" s="896">
        <f t="shared" si="3459"/>
        <v>0</v>
      </c>
      <c r="BN954" s="896">
        <f t="shared" si="3459"/>
        <v>400</v>
      </c>
      <c r="BO954" s="896">
        <f t="shared" si="3459"/>
        <v>0</v>
      </c>
      <c r="BP954" s="896">
        <f t="shared" si="3459"/>
        <v>3500</v>
      </c>
      <c r="BQ954" s="896">
        <f t="shared" si="3459"/>
        <v>0</v>
      </c>
      <c r="BR954" s="896">
        <f t="shared" si="3459"/>
        <v>0</v>
      </c>
      <c r="BS954" s="896">
        <f t="shared" si="3459"/>
        <v>0</v>
      </c>
      <c r="BT954" s="896">
        <f t="shared" si="3459"/>
        <v>0</v>
      </c>
      <c r="BU954" s="896">
        <f t="shared" si="3459"/>
        <v>0</v>
      </c>
      <c r="BV954" s="896">
        <f t="shared" si="3459"/>
        <v>0</v>
      </c>
      <c r="BW954" s="896">
        <f t="shared" si="3459"/>
        <v>345</v>
      </c>
      <c r="BX954" s="896">
        <f t="shared" si="3459"/>
        <v>0</v>
      </c>
      <c r="BY954" s="895"/>
      <c r="BZ954" s="896">
        <f>SUM(BZ406)</f>
        <v>0</v>
      </c>
      <c r="CA954" s="896">
        <f>SUM(CA406)</f>
        <v>0</v>
      </c>
      <c r="CB954" s="896">
        <f>SUM(CB406)</f>
        <v>0</v>
      </c>
      <c r="CC954" s="896">
        <f>SUM(CC406)</f>
        <v>3500</v>
      </c>
      <c r="CD954" s="698">
        <f t="shared" si="3324"/>
        <v>0</v>
      </c>
      <c r="CE954" s="698">
        <f t="shared" si="3325"/>
        <v>0</v>
      </c>
      <c r="CF954" s="698">
        <f t="shared" si="3326"/>
        <v>0</v>
      </c>
      <c r="CG954" s="698">
        <f t="shared" si="3327"/>
        <v>99.0625</v>
      </c>
      <c r="CH954" s="1370">
        <f t="shared" si="3328"/>
        <v>0</v>
      </c>
      <c r="CI954" s="1371">
        <f t="shared" si="3329"/>
        <v>0</v>
      </c>
      <c r="CJ954" s="1372">
        <f t="shared" si="3330"/>
        <v>0</v>
      </c>
      <c r="CK954" s="1372">
        <f t="shared" si="3331"/>
        <v>0</v>
      </c>
      <c r="CL954" s="1372">
        <f t="shared" si="3332"/>
        <v>0</v>
      </c>
      <c r="CM954" s="1372">
        <f t="shared" si="3333"/>
        <v>0</v>
      </c>
      <c r="CN954" s="1372">
        <f t="shared" si="3334"/>
        <v>0</v>
      </c>
      <c r="CO954" s="1373">
        <f t="shared" si="3335"/>
        <v>0</v>
      </c>
      <c r="CP954" s="1373">
        <f t="shared" si="3336"/>
        <v>0</v>
      </c>
      <c r="CQ954" s="1373">
        <f t="shared" si="3337"/>
        <v>0</v>
      </c>
      <c r="CR954" s="1373">
        <f t="shared" si="3338"/>
        <v>0</v>
      </c>
      <c r="CS954" s="1372">
        <f t="shared" si="3339"/>
        <v>0</v>
      </c>
      <c r="CT954" s="1372">
        <f t="shared" si="3340"/>
        <v>0</v>
      </c>
      <c r="CU954" s="1372">
        <f t="shared" si="3341"/>
        <v>0</v>
      </c>
      <c r="CV954" s="1372">
        <f t="shared" si="3342"/>
        <v>0</v>
      </c>
      <c r="CW954" s="1372">
        <f t="shared" si="3343"/>
        <v>0</v>
      </c>
      <c r="CX954" s="1371">
        <f t="shared" si="3344"/>
        <v>0</v>
      </c>
      <c r="CY954" s="1374">
        <f t="shared" si="3345"/>
        <v>0</v>
      </c>
      <c r="CZ954" s="532">
        <f t="shared" si="3346"/>
        <v>0</v>
      </c>
      <c r="DA954" s="533">
        <f t="shared" si="3347"/>
        <v>0</v>
      </c>
      <c r="DB954" s="534">
        <f t="shared" si="3348"/>
        <v>0</v>
      </c>
      <c r="DC954" s="534">
        <f t="shared" si="3349"/>
        <v>0</v>
      </c>
      <c r="DD954" s="534">
        <f t="shared" si="3350"/>
        <v>0</v>
      </c>
      <c r="DE954" s="534">
        <f t="shared" si="3351"/>
        <v>0</v>
      </c>
      <c r="DF954" s="534">
        <f t="shared" si="3352"/>
        <v>0</v>
      </c>
      <c r="DG954" s="535">
        <f t="shared" si="3353"/>
        <v>0</v>
      </c>
      <c r="DH954" s="535">
        <f t="shared" si="3354"/>
        <v>0</v>
      </c>
      <c r="DI954" s="535">
        <f t="shared" si="3355"/>
        <v>0</v>
      </c>
      <c r="DJ954" s="535">
        <f t="shared" si="3356"/>
        <v>0</v>
      </c>
      <c r="DK954" s="534">
        <f t="shared" si="3357"/>
        <v>0</v>
      </c>
      <c r="DL954" s="534">
        <f t="shared" si="3358"/>
        <v>0</v>
      </c>
      <c r="DM954" s="534">
        <f t="shared" si="3359"/>
        <v>0</v>
      </c>
      <c r="DN954" s="534">
        <f t="shared" si="3360"/>
        <v>0</v>
      </c>
      <c r="DO954" s="534">
        <f t="shared" si="3361"/>
        <v>0</v>
      </c>
      <c r="DP954" s="533">
        <f t="shared" si="3362"/>
        <v>0</v>
      </c>
      <c r="DQ954" s="532">
        <f t="shared" si="3363"/>
        <v>770</v>
      </c>
      <c r="DR954" s="753">
        <f t="shared" si="3364"/>
        <v>18</v>
      </c>
      <c r="DS954" s="111">
        <f t="shared" si="3365"/>
        <v>18</v>
      </c>
      <c r="DT954" s="111">
        <f t="shared" si="3366"/>
        <v>18</v>
      </c>
      <c r="DU954" s="111">
        <f t="shared" si="3367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7"/>
      <c r="EE954" s="603"/>
    </row>
    <row r="955" spans="1:135" s="604" customFormat="1" ht="15.75" customHeight="1">
      <c r="A955" s="718" t="str">
        <f>A407</f>
        <v>Beetroot: kg produced</v>
      </c>
      <c r="B955" s="896">
        <f t="shared" ref="B955:S955" si="3460">SUM(B409)</f>
        <v>0</v>
      </c>
      <c r="C955" s="896">
        <f t="shared" si="3460"/>
        <v>0</v>
      </c>
      <c r="D955" s="896">
        <f t="shared" si="3460"/>
        <v>0</v>
      </c>
      <c r="E955" s="896">
        <f t="shared" si="3460"/>
        <v>0</v>
      </c>
      <c r="F955" s="896">
        <f t="shared" si="3460"/>
        <v>0</v>
      </c>
      <c r="G955" s="896">
        <f t="shared" si="3460"/>
        <v>0</v>
      </c>
      <c r="H955" s="896">
        <f t="shared" si="3460"/>
        <v>0</v>
      </c>
      <c r="I955" s="896">
        <f t="shared" si="3460"/>
        <v>0</v>
      </c>
      <c r="J955" s="896">
        <f t="shared" si="3460"/>
        <v>0</v>
      </c>
      <c r="K955" s="896">
        <f t="shared" si="3460"/>
        <v>0</v>
      </c>
      <c r="L955" s="896">
        <f t="shared" si="3460"/>
        <v>0</v>
      </c>
      <c r="M955" s="896">
        <f t="shared" si="3460"/>
        <v>0</v>
      </c>
      <c r="N955" s="896">
        <f t="shared" si="3460"/>
        <v>0</v>
      </c>
      <c r="O955" s="896">
        <f t="shared" si="3460"/>
        <v>0</v>
      </c>
      <c r="P955" s="896">
        <f t="shared" si="3460"/>
        <v>0</v>
      </c>
      <c r="Q955" s="896">
        <f t="shared" si="3460"/>
        <v>0</v>
      </c>
      <c r="R955" s="896">
        <f t="shared" si="3460"/>
        <v>0</v>
      </c>
      <c r="S955" s="896">
        <f t="shared" si="3460"/>
        <v>0</v>
      </c>
      <c r="T955" s="895"/>
      <c r="U955" s="896">
        <f t="shared" ref="U955:AL955" si="3461">SUM(U409)</f>
        <v>0</v>
      </c>
      <c r="V955" s="896">
        <f t="shared" si="3461"/>
        <v>0</v>
      </c>
      <c r="W955" s="896">
        <f t="shared" si="3461"/>
        <v>0</v>
      </c>
      <c r="X955" s="896">
        <f t="shared" si="3461"/>
        <v>0</v>
      </c>
      <c r="Y955" s="896">
        <f t="shared" si="3461"/>
        <v>0</v>
      </c>
      <c r="Z955" s="896">
        <f t="shared" si="3461"/>
        <v>0</v>
      </c>
      <c r="AA955" s="896">
        <f t="shared" si="3461"/>
        <v>0</v>
      </c>
      <c r="AB955" s="896">
        <f t="shared" si="3461"/>
        <v>0</v>
      </c>
      <c r="AC955" s="896">
        <f t="shared" si="3461"/>
        <v>0</v>
      </c>
      <c r="AD955" s="896">
        <f t="shared" si="3461"/>
        <v>300</v>
      </c>
      <c r="AE955" s="896">
        <f t="shared" si="3461"/>
        <v>0</v>
      </c>
      <c r="AF955" s="896">
        <f t="shared" si="3461"/>
        <v>0</v>
      </c>
      <c r="AG955" s="896">
        <f t="shared" si="3461"/>
        <v>0</v>
      </c>
      <c r="AH955" s="896">
        <f t="shared" si="3461"/>
        <v>0</v>
      </c>
      <c r="AI955" s="896">
        <f t="shared" si="3461"/>
        <v>0</v>
      </c>
      <c r="AJ955" s="896">
        <f t="shared" si="3461"/>
        <v>0</v>
      </c>
      <c r="AK955" s="896">
        <f t="shared" si="3461"/>
        <v>0</v>
      </c>
      <c r="AL955" s="896">
        <f t="shared" si="3461"/>
        <v>0</v>
      </c>
      <c r="AM955" s="895"/>
      <c r="AN955" s="896">
        <f t="shared" ref="AN955:BE955" si="3462">SUM(AN409)</f>
        <v>0</v>
      </c>
      <c r="AO955" s="896">
        <f t="shared" si="3462"/>
        <v>0</v>
      </c>
      <c r="AP955" s="896">
        <f t="shared" si="3462"/>
        <v>0</v>
      </c>
      <c r="AQ955" s="896">
        <f t="shared" si="3462"/>
        <v>0</v>
      </c>
      <c r="AR955" s="896">
        <f t="shared" si="3462"/>
        <v>0</v>
      </c>
      <c r="AS955" s="896">
        <f t="shared" si="3462"/>
        <v>0</v>
      </c>
      <c r="AT955" s="896">
        <f t="shared" si="3462"/>
        <v>0</v>
      </c>
      <c r="AU955" s="896">
        <f t="shared" si="3462"/>
        <v>0</v>
      </c>
      <c r="AV955" s="896">
        <f t="shared" si="3462"/>
        <v>0</v>
      </c>
      <c r="AW955" s="896">
        <f t="shared" si="3462"/>
        <v>900</v>
      </c>
      <c r="AX955" s="896">
        <f t="shared" si="3462"/>
        <v>90</v>
      </c>
      <c r="AY955" s="896">
        <f t="shared" si="3462"/>
        <v>0</v>
      </c>
      <c r="AZ955" s="896">
        <f t="shared" si="3462"/>
        <v>0</v>
      </c>
      <c r="BA955" s="896">
        <f t="shared" si="3462"/>
        <v>0</v>
      </c>
      <c r="BB955" s="896">
        <f t="shared" si="3462"/>
        <v>0</v>
      </c>
      <c r="BC955" s="896">
        <f t="shared" si="3462"/>
        <v>0</v>
      </c>
      <c r="BD955" s="896">
        <f t="shared" si="3462"/>
        <v>0</v>
      </c>
      <c r="BE955" s="896">
        <f t="shared" si="3462"/>
        <v>0</v>
      </c>
      <c r="BF955" s="895"/>
      <c r="BG955" s="896">
        <f t="shared" ref="BG955:BX955" si="3463">SUM(BG409)</f>
        <v>0</v>
      </c>
      <c r="BH955" s="896">
        <f t="shared" si="3463"/>
        <v>0</v>
      </c>
      <c r="BI955" s="896">
        <f t="shared" si="3463"/>
        <v>0</v>
      </c>
      <c r="BJ955" s="896">
        <f t="shared" si="3463"/>
        <v>0</v>
      </c>
      <c r="BK955" s="896">
        <f t="shared" si="3463"/>
        <v>0</v>
      </c>
      <c r="BL955" s="896">
        <f t="shared" si="3463"/>
        <v>192</v>
      </c>
      <c r="BM955" s="896">
        <f t="shared" si="3463"/>
        <v>0</v>
      </c>
      <c r="BN955" s="896">
        <f t="shared" si="3463"/>
        <v>200</v>
      </c>
      <c r="BO955" s="896">
        <f t="shared" si="3463"/>
        <v>0</v>
      </c>
      <c r="BP955" s="896">
        <f t="shared" si="3463"/>
        <v>4800</v>
      </c>
      <c r="BQ955" s="896">
        <f t="shared" si="3463"/>
        <v>0</v>
      </c>
      <c r="BR955" s="896">
        <f t="shared" si="3463"/>
        <v>0</v>
      </c>
      <c r="BS955" s="896">
        <f t="shared" si="3463"/>
        <v>0</v>
      </c>
      <c r="BT955" s="896">
        <f t="shared" si="3463"/>
        <v>0</v>
      </c>
      <c r="BU955" s="896">
        <f t="shared" si="3463"/>
        <v>0</v>
      </c>
      <c r="BV955" s="896">
        <f t="shared" si="3463"/>
        <v>0</v>
      </c>
      <c r="BW955" s="896">
        <f t="shared" si="3463"/>
        <v>1000</v>
      </c>
      <c r="BX955" s="896">
        <f t="shared" si="3463"/>
        <v>0</v>
      </c>
      <c r="BY955" s="895"/>
      <c r="BZ955" s="896">
        <f>SUM(BZ409)</f>
        <v>0</v>
      </c>
      <c r="CA955" s="896">
        <f>SUM(CA409)</f>
        <v>0</v>
      </c>
      <c r="CB955" s="896">
        <f>SUM(CB409)</f>
        <v>0</v>
      </c>
      <c r="CC955" s="896">
        <f>SUM(CC409)</f>
        <v>200</v>
      </c>
      <c r="CD955" s="698">
        <f t="shared" si="3324"/>
        <v>0</v>
      </c>
      <c r="CE955" s="698">
        <f t="shared" si="3325"/>
        <v>0</v>
      </c>
      <c r="CF955" s="698">
        <f t="shared" si="3326"/>
        <v>5.625</v>
      </c>
      <c r="CG955" s="698">
        <f t="shared" si="3327"/>
        <v>87</v>
      </c>
      <c r="CH955" s="1370">
        <f t="shared" si="3328"/>
        <v>0</v>
      </c>
      <c r="CI955" s="1371">
        <f t="shared" si="3329"/>
        <v>0</v>
      </c>
      <c r="CJ955" s="1372">
        <f t="shared" si="3330"/>
        <v>0</v>
      </c>
      <c r="CK955" s="1372">
        <f t="shared" si="3331"/>
        <v>0</v>
      </c>
      <c r="CL955" s="1372">
        <f t="shared" si="3332"/>
        <v>0</v>
      </c>
      <c r="CM955" s="1372">
        <f t="shared" si="3333"/>
        <v>0</v>
      </c>
      <c r="CN955" s="1372">
        <f t="shared" si="3334"/>
        <v>0</v>
      </c>
      <c r="CO955" s="1373">
        <f t="shared" si="3335"/>
        <v>0</v>
      </c>
      <c r="CP955" s="1373">
        <f t="shared" si="3336"/>
        <v>0</v>
      </c>
      <c r="CQ955" s="1373">
        <f t="shared" si="3337"/>
        <v>0</v>
      </c>
      <c r="CR955" s="1373">
        <f t="shared" si="3338"/>
        <v>0</v>
      </c>
      <c r="CS955" s="1372">
        <f t="shared" si="3339"/>
        <v>0</v>
      </c>
      <c r="CT955" s="1372">
        <f t="shared" si="3340"/>
        <v>0</v>
      </c>
      <c r="CU955" s="1372">
        <f t="shared" si="3341"/>
        <v>0</v>
      </c>
      <c r="CV955" s="1372">
        <f t="shared" si="3342"/>
        <v>0</v>
      </c>
      <c r="CW955" s="1372">
        <f t="shared" si="3343"/>
        <v>0</v>
      </c>
      <c r="CX955" s="1371">
        <f t="shared" si="3344"/>
        <v>0</v>
      </c>
      <c r="CY955" s="1374">
        <f t="shared" si="3345"/>
        <v>0</v>
      </c>
      <c r="CZ955" s="532">
        <f t="shared" si="3346"/>
        <v>0</v>
      </c>
      <c r="DA955" s="533">
        <f t="shared" si="3347"/>
        <v>0</v>
      </c>
      <c r="DB955" s="534">
        <f t="shared" si="3348"/>
        <v>0</v>
      </c>
      <c r="DC955" s="534">
        <f t="shared" si="3349"/>
        <v>0</v>
      </c>
      <c r="DD955" s="534">
        <f t="shared" si="3350"/>
        <v>0</v>
      </c>
      <c r="DE955" s="534">
        <f t="shared" si="3351"/>
        <v>0</v>
      </c>
      <c r="DF955" s="534">
        <f t="shared" si="3352"/>
        <v>0</v>
      </c>
      <c r="DG955" s="535">
        <f t="shared" si="3353"/>
        <v>0</v>
      </c>
      <c r="DH955" s="535">
        <f t="shared" si="3354"/>
        <v>0</v>
      </c>
      <c r="DI955" s="535">
        <f t="shared" si="3355"/>
        <v>0</v>
      </c>
      <c r="DJ955" s="535">
        <f t="shared" si="3356"/>
        <v>0</v>
      </c>
      <c r="DK955" s="534">
        <f t="shared" si="3357"/>
        <v>0</v>
      </c>
      <c r="DL955" s="534">
        <f t="shared" si="3358"/>
        <v>0</v>
      </c>
      <c r="DM955" s="534">
        <f t="shared" si="3359"/>
        <v>0</v>
      </c>
      <c r="DN955" s="534">
        <f t="shared" si="3360"/>
        <v>0</v>
      </c>
      <c r="DO955" s="534">
        <f t="shared" si="3361"/>
        <v>0</v>
      </c>
      <c r="DP955" s="533">
        <f t="shared" si="3362"/>
        <v>0</v>
      </c>
      <c r="DQ955" s="532">
        <f t="shared" si="3363"/>
        <v>300</v>
      </c>
      <c r="DR955" s="753">
        <f t="shared" si="3364"/>
        <v>18</v>
      </c>
      <c r="DS955" s="111">
        <f t="shared" si="3365"/>
        <v>18</v>
      </c>
      <c r="DT955" s="111">
        <f t="shared" si="3366"/>
        <v>18</v>
      </c>
      <c r="DU955" s="111">
        <f t="shared" si="3367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7"/>
      <c r="EE955" s="603"/>
    </row>
    <row r="956" spans="1:135" s="604" customFormat="1" ht="15.75" customHeight="1">
      <c r="A956" s="718" t="str">
        <f>A410</f>
        <v>Spinach: kg produced</v>
      </c>
      <c r="B956" s="896">
        <f t="shared" ref="B956:S956" si="3464">SUM(B412)</f>
        <v>0</v>
      </c>
      <c r="C956" s="896">
        <f t="shared" si="3464"/>
        <v>0</v>
      </c>
      <c r="D956" s="896">
        <f t="shared" si="3464"/>
        <v>0</v>
      </c>
      <c r="E956" s="896">
        <f t="shared" si="3464"/>
        <v>0</v>
      </c>
      <c r="F956" s="896">
        <f t="shared" si="3464"/>
        <v>0</v>
      </c>
      <c r="G956" s="896">
        <f t="shared" si="3464"/>
        <v>0</v>
      </c>
      <c r="H956" s="896">
        <f t="shared" si="3464"/>
        <v>0</v>
      </c>
      <c r="I956" s="896">
        <f t="shared" si="3464"/>
        <v>0</v>
      </c>
      <c r="J956" s="896">
        <f t="shared" si="3464"/>
        <v>0</v>
      </c>
      <c r="K956" s="896">
        <f t="shared" si="3464"/>
        <v>0</v>
      </c>
      <c r="L956" s="896">
        <f t="shared" si="3464"/>
        <v>0</v>
      </c>
      <c r="M956" s="896">
        <f t="shared" si="3464"/>
        <v>0</v>
      </c>
      <c r="N956" s="896">
        <f t="shared" si="3464"/>
        <v>0</v>
      </c>
      <c r="O956" s="896">
        <f t="shared" si="3464"/>
        <v>0</v>
      </c>
      <c r="P956" s="896">
        <f t="shared" si="3464"/>
        <v>0</v>
      </c>
      <c r="Q956" s="896">
        <f t="shared" si="3464"/>
        <v>0</v>
      </c>
      <c r="R956" s="896">
        <f t="shared" si="3464"/>
        <v>0</v>
      </c>
      <c r="S956" s="896">
        <f t="shared" si="3464"/>
        <v>0</v>
      </c>
      <c r="T956" s="895"/>
      <c r="U956" s="896">
        <f t="shared" ref="U956:AL956" si="3465">SUM(U412)</f>
        <v>0</v>
      </c>
      <c r="V956" s="896">
        <f t="shared" si="3465"/>
        <v>0</v>
      </c>
      <c r="W956" s="896">
        <f t="shared" si="3465"/>
        <v>0</v>
      </c>
      <c r="X956" s="896">
        <f t="shared" si="3465"/>
        <v>0</v>
      </c>
      <c r="Y956" s="896">
        <f t="shared" si="3465"/>
        <v>0</v>
      </c>
      <c r="Z956" s="896">
        <f t="shared" si="3465"/>
        <v>0</v>
      </c>
      <c r="AA956" s="896">
        <f t="shared" si="3465"/>
        <v>0</v>
      </c>
      <c r="AB956" s="896">
        <f t="shared" si="3465"/>
        <v>0</v>
      </c>
      <c r="AC956" s="896">
        <f t="shared" si="3465"/>
        <v>0</v>
      </c>
      <c r="AD956" s="896">
        <f t="shared" si="3465"/>
        <v>700</v>
      </c>
      <c r="AE956" s="896">
        <f t="shared" si="3465"/>
        <v>0</v>
      </c>
      <c r="AF956" s="896">
        <f t="shared" si="3465"/>
        <v>0</v>
      </c>
      <c r="AG956" s="896">
        <f t="shared" si="3465"/>
        <v>0</v>
      </c>
      <c r="AH956" s="896">
        <f t="shared" si="3465"/>
        <v>0</v>
      </c>
      <c r="AI956" s="896">
        <f t="shared" si="3465"/>
        <v>0</v>
      </c>
      <c r="AJ956" s="896">
        <f t="shared" si="3465"/>
        <v>0</v>
      </c>
      <c r="AK956" s="896">
        <f t="shared" si="3465"/>
        <v>0</v>
      </c>
      <c r="AL956" s="896">
        <f t="shared" si="3465"/>
        <v>0</v>
      </c>
      <c r="AM956" s="895"/>
      <c r="AN956" s="896">
        <f t="shared" ref="AN956:BE956" si="3466">SUM(AN412)</f>
        <v>0</v>
      </c>
      <c r="AO956" s="896">
        <f t="shared" si="3466"/>
        <v>0</v>
      </c>
      <c r="AP956" s="896">
        <f t="shared" si="3466"/>
        <v>0</v>
      </c>
      <c r="AQ956" s="896">
        <f t="shared" si="3466"/>
        <v>0</v>
      </c>
      <c r="AR956" s="896">
        <f t="shared" si="3466"/>
        <v>0</v>
      </c>
      <c r="AS956" s="896">
        <f t="shared" si="3466"/>
        <v>0</v>
      </c>
      <c r="AT956" s="896">
        <f t="shared" si="3466"/>
        <v>0</v>
      </c>
      <c r="AU956" s="896">
        <f t="shared" si="3466"/>
        <v>0</v>
      </c>
      <c r="AV956" s="896">
        <f t="shared" si="3466"/>
        <v>0</v>
      </c>
      <c r="AW956" s="896">
        <f t="shared" si="3466"/>
        <v>0</v>
      </c>
      <c r="AX956" s="896">
        <f t="shared" si="3466"/>
        <v>56</v>
      </c>
      <c r="AY956" s="896">
        <f t="shared" si="3466"/>
        <v>0</v>
      </c>
      <c r="AZ956" s="896">
        <f t="shared" si="3466"/>
        <v>0</v>
      </c>
      <c r="BA956" s="896">
        <f t="shared" si="3466"/>
        <v>0</v>
      </c>
      <c r="BB956" s="896">
        <f t="shared" si="3466"/>
        <v>0</v>
      </c>
      <c r="BC956" s="896">
        <f t="shared" si="3466"/>
        <v>0</v>
      </c>
      <c r="BD956" s="896">
        <f t="shared" si="3466"/>
        <v>0</v>
      </c>
      <c r="BE956" s="896">
        <f t="shared" si="3466"/>
        <v>0</v>
      </c>
      <c r="BF956" s="895"/>
      <c r="BG956" s="896">
        <f t="shared" ref="BG956:BX956" si="3467">SUM(BG412)</f>
        <v>0</v>
      </c>
      <c r="BH956" s="896">
        <f t="shared" si="3467"/>
        <v>0</v>
      </c>
      <c r="BI956" s="896">
        <f t="shared" si="3467"/>
        <v>0</v>
      </c>
      <c r="BJ956" s="896">
        <f t="shared" si="3467"/>
        <v>0</v>
      </c>
      <c r="BK956" s="896">
        <f t="shared" si="3467"/>
        <v>0</v>
      </c>
      <c r="BL956" s="896">
        <f t="shared" si="3467"/>
        <v>96</v>
      </c>
      <c r="BM956" s="896">
        <f t="shared" si="3467"/>
        <v>0</v>
      </c>
      <c r="BN956" s="896">
        <f t="shared" si="3467"/>
        <v>100</v>
      </c>
      <c r="BO956" s="896">
        <f t="shared" si="3467"/>
        <v>0</v>
      </c>
      <c r="BP956" s="896">
        <f t="shared" si="3467"/>
        <v>4000</v>
      </c>
      <c r="BQ956" s="896">
        <f t="shared" si="3467"/>
        <v>225</v>
      </c>
      <c r="BR956" s="896">
        <f t="shared" si="3467"/>
        <v>0</v>
      </c>
      <c r="BS956" s="896">
        <f t="shared" si="3467"/>
        <v>0</v>
      </c>
      <c r="BT956" s="896">
        <f t="shared" si="3467"/>
        <v>0</v>
      </c>
      <c r="BU956" s="896">
        <f t="shared" si="3467"/>
        <v>0</v>
      </c>
      <c r="BV956" s="896">
        <f t="shared" si="3467"/>
        <v>0</v>
      </c>
      <c r="BW956" s="896">
        <f t="shared" si="3467"/>
        <v>1190</v>
      </c>
      <c r="BX956" s="896">
        <f t="shared" si="3467"/>
        <v>0</v>
      </c>
      <c r="BY956" s="895"/>
      <c r="BZ956" s="896">
        <f>SUM(BZ412)</f>
        <v>0</v>
      </c>
      <c r="CA956" s="896">
        <f>SUM(CA412)</f>
        <v>0</v>
      </c>
      <c r="CB956" s="896">
        <f>SUM(CB412)</f>
        <v>0</v>
      </c>
      <c r="CC956" s="896">
        <f>SUM(CC412)</f>
        <v>250</v>
      </c>
      <c r="CD956" s="698">
        <f t="shared" si="3324"/>
        <v>0</v>
      </c>
      <c r="CE956" s="698">
        <f t="shared" si="3325"/>
        <v>0</v>
      </c>
      <c r="CF956" s="698">
        <f t="shared" si="3326"/>
        <v>0</v>
      </c>
      <c r="CG956" s="698">
        <f t="shared" si="3327"/>
        <v>100.6875</v>
      </c>
      <c r="CH956" s="1370">
        <f t="shared" si="3328"/>
        <v>0</v>
      </c>
      <c r="CI956" s="1371">
        <f t="shared" si="3329"/>
        <v>0</v>
      </c>
      <c r="CJ956" s="1372">
        <f t="shared" si="3330"/>
        <v>0</v>
      </c>
      <c r="CK956" s="1372">
        <f t="shared" si="3331"/>
        <v>0</v>
      </c>
      <c r="CL956" s="1372">
        <f t="shared" si="3332"/>
        <v>0</v>
      </c>
      <c r="CM956" s="1372">
        <f t="shared" si="3333"/>
        <v>0</v>
      </c>
      <c r="CN956" s="1372">
        <f t="shared" si="3334"/>
        <v>0</v>
      </c>
      <c r="CO956" s="1373">
        <f t="shared" si="3335"/>
        <v>0</v>
      </c>
      <c r="CP956" s="1373">
        <f t="shared" si="3336"/>
        <v>0</v>
      </c>
      <c r="CQ956" s="1373">
        <f t="shared" si="3337"/>
        <v>0</v>
      </c>
      <c r="CR956" s="1373">
        <f t="shared" si="3338"/>
        <v>0</v>
      </c>
      <c r="CS956" s="1372">
        <f t="shared" si="3339"/>
        <v>0</v>
      </c>
      <c r="CT956" s="1372">
        <f t="shared" si="3340"/>
        <v>0</v>
      </c>
      <c r="CU956" s="1372">
        <f t="shared" si="3341"/>
        <v>0</v>
      </c>
      <c r="CV956" s="1372">
        <f t="shared" si="3342"/>
        <v>0</v>
      </c>
      <c r="CW956" s="1372">
        <f t="shared" si="3343"/>
        <v>0</v>
      </c>
      <c r="CX956" s="1371">
        <f t="shared" si="3344"/>
        <v>0</v>
      </c>
      <c r="CY956" s="1374">
        <f t="shared" si="3345"/>
        <v>0</v>
      </c>
      <c r="CZ956" s="532">
        <f t="shared" si="3346"/>
        <v>0</v>
      </c>
      <c r="DA956" s="533">
        <f t="shared" si="3347"/>
        <v>0</v>
      </c>
      <c r="DB956" s="534">
        <f t="shared" si="3348"/>
        <v>0</v>
      </c>
      <c r="DC956" s="534">
        <f t="shared" si="3349"/>
        <v>0</v>
      </c>
      <c r="DD956" s="534">
        <f t="shared" si="3350"/>
        <v>0</v>
      </c>
      <c r="DE956" s="534">
        <f t="shared" si="3351"/>
        <v>0</v>
      </c>
      <c r="DF956" s="534">
        <f t="shared" si="3352"/>
        <v>0</v>
      </c>
      <c r="DG956" s="535">
        <f t="shared" si="3353"/>
        <v>0</v>
      </c>
      <c r="DH956" s="535">
        <f t="shared" si="3354"/>
        <v>0</v>
      </c>
      <c r="DI956" s="535">
        <f t="shared" si="3355"/>
        <v>0</v>
      </c>
      <c r="DJ956" s="535">
        <f t="shared" si="3356"/>
        <v>0</v>
      </c>
      <c r="DK956" s="534">
        <f t="shared" si="3357"/>
        <v>0</v>
      </c>
      <c r="DL956" s="534">
        <f t="shared" si="3358"/>
        <v>0</v>
      </c>
      <c r="DM956" s="534">
        <f t="shared" si="3359"/>
        <v>0</v>
      </c>
      <c r="DN956" s="534">
        <f t="shared" si="3360"/>
        <v>0</v>
      </c>
      <c r="DO956" s="534">
        <f t="shared" si="3361"/>
        <v>0</v>
      </c>
      <c r="DP956" s="533">
        <f t="shared" si="3362"/>
        <v>0</v>
      </c>
      <c r="DQ956" s="532">
        <f t="shared" si="3363"/>
        <v>700</v>
      </c>
      <c r="DR956" s="753">
        <f t="shared" si="3364"/>
        <v>18</v>
      </c>
      <c r="DS956" s="111">
        <f t="shared" si="3365"/>
        <v>18</v>
      </c>
      <c r="DT956" s="111">
        <f t="shared" si="3366"/>
        <v>18</v>
      </c>
      <c r="DU956" s="111">
        <f t="shared" si="3367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7"/>
      <c r="EE956" s="603"/>
    </row>
    <row r="957" spans="1:135" s="604" customFormat="1" ht="15.75" customHeight="1">
      <c r="A957" s="718" t="str">
        <f>A413</f>
        <v>Straw: quantity sold</v>
      </c>
      <c r="B957" s="896">
        <f t="shared" ref="B957:S957" si="3468">SUM(B415)</f>
        <v>0</v>
      </c>
      <c r="C957" s="896">
        <f t="shared" si="3468"/>
        <v>0</v>
      </c>
      <c r="D957" s="896">
        <f t="shared" si="3468"/>
        <v>0</v>
      </c>
      <c r="E957" s="896">
        <f t="shared" si="3468"/>
        <v>0</v>
      </c>
      <c r="F957" s="896">
        <f t="shared" si="3468"/>
        <v>0</v>
      </c>
      <c r="G957" s="896">
        <f t="shared" si="3468"/>
        <v>0</v>
      </c>
      <c r="H957" s="896">
        <f t="shared" si="3468"/>
        <v>0</v>
      </c>
      <c r="I957" s="896">
        <f t="shared" si="3468"/>
        <v>0</v>
      </c>
      <c r="J957" s="896">
        <f t="shared" si="3468"/>
        <v>0</v>
      </c>
      <c r="K957" s="896">
        <f t="shared" si="3468"/>
        <v>0</v>
      </c>
      <c r="L957" s="896">
        <f t="shared" si="3468"/>
        <v>0</v>
      </c>
      <c r="M957" s="896">
        <f t="shared" si="3468"/>
        <v>0</v>
      </c>
      <c r="N957" s="896">
        <f t="shared" si="3468"/>
        <v>0</v>
      </c>
      <c r="O957" s="896">
        <f t="shared" si="3468"/>
        <v>0</v>
      </c>
      <c r="P957" s="896">
        <f t="shared" si="3468"/>
        <v>0</v>
      </c>
      <c r="Q957" s="896">
        <f t="shared" si="3468"/>
        <v>0</v>
      </c>
      <c r="R957" s="896">
        <f t="shared" si="3468"/>
        <v>0</v>
      </c>
      <c r="S957" s="896">
        <f t="shared" si="3468"/>
        <v>0</v>
      </c>
      <c r="T957" s="895"/>
      <c r="U957" s="896">
        <f t="shared" ref="U957:AL957" si="3469">SUM(U415)</f>
        <v>0</v>
      </c>
      <c r="V957" s="896">
        <f t="shared" si="3469"/>
        <v>0</v>
      </c>
      <c r="W957" s="896">
        <f t="shared" si="3469"/>
        <v>0</v>
      </c>
      <c r="X957" s="896">
        <f t="shared" si="3469"/>
        <v>0</v>
      </c>
      <c r="Y957" s="896">
        <f t="shared" si="3469"/>
        <v>0</v>
      </c>
      <c r="Z957" s="896">
        <f t="shared" si="3469"/>
        <v>0</v>
      </c>
      <c r="AA957" s="896">
        <f t="shared" si="3469"/>
        <v>0</v>
      </c>
      <c r="AB957" s="896">
        <f t="shared" si="3469"/>
        <v>0</v>
      </c>
      <c r="AC957" s="896">
        <f t="shared" si="3469"/>
        <v>0</v>
      </c>
      <c r="AD957" s="896">
        <f t="shared" si="3469"/>
        <v>0</v>
      </c>
      <c r="AE957" s="896">
        <f t="shared" si="3469"/>
        <v>0</v>
      </c>
      <c r="AF957" s="896">
        <f t="shared" si="3469"/>
        <v>0</v>
      </c>
      <c r="AG957" s="896">
        <f t="shared" si="3469"/>
        <v>0</v>
      </c>
      <c r="AH957" s="896">
        <f t="shared" si="3469"/>
        <v>0</v>
      </c>
      <c r="AI957" s="896">
        <f t="shared" si="3469"/>
        <v>0</v>
      </c>
      <c r="AJ957" s="896">
        <f t="shared" si="3469"/>
        <v>0</v>
      </c>
      <c r="AK957" s="896">
        <f t="shared" si="3469"/>
        <v>0</v>
      </c>
      <c r="AL957" s="896">
        <f t="shared" si="3469"/>
        <v>0</v>
      </c>
      <c r="AM957" s="895"/>
      <c r="AN957" s="896">
        <f t="shared" ref="AN957:BE957" si="3470">SUM(AN415)</f>
        <v>0</v>
      </c>
      <c r="AO957" s="896">
        <f t="shared" si="3470"/>
        <v>0</v>
      </c>
      <c r="AP957" s="896">
        <f t="shared" si="3470"/>
        <v>0</v>
      </c>
      <c r="AQ957" s="896">
        <f t="shared" si="3470"/>
        <v>0</v>
      </c>
      <c r="AR957" s="896">
        <f t="shared" si="3470"/>
        <v>0</v>
      </c>
      <c r="AS957" s="896">
        <f t="shared" si="3470"/>
        <v>0</v>
      </c>
      <c r="AT957" s="896">
        <f t="shared" si="3470"/>
        <v>0</v>
      </c>
      <c r="AU957" s="896">
        <f t="shared" si="3470"/>
        <v>0</v>
      </c>
      <c r="AV957" s="896">
        <f t="shared" si="3470"/>
        <v>0</v>
      </c>
      <c r="AW957" s="896">
        <f t="shared" si="3470"/>
        <v>0</v>
      </c>
      <c r="AX957" s="896">
        <f t="shared" si="3470"/>
        <v>0</v>
      </c>
      <c r="AY957" s="896">
        <f t="shared" si="3470"/>
        <v>0</v>
      </c>
      <c r="AZ957" s="896">
        <f t="shared" si="3470"/>
        <v>0</v>
      </c>
      <c r="BA957" s="896">
        <f t="shared" si="3470"/>
        <v>0</v>
      </c>
      <c r="BB957" s="896">
        <f t="shared" si="3470"/>
        <v>0</v>
      </c>
      <c r="BC957" s="896">
        <f t="shared" si="3470"/>
        <v>0</v>
      </c>
      <c r="BD957" s="896">
        <f t="shared" si="3470"/>
        <v>0</v>
      </c>
      <c r="BE957" s="896">
        <f t="shared" si="3470"/>
        <v>0</v>
      </c>
      <c r="BF957" s="895"/>
      <c r="BG957" s="896">
        <f t="shared" ref="BG957:BX957" si="3471">SUM(BG415)</f>
        <v>0</v>
      </c>
      <c r="BH957" s="896">
        <f t="shared" si="3471"/>
        <v>0</v>
      </c>
      <c r="BI957" s="896">
        <f t="shared" si="3471"/>
        <v>0</v>
      </c>
      <c r="BJ957" s="896">
        <f t="shared" si="3471"/>
        <v>0</v>
      </c>
      <c r="BK957" s="896">
        <f t="shared" si="3471"/>
        <v>0</v>
      </c>
      <c r="BL957" s="896">
        <f t="shared" si="3471"/>
        <v>0</v>
      </c>
      <c r="BM957" s="896">
        <f t="shared" si="3471"/>
        <v>0</v>
      </c>
      <c r="BN957" s="896">
        <f t="shared" si="3471"/>
        <v>0</v>
      </c>
      <c r="BO957" s="896">
        <f t="shared" si="3471"/>
        <v>0</v>
      </c>
      <c r="BP957" s="896">
        <f t="shared" si="3471"/>
        <v>0</v>
      </c>
      <c r="BQ957" s="896">
        <f t="shared" si="3471"/>
        <v>0</v>
      </c>
      <c r="BR957" s="896">
        <f t="shared" si="3471"/>
        <v>0</v>
      </c>
      <c r="BS957" s="896">
        <f t="shared" si="3471"/>
        <v>0</v>
      </c>
      <c r="BT957" s="896">
        <f t="shared" si="3471"/>
        <v>0</v>
      </c>
      <c r="BU957" s="896">
        <f t="shared" si="3471"/>
        <v>0</v>
      </c>
      <c r="BV957" s="896">
        <f t="shared" si="3471"/>
        <v>0</v>
      </c>
      <c r="BW957" s="896">
        <f t="shared" si="3471"/>
        <v>0</v>
      </c>
      <c r="BX957" s="896">
        <f t="shared" si="3471"/>
        <v>0</v>
      </c>
      <c r="BY957" s="895"/>
      <c r="BZ957" s="896">
        <f>SUM(BZ415)</f>
        <v>0</v>
      </c>
      <c r="CA957" s="896">
        <f>SUM(CA415)</f>
        <v>0</v>
      </c>
      <c r="CB957" s="896">
        <f>SUM(CB415)</f>
        <v>0</v>
      </c>
      <c r="CC957" s="896">
        <f>SUM(CC415)</f>
        <v>0</v>
      </c>
      <c r="CD957" s="698">
        <f t="shared" si="3324"/>
        <v>0</v>
      </c>
      <c r="CE957" s="698">
        <f t="shared" si="3325"/>
        <v>0</v>
      </c>
      <c r="CF957" s="698">
        <f t="shared" si="3326"/>
        <v>0</v>
      </c>
      <c r="CG957" s="698">
        <f t="shared" si="3327"/>
        <v>0</v>
      </c>
      <c r="CH957" s="1370">
        <f t="shared" si="3328"/>
        <v>0</v>
      </c>
      <c r="CI957" s="1371">
        <f t="shared" si="3329"/>
        <v>0</v>
      </c>
      <c r="CJ957" s="1372">
        <f t="shared" si="3330"/>
        <v>0</v>
      </c>
      <c r="CK957" s="1372">
        <f t="shared" si="3331"/>
        <v>0</v>
      </c>
      <c r="CL957" s="1372">
        <f t="shared" si="3332"/>
        <v>0</v>
      </c>
      <c r="CM957" s="1372">
        <f t="shared" si="3333"/>
        <v>0</v>
      </c>
      <c r="CN957" s="1372">
        <f t="shared" si="3334"/>
        <v>0</v>
      </c>
      <c r="CO957" s="1373">
        <f t="shared" si="3335"/>
        <v>0</v>
      </c>
      <c r="CP957" s="1373">
        <f t="shared" si="3336"/>
        <v>0</v>
      </c>
      <c r="CQ957" s="1373">
        <f t="shared" si="3337"/>
        <v>0</v>
      </c>
      <c r="CR957" s="1373">
        <f t="shared" si="3338"/>
        <v>0</v>
      </c>
      <c r="CS957" s="1372">
        <f t="shared" si="3339"/>
        <v>0</v>
      </c>
      <c r="CT957" s="1372">
        <f t="shared" si="3340"/>
        <v>0</v>
      </c>
      <c r="CU957" s="1372">
        <f t="shared" si="3341"/>
        <v>0</v>
      </c>
      <c r="CV957" s="1372">
        <f t="shared" si="3342"/>
        <v>0</v>
      </c>
      <c r="CW957" s="1372">
        <f t="shared" si="3343"/>
        <v>0</v>
      </c>
      <c r="CX957" s="1371">
        <f t="shared" si="3344"/>
        <v>0</v>
      </c>
      <c r="CY957" s="1374">
        <f t="shared" si="3345"/>
        <v>0</v>
      </c>
      <c r="CZ957" s="532">
        <f t="shared" si="3346"/>
        <v>0</v>
      </c>
      <c r="DA957" s="533">
        <f t="shared" si="3347"/>
        <v>0</v>
      </c>
      <c r="DB957" s="534">
        <f t="shared" si="3348"/>
        <v>0</v>
      </c>
      <c r="DC957" s="534">
        <f t="shared" si="3349"/>
        <v>0</v>
      </c>
      <c r="DD957" s="534">
        <f t="shared" si="3350"/>
        <v>0</v>
      </c>
      <c r="DE957" s="534">
        <f t="shared" si="3351"/>
        <v>0</v>
      </c>
      <c r="DF957" s="534">
        <f t="shared" si="3352"/>
        <v>0</v>
      </c>
      <c r="DG957" s="535">
        <f t="shared" si="3353"/>
        <v>0</v>
      </c>
      <c r="DH957" s="535">
        <f t="shared" si="3354"/>
        <v>0</v>
      </c>
      <c r="DI957" s="535">
        <f t="shared" si="3355"/>
        <v>0</v>
      </c>
      <c r="DJ957" s="535">
        <f t="shared" si="3356"/>
        <v>0</v>
      </c>
      <c r="DK957" s="534">
        <f t="shared" si="3357"/>
        <v>0</v>
      </c>
      <c r="DL957" s="534">
        <f t="shared" si="3358"/>
        <v>0</v>
      </c>
      <c r="DM957" s="534">
        <f t="shared" si="3359"/>
        <v>0</v>
      </c>
      <c r="DN957" s="534">
        <f t="shared" si="3360"/>
        <v>0</v>
      </c>
      <c r="DO957" s="534">
        <f t="shared" si="3361"/>
        <v>0</v>
      </c>
      <c r="DP957" s="533">
        <f t="shared" si="3362"/>
        <v>0</v>
      </c>
      <c r="DQ957" s="532">
        <f t="shared" si="3363"/>
        <v>0</v>
      </c>
      <c r="DR957" s="753">
        <f t="shared" si="3364"/>
        <v>18</v>
      </c>
      <c r="DS957" s="111">
        <f t="shared" si="3365"/>
        <v>18</v>
      </c>
      <c r="DT957" s="111">
        <f t="shared" si="3366"/>
        <v>18</v>
      </c>
      <c r="DU957" s="111">
        <f t="shared" si="3367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7"/>
      <c r="EE957" s="603"/>
    </row>
    <row r="958" spans="1:135" s="604" customFormat="1" ht="15.75" customHeight="1">
      <c r="A958" s="718" t="str">
        <f>A416</f>
        <v>Trees: quantity sold</v>
      </c>
      <c r="B958" s="896">
        <f t="shared" ref="B958:S958" si="3472">SUM(B418)</f>
        <v>0</v>
      </c>
      <c r="C958" s="896">
        <f t="shared" si="3472"/>
        <v>0</v>
      </c>
      <c r="D958" s="896">
        <f t="shared" si="3472"/>
        <v>0</v>
      </c>
      <c r="E958" s="896">
        <f t="shared" si="3472"/>
        <v>0</v>
      </c>
      <c r="F958" s="896">
        <f t="shared" si="3472"/>
        <v>0</v>
      </c>
      <c r="G958" s="896">
        <f t="shared" si="3472"/>
        <v>0</v>
      </c>
      <c r="H958" s="896">
        <f t="shared" si="3472"/>
        <v>0</v>
      </c>
      <c r="I958" s="896">
        <f t="shared" si="3472"/>
        <v>0</v>
      </c>
      <c r="J958" s="896">
        <f t="shared" si="3472"/>
        <v>0</v>
      </c>
      <c r="K958" s="896">
        <f t="shared" si="3472"/>
        <v>0</v>
      </c>
      <c r="L958" s="896">
        <f t="shared" si="3472"/>
        <v>0</v>
      </c>
      <c r="M958" s="896">
        <f t="shared" si="3472"/>
        <v>0</v>
      </c>
      <c r="N958" s="896">
        <f t="shared" si="3472"/>
        <v>0</v>
      </c>
      <c r="O958" s="896">
        <f t="shared" si="3472"/>
        <v>0</v>
      </c>
      <c r="P958" s="896">
        <f t="shared" si="3472"/>
        <v>0</v>
      </c>
      <c r="Q958" s="896">
        <f t="shared" si="3472"/>
        <v>0</v>
      </c>
      <c r="R958" s="896">
        <f t="shared" si="3472"/>
        <v>0</v>
      </c>
      <c r="S958" s="896">
        <f t="shared" si="3472"/>
        <v>0</v>
      </c>
      <c r="T958" s="895"/>
      <c r="U958" s="896">
        <f t="shared" ref="U958:AL958" si="3473">SUM(U418)</f>
        <v>0</v>
      </c>
      <c r="V958" s="896">
        <f t="shared" si="3473"/>
        <v>0</v>
      </c>
      <c r="W958" s="896">
        <f t="shared" si="3473"/>
        <v>0</v>
      </c>
      <c r="X958" s="896">
        <f t="shared" si="3473"/>
        <v>0</v>
      </c>
      <c r="Y958" s="896">
        <f t="shared" si="3473"/>
        <v>0</v>
      </c>
      <c r="Z958" s="896">
        <f t="shared" si="3473"/>
        <v>0</v>
      </c>
      <c r="AA958" s="896">
        <f t="shared" si="3473"/>
        <v>0</v>
      </c>
      <c r="AB958" s="896">
        <f t="shared" si="3473"/>
        <v>0</v>
      </c>
      <c r="AC958" s="896">
        <f t="shared" si="3473"/>
        <v>0</v>
      </c>
      <c r="AD958" s="896">
        <f t="shared" si="3473"/>
        <v>0</v>
      </c>
      <c r="AE958" s="896">
        <f t="shared" si="3473"/>
        <v>0</v>
      </c>
      <c r="AF958" s="896">
        <f t="shared" si="3473"/>
        <v>0</v>
      </c>
      <c r="AG958" s="896">
        <f t="shared" si="3473"/>
        <v>0</v>
      </c>
      <c r="AH958" s="896">
        <f t="shared" si="3473"/>
        <v>0</v>
      </c>
      <c r="AI958" s="896">
        <f t="shared" si="3473"/>
        <v>0</v>
      </c>
      <c r="AJ958" s="896">
        <f t="shared" si="3473"/>
        <v>0</v>
      </c>
      <c r="AK958" s="896">
        <f t="shared" si="3473"/>
        <v>0</v>
      </c>
      <c r="AL958" s="896">
        <f t="shared" si="3473"/>
        <v>0</v>
      </c>
      <c r="AM958" s="895"/>
      <c r="AN958" s="896">
        <f t="shared" ref="AN958:BE958" si="3474">SUM(AN418)</f>
        <v>0</v>
      </c>
      <c r="AO958" s="896">
        <f t="shared" si="3474"/>
        <v>0</v>
      </c>
      <c r="AP958" s="896">
        <f t="shared" si="3474"/>
        <v>0</v>
      </c>
      <c r="AQ958" s="896">
        <f t="shared" si="3474"/>
        <v>0</v>
      </c>
      <c r="AR958" s="896">
        <f t="shared" si="3474"/>
        <v>0</v>
      </c>
      <c r="AS958" s="896">
        <f t="shared" si="3474"/>
        <v>0</v>
      </c>
      <c r="AT958" s="896">
        <f t="shared" si="3474"/>
        <v>0</v>
      </c>
      <c r="AU958" s="896">
        <f t="shared" si="3474"/>
        <v>0</v>
      </c>
      <c r="AV958" s="896">
        <f t="shared" si="3474"/>
        <v>0</v>
      </c>
      <c r="AW958" s="896">
        <f t="shared" si="3474"/>
        <v>0</v>
      </c>
      <c r="AX958" s="896">
        <f t="shared" si="3474"/>
        <v>0</v>
      </c>
      <c r="AY958" s="896">
        <f t="shared" si="3474"/>
        <v>0</v>
      </c>
      <c r="AZ958" s="896">
        <f t="shared" si="3474"/>
        <v>0</v>
      </c>
      <c r="BA958" s="896">
        <f t="shared" si="3474"/>
        <v>0</v>
      </c>
      <c r="BB958" s="896">
        <f t="shared" si="3474"/>
        <v>0</v>
      </c>
      <c r="BC958" s="896">
        <f t="shared" si="3474"/>
        <v>0</v>
      </c>
      <c r="BD958" s="896">
        <f t="shared" si="3474"/>
        <v>0</v>
      </c>
      <c r="BE958" s="896">
        <f t="shared" si="3474"/>
        <v>0</v>
      </c>
      <c r="BF958" s="895"/>
      <c r="BG958" s="896">
        <f t="shared" ref="BG958:BX958" si="3475">SUM(BG418)</f>
        <v>0</v>
      </c>
      <c r="BH958" s="896">
        <f t="shared" si="3475"/>
        <v>0</v>
      </c>
      <c r="BI958" s="896">
        <f t="shared" si="3475"/>
        <v>0</v>
      </c>
      <c r="BJ958" s="896">
        <f t="shared" si="3475"/>
        <v>0</v>
      </c>
      <c r="BK958" s="896">
        <f t="shared" si="3475"/>
        <v>0</v>
      </c>
      <c r="BL958" s="896">
        <f t="shared" si="3475"/>
        <v>0</v>
      </c>
      <c r="BM958" s="896">
        <f t="shared" si="3475"/>
        <v>0</v>
      </c>
      <c r="BN958" s="896">
        <f t="shared" si="3475"/>
        <v>0</v>
      </c>
      <c r="BO958" s="896">
        <f t="shared" si="3475"/>
        <v>0</v>
      </c>
      <c r="BP958" s="896">
        <f t="shared" si="3475"/>
        <v>0</v>
      </c>
      <c r="BQ958" s="896">
        <f t="shared" si="3475"/>
        <v>0</v>
      </c>
      <c r="BR958" s="896">
        <f t="shared" si="3475"/>
        <v>0</v>
      </c>
      <c r="BS958" s="896">
        <f t="shared" si="3475"/>
        <v>0</v>
      </c>
      <c r="BT958" s="896">
        <f t="shared" si="3475"/>
        <v>0</v>
      </c>
      <c r="BU958" s="896">
        <f t="shared" si="3475"/>
        <v>0</v>
      </c>
      <c r="BV958" s="896">
        <f t="shared" si="3475"/>
        <v>0</v>
      </c>
      <c r="BW958" s="896">
        <f t="shared" si="3475"/>
        <v>0</v>
      </c>
      <c r="BX958" s="896">
        <f t="shared" si="3475"/>
        <v>0</v>
      </c>
      <c r="BY958" s="895"/>
      <c r="BZ958" s="896">
        <f>SUM(BZ418)</f>
        <v>0</v>
      </c>
      <c r="CA958" s="896">
        <f>SUM(CA418)</f>
        <v>0</v>
      </c>
      <c r="CB958" s="896">
        <f>SUM(CB418)</f>
        <v>0</v>
      </c>
      <c r="CC958" s="896">
        <f>SUM(CC418)</f>
        <v>0</v>
      </c>
      <c r="CD958" s="698">
        <f t="shared" si="3324"/>
        <v>0</v>
      </c>
      <c r="CE958" s="698">
        <f t="shared" si="3325"/>
        <v>0</v>
      </c>
      <c r="CF958" s="698">
        <f t="shared" si="3326"/>
        <v>0</v>
      </c>
      <c r="CG958" s="698">
        <f t="shared" si="3327"/>
        <v>0</v>
      </c>
      <c r="CH958" s="1370">
        <f t="shared" si="3328"/>
        <v>0</v>
      </c>
      <c r="CI958" s="1371">
        <f t="shared" si="3329"/>
        <v>0</v>
      </c>
      <c r="CJ958" s="1372">
        <f t="shared" si="3330"/>
        <v>0</v>
      </c>
      <c r="CK958" s="1372">
        <f t="shared" si="3331"/>
        <v>0</v>
      </c>
      <c r="CL958" s="1372">
        <f t="shared" si="3332"/>
        <v>0</v>
      </c>
      <c r="CM958" s="1372">
        <f t="shared" si="3333"/>
        <v>0</v>
      </c>
      <c r="CN958" s="1372">
        <f t="shared" si="3334"/>
        <v>0</v>
      </c>
      <c r="CO958" s="1373">
        <f t="shared" si="3335"/>
        <v>0</v>
      </c>
      <c r="CP958" s="1373">
        <f t="shared" si="3336"/>
        <v>0</v>
      </c>
      <c r="CQ958" s="1373">
        <f t="shared" si="3337"/>
        <v>0</v>
      </c>
      <c r="CR958" s="1373">
        <f t="shared" si="3338"/>
        <v>0</v>
      </c>
      <c r="CS958" s="1372">
        <f t="shared" si="3339"/>
        <v>0</v>
      </c>
      <c r="CT958" s="1372">
        <f t="shared" si="3340"/>
        <v>0</v>
      </c>
      <c r="CU958" s="1372">
        <f t="shared" si="3341"/>
        <v>0</v>
      </c>
      <c r="CV958" s="1372">
        <f t="shared" si="3342"/>
        <v>0</v>
      </c>
      <c r="CW958" s="1372">
        <f t="shared" si="3343"/>
        <v>0</v>
      </c>
      <c r="CX958" s="1371">
        <f t="shared" si="3344"/>
        <v>0</v>
      </c>
      <c r="CY958" s="1374">
        <f t="shared" si="3345"/>
        <v>0</v>
      </c>
      <c r="CZ958" s="532">
        <f t="shared" si="3346"/>
        <v>0</v>
      </c>
      <c r="DA958" s="533">
        <f t="shared" si="3347"/>
        <v>0</v>
      </c>
      <c r="DB958" s="534">
        <f t="shared" si="3348"/>
        <v>0</v>
      </c>
      <c r="DC958" s="534">
        <f t="shared" si="3349"/>
        <v>0</v>
      </c>
      <c r="DD958" s="534">
        <f t="shared" si="3350"/>
        <v>0</v>
      </c>
      <c r="DE958" s="534">
        <f t="shared" si="3351"/>
        <v>0</v>
      </c>
      <c r="DF958" s="534">
        <f t="shared" si="3352"/>
        <v>0</v>
      </c>
      <c r="DG958" s="535">
        <f t="shared" si="3353"/>
        <v>0</v>
      </c>
      <c r="DH958" s="535">
        <f t="shared" si="3354"/>
        <v>0</v>
      </c>
      <c r="DI958" s="535">
        <f t="shared" si="3355"/>
        <v>0</v>
      </c>
      <c r="DJ958" s="535">
        <f t="shared" si="3356"/>
        <v>0</v>
      </c>
      <c r="DK958" s="534">
        <f t="shared" si="3357"/>
        <v>0</v>
      </c>
      <c r="DL958" s="534">
        <f t="shared" si="3358"/>
        <v>0</v>
      </c>
      <c r="DM958" s="534">
        <f t="shared" si="3359"/>
        <v>0</v>
      </c>
      <c r="DN958" s="534">
        <f t="shared" si="3360"/>
        <v>0</v>
      </c>
      <c r="DO958" s="534">
        <f t="shared" si="3361"/>
        <v>0</v>
      </c>
      <c r="DP958" s="533">
        <f t="shared" si="3362"/>
        <v>0</v>
      </c>
      <c r="DQ958" s="532">
        <f t="shared" si="3363"/>
        <v>0</v>
      </c>
      <c r="DR958" s="753">
        <f t="shared" si="3364"/>
        <v>18</v>
      </c>
      <c r="DS958" s="111">
        <f t="shared" si="3365"/>
        <v>18</v>
      </c>
      <c r="DT958" s="111">
        <f t="shared" si="3366"/>
        <v>18</v>
      </c>
      <c r="DU958" s="111">
        <f t="shared" si="3367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7"/>
      <c r="EE958" s="603"/>
    </row>
    <row r="959" spans="1:135" s="604" customFormat="1" ht="15.75" customHeight="1">
      <c r="A959" s="718" t="str">
        <f>A419</f>
        <v>Other cash crop: green pepper</v>
      </c>
      <c r="B959" s="896">
        <f t="shared" ref="B959:S959" si="3476">SUM(B422)</f>
        <v>0</v>
      </c>
      <c r="C959" s="896">
        <f t="shared" si="3476"/>
        <v>0</v>
      </c>
      <c r="D959" s="896">
        <f t="shared" si="3476"/>
        <v>0</v>
      </c>
      <c r="E959" s="896">
        <f t="shared" si="3476"/>
        <v>0</v>
      </c>
      <c r="F959" s="896">
        <f t="shared" si="3476"/>
        <v>0</v>
      </c>
      <c r="G959" s="896">
        <f t="shared" si="3476"/>
        <v>0</v>
      </c>
      <c r="H959" s="896">
        <f t="shared" si="3476"/>
        <v>0</v>
      </c>
      <c r="I959" s="896">
        <f t="shared" si="3476"/>
        <v>0</v>
      </c>
      <c r="J959" s="896">
        <f t="shared" si="3476"/>
        <v>0</v>
      </c>
      <c r="K959" s="896">
        <f t="shared" si="3476"/>
        <v>0</v>
      </c>
      <c r="L959" s="896">
        <f t="shared" si="3476"/>
        <v>0</v>
      </c>
      <c r="M959" s="896">
        <f t="shared" si="3476"/>
        <v>0</v>
      </c>
      <c r="N959" s="896">
        <f t="shared" si="3476"/>
        <v>0</v>
      </c>
      <c r="O959" s="896">
        <f t="shared" si="3476"/>
        <v>0</v>
      </c>
      <c r="P959" s="896">
        <f t="shared" si="3476"/>
        <v>0</v>
      </c>
      <c r="Q959" s="896">
        <f t="shared" si="3476"/>
        <v>0</v>
      </c>
      <c r="R959" s="896">
        <f t="shared" si="3476"/>
        <v>0</v>
      </c>
      <c r="S959" s="896">
        <f t="shared" si="3476"/>
        <v>0</v>
      </c>
      <c r="T959" s="895"/>
      <c r="U959" s="896">
        <f t="shared" ref="U959:AL959" si="3477">SUM(U422)</f>
        <v>0</v>
      </c>
      <c r="V959" s="896">
        <f t="shared" si="3477"/>
        <v>0</v>
      </c>
      <c r="W959" s="896">
        <f t="shared" si="3477"/>
        <v>0</v>
      </c>
      <c r="X959" s="896">
        <f t="shared" si="3477"/>
        <v>0</v>
      </c>
      <c r="Y959" s="896">
        <f t="shared" si="3477"/>
        <v>0</v>
      </c>
      <c r="Z959" s="896">
        <f t="shared" si="3477"/>
        <v>0</v>
      </c>
      <c r="AA959" s="896">
        <f t="shared" si="3477"/>
        <v>0</v>
      </c>
      <c r="AB959" s="896">
        <f t="shared" si="3477"/>
        <v>0</v>
      </c>
      <c r="AC959" s="896">
        <f t="shared" si="3477"/>
        <v>0</v>
      </c>
      <c r="AD959" s="896">
        <f t="shared" si="3477"/>
        <v>0</v>
      </c>
      <c r="AE959" s="896">
        <f t="shared" si="3477"/>
        <v>0</v>
      </c>
      <c r="AF959" s="896">
        <f t="shared" si="3477"/>
        <v>0</v>
      </c>
      <c r="AG959" s="896">
        <f t="shared" si="3477"/>
        <v>0</v>
      </c>
      <c r="AH959" s="896">
        <f t="shared" si="3477"/>
        <v>0</v>
      </c>
      <c r="AI959" s="896">
        <f t="shared" si="3477"/>
        <v>0</v>
      </c>
      <c r="AJ959" s="896">
        <f t="shared" si="3477"/>
        <v>0</v>
      </c>
      <c r="AK959" s="896">
        <f t="shared" si="3477"/>
        <v>0</v>
      </c>
      <c r="AL959" s="896">
        <f t="shared" si="3477"/>
        <v>0</v>
      </c>
      <c r="AM959" s="895"/>
      <c r="AN959" s="896">
        <f t="shared" ref="AN959:BE959" si="3478">SUM(AN422)</f>
        <v>0</v>
      </c>
      <c r="AO959" s="896">
        <f t="shared" si="3478"/>
        <v>0</v>
      </c>
      <c r="AP959" s="896">
        <f t="shared" si="3478"/>
        <v>0</v>
      </c>
      <c r="AQ959" s="896">
        <f t="shared" si="3478"/>
        <v>0</v>
      </c>
      <c r="AR959" s="896">
        <f t="shared" si="3478"/>
        <v>0</v>
      </c>
      <c r="AS959" s="896">
        <f t="shared" si="3478"/>
        <v>0</v>
      </c>
      <c r="AT959" s="896">
        <f t="shared" si="3478"/>
        <v>0</v>
      </c>
      <c r="AU959" s="896">
        <f t="shared" si="3478"/>
        <v>0</v>
      </c>
      <c r="AV959" s="896">
        <f t="shared" si="3478"/>
        <v>0</v>
      </c>
      <c r="AW959" s="896">
        <f t="shared" si="3478"/>
        <v>0</v>
      </c>
      <c r="AX959" s="896">
        <f t="shared" si="3478"/>
        <v>0</v>
      </c>
      <c r="AY959" s="896">
        <f t="shared" si="3478"/>
        <v>0</v>
      </c>
      <c r="AZ959" s="896">
        <f t="shared" si="3478"/>
        <v>0</v>
      </c>
      <c r="BA959" s="896">
        <f t="shared" si="3478"/>
        <v>0</v>
      </c>
      <c r="BB959" s="896">
        <f t="shared" si="3478"/>
        <v>0</v>
      </c>
      <c r="BC959" s="896">
        <f t="shared" si="3478"/>
        <v>0</v>
      </c>
      <c r="BD959" s="896">
        <f t="shared" si="3478"/>
        <v>0</v>
      </c>
      <c r="BE959" s="896">
        <f t="shared" si="3478"/>
        <v>0</v>
      </c>
      <c r="BF959" s="895"/>
      <c r="BG959" s="896">
        <f t="shared" ref="BG959:BX959" si="3479">SUM(BG422)</f>
        <v>0</v>
      </c>
      <c r="BH959" s="896">
        <f t="shared" si="3479"/>
        <v>0</v>
      </c>
      <c r="BI959" s="896">
        <f t="shared" si="3479"/>
        <v>0</v>
      </c>
      <c r="BJ959" s="896">
        <f t="shared" si="3479"/>
        <v>0</v>
      </c>
      <c r="BK959" s="896">
        <f t="shared" si="3479"/>
        <v>0</v>
      </c>
      <c r="BL959" s="896">
        <f t="shared" si="3479"/>
        <v>0</v>
      </c>
      <c r="BM959" s="896">
        <f t="shared" si="3479"/>
        <v>0</v>
      </c>
      <c r="BN959" s="896">
        <f t="shared" si="3479"/>
        <v>0</v>
      </c>
      <c r="BO959" s="896">
        <f t="shared" si="3479"/>
        <v>0</v>
      </c>
      <c r="BP959" s="896">
        <f t="shared" si="3479"/>
        <v>0</v>
      </c>
      <c r="BQ959" s="896">
        <f t="shared" si="3479"/>
        <v>0</v>
      </c>
      <c r="BR959" s="896">
        <f t="shared" si="3479"/>
        <v>0</v>
      </c>
      <c r="BS959" s="896">
        <f t="shared" si="3479"/>
        <v>0</v>
      </c>
      <c r="BT959" s="896">
        <f t="shared" si="3479"/>
        <v>0</v>
      </c>
      <c r="BU959" s="896">
        <f t="shared" si="3479"/>
        <v>0</v>
      </c>
      <c r="BV959" s="896">
        <f t="shared" si="3479"/>
        <v>0</v>
      </c>
      <c r="BW959" s="896">
        <f t="shared" si="3479"/>
        <v>460</v>
      </c>
      <c r="BX959" s="896">
        <f t="shared" si="3479"/>
        <v>0</v>
      </c>
      <c r="BY959" s="895"/>
      <c r="BZ959" s="896">
        <f>SUM(BZ422)</f>
        <v>0</v>
      </c>
      <c r="CA959" s="896">
        <f>SUM(CA422)</f>
        <v>0</v>
      </c>
      <c r="CB959" s="896">
        <f>SUM(CB422)</f>
        <v>0</v>
      </c>
      <c r="CC959" s="896">
        <f>SUM(CC422)</f>
        <v>0</v>
      </c>
      <c r="CD959" s="698">
        <f t="shared" si="3324"/>
        <v>0</v>
      </c>
      <c r="CE959" s="698">
        <f t="shared" si="3325"/>
        <v>0</v>
      </c>
      <c r="CF959" s="698">
        <f t="shared" si="3326"/>
        <v>0</v>
      </c>
      <c r="CG959" s="698">
        <f t="shared" si="3327"/>
        <v>0</v>
      </c>
      <c r="CH959" s="1370">
        <f t="shared" si="3328"/>
        <v>0</v>
      </c>
      <c r="CI959" s="1371">
        <f t="shared" si="3329"/>
        <v>0</v>
      </c>
      <c r="CJ959" s="1372">
        <f t="shared" si="3330"/>
        <v>0</v>
      </c>
      <c r="CK959" s="1372">
        <f t="shared" si="3331"/>
        <v>0</v>
      </c>
      <c r="CL959" s="1372">
        <f t="shared" si="3332"/>
        <v>0</v>
      </c>
      <c r="CM959" s="1372">
        <f t="shared" si="3333"/>
        <v>0</v>
      </c>
      <c r="CN959" s="1372">
        <f t="shared" si="3334"/>
        <v>0</v>
      </c>
      <c r="CO959" s="1373">
        <f t="shared" si="3335"/>
        <v>0</v>
      </c>
      <c r="CP959" s="1373">
        <f t="shared" si="3336"/>
        <v>0</v>
      </c>
      <c r="CQ959" s="1373">
        <f t="shared" si="3337"/>
        <v>0</v>
      </c>
      <c r="CR959" s="1373">
        <f t="shared" si="3338"/>
        <v>0</v>
      </c>
      <c r="CS959" s="1372">
        <f t="shared" si="3339"/>
        <v>0</v>
      </c>
      <c r="CT959" s="1372">
        <f t="shared" si="3340"/>
        <v>0</v>
      </c>
      <c r="CU959" s="1372">
        <f t="shared" si="3341"/>
        <v>0</v>
      </c>
      <c r="CV959" s="1372">
        <f t="shared" si="3342"/>
        <v>0</v>
      </c>
      <c r="CW959" s="1372">
        <f t="shared" si="3343"/>
        <v>0</v>
      </c>
      <c r="CX959" s="1371">
        <f t="shared" si="3344"/>
        <v>0</v>
      </c>
      <c r="CY959" s="1374">
        <f t="shared" si="3345"/>
        <v>0</v>
      </c>
      <c r="CZ959" s="532">
        <f t="shared" si="3346"/>
        <v>0</v>
      </c>
      <c r="DA959" s="533">
        <f t="shared" si="3347"/>
        <v>0</v>
      </c>
      <c r="DB959" s="534">
        <f t="shared" si="3348"/>
        <v>0</v>
      </c>
      <c r="DC959" s="534">
        <f t="shared" si="3349"/>
        <v>0</v>
      </c>
      <c r="DD959" s="534">
        <f t="shared" si="3350"/>
        <v>0</v>
      </c>
      <c r="DE959" s="534">
        <f t="shared" si="3351"/>
        <v>0</v>
      </c>
      <c r="DF959" s="534">
        <f t="shared" si="3352"/>
        <v>0</v>
      </c>
      <c r="DG959" s="535">
        <f t="shared" si="3353"/>
        <v>0</v>
      </c>
      <c r="DH959" s="535">
        <f t="shared" si="3354"/>
        <v>0</v>
      </c>
      <c r="DI959" s="535">
        <f t="shared" si="3355"/>
        <v>0</v>
      </c>
      <c r="DJ959" s="535">
        <f t="shared" si="3356"/>
        <v>0</v>
      </c>
      <c r="DK959" s="534">
        <f t="shared" si="3357"/>
        <v>0</v>
      </c>
      <c r="DL959" s="534">
        <f t="shared" si="3358"/>
        <v>0</v>
      </c>
      <c r="DM959" s="534">
        <f t="shared" si="3359"/>
        <v>0</v>
      </c>
      <c r="DN959" s="534">
        <f t="shared" si="3360"/>
        <v>0</v>
      </c>
      <c r="DO959" s="534">
        <f t="shared" si="3361"/>
        <v>0</v>
      </c>
      <c r="DP959" s="533">
        <f t="shared" si="3362"/>
        <v>0</v>
      </c>
      <c r="DQ959" s="532">
        <f t="shared" si="3363"/>
        <v>0</v>
      </c>
      <c r="DR959" s="753">
        <f t="shared" si="3364"/>
        <v>18</v>
      </c>
      <c r="DS959" s="111">
        <f t="shared" si="3365"/>
        <v>18</v>
      </c>
      <c r="DT959" s="111">
        <f t="shared" si="3366"/>
        <v>18</v>
      </c>
      <c r="DU959" s="111">
        <f t="shared" si="3367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7"/>
      <c r="EE959" s="603"/>
    </row>
    <row r="960" spans="1:135" s="604" customFormat="1" ht="15.75" customHeight="1">
      <c r="A960" s="718" t="str">
        <f>A423</f>
        <v>Other cash crop: type</v>
      </c>
      <c r="B960" s="896">
        <f t="shared" ref="B960:S960" si="3480">SUM(B426)</f>
        <v>0</v>
      </c>
      <c r="C960" s="896">
        <f t="shared" si="3480"/>
        <v>0</v>
      </c>
      <c r="D960" s="896">
        <f t="shared" si="3480"/>
        <v>0</v>
      </c>
      <c r="E960" s="896">
        <f t="shared" si="3480"/>
        <v>0</v>
      </c>
      <c r="F960" s="896">
        <f t="shared" si="3480"/>
        <v>0</v>
      </c>
      <c r="G960" s="896">
        <f t="shared" si="3480"/>
        <v>0</v>
      </c>
      <c r="H960" s="896">
        <f t="shared" si="3480"/>
        <v>0</v>
      </c>
      <c r="I960" s="896">
        <f t="shared" si="3480"/>
        <v>0</v>
      </c>
      <c r="J960" s="896">
        <f t="shared" si="3480"/>
        <v>0</v>
      </c>
      <c r="K960" s="896">
        <f t="shared" si="3480"/>
        <v>0</v>
      </c>
      <c r="L960" s="896">
        <f t="shared" si="3480"/>
        <v>0</v>
      </c>
      <c r="M960" s="896">
        <f t="shared" si="3480"/>
        <v>0</v>
      </c>
      <c r="N960" s="896">
        <f t="shared" si="3480"/>
        <v>0</v>
      </c>
      <c r="O960" s="896">
        <f t="shared" si="3480"/>
        <v>0</v>
      </c>
      <c r="P960" s="896">
        <f t="shared" si="3480"/>
        <v>0</v>
      </c>
      <c r="Q960" s="896">
        <f t="shared" si="3480"/>
        <v>0</v>
      </c>
      <c r="R960" s="896">
        <f t="shared" si="3480"/>
        <v>0</v>
      </c>
      <c r="S960" s="896">
        <f t="shared" si="3480"/>
        <v>0</v>
      </c>
      <c r="T960" s="895"/>
      <c r="U960" s="896">
        <f t="shared" ref="U960:AL960" si="3481">SUM(U426)</f>
        <v>0</v>
      </c>
      <c r="V960" s="896">
        <f t="shared" si="3481"/>
        <v>0</v>
      </c>
      <c r="W960" s="896">
        <f t="shared" si="3481"/>
        <v>0</v>
      </c>
      <c r="X960" s="896">
        <f t="shared" si="3481"/>
        <v>0</v>
      </c>
      <c r="Y960" s="896">
        <f t="shared" si="3481"/>
        <v>0</v>
      </c>
      <c r="Z960" s="896">
        <f t="shared" si="3481"/>
        <v>0</v>
      </c>
      <c r="AA960" s="896">
        <f t="shared" si="3481"/>
        <v>0</v>
      </c>
      <c r="AB960" s="896">
        <f t="shared" si="3481"/>
        <v>0</v>
      </c>
      <c r="AC960" s="896">
        <f t="shared" si="3481"/>
        <v>0</v>
      </c>
      <c r="AD960" s="896">
        <f t="shared" si="3481"/>
        <v>0</v>
      </c>
      <c r="AE960" s="896">
        <f t="shared" si="3481"/>
        <v>0</v>
      </c>
      <c r="AF960" s="896">
        <f t="shared" si="3481"/>
        <v>0</v>
      </c>
      <c r="AG960" s="896">
        <f t="shared" si="3481"/>
        <v>0</v>
      </c>
      <c r="AH960" s="896">
        <f t="shared" si="3481"/>
        <v>0</v>
      </c>
      <c r="AI960" s="896">
        <f t="shared" si="3481"/>
        <v>0</v>
      </c>
      <c r="AJ960" s="896">
        <f t="shared" si="3481"/>
        <v>0</v>
      </c>
      <c r="AK960" s="896">
        <f t="shared" si="3481"/>
        <v>0</v>
      </c>
      <c r="AL960" s="896">
        <f t="shared" si="3481"/>
        <v>0</v>
      </c>
      <c r="AM960" s="895"/>
      <c r="AN960" s="896">
        <f t="shared" ref="AN960:BE960" si="3482">SUM(AN426)</f>
        <v>0</v>
      </c>
      <c r="AO960" s="896">
        <f t="shared" si="3482"/>
        <v>0</v>
      </c>
      <c r="AP960" s="896">
        <f t="shared" si="3482"/>
        <v>0</v>
      </c>
      <c r="AQ960" s="896">
        <f t="shared" si="3482"/>
        <v>0</v>
      </c>
      <c r="AR960" s="896">
        <f t="shared" si="3482"/>
        <v>0</v>
      </c>
      <c r="AS960" s="896">
        <f t="shared" si="3482"/>
        <v>0</v>
      </c>
      <c r="AT960" s="896">
        <f t="shared" si="3482"/>
        <v>0</v>
      </c>
      <c r="AU960" s="896">
        <f t="shared" si="3482"/>
        <v>0</v>
      </c>
      <c r="AV960" s="896">
        <f t="shared" si="3482"/>
        <v>0</v>
      </c>
      <c r="AW960" s="896">
        <f t="shared" si="3482"/>
        <v>0</v>
      </c>
      <c r="AX960" s="896">
        <f t="shared" si="3482"/>
        <v>0</v>
      </c>
      <c r="AY960" s="896">
        <f t="shared" si="3482"/>
        <v>0</v>
      </c>
      <c r="AZ960" s="896">
        <f t="shared" si="3482"/>
        <v>0</v>
      </c>
      <c r="BA960" s="896">
        <f t="shared" si="3482"/>
        <v>0</v>
      </c>
      <c r="BB960" s="896">
        <f t="shared" si="3482"/>
        <v>0</v>
      </c>
      <c r="BC960" s="896">
        <f t="shared" si="3482"/>
        <v>0</v>
      </c>
      <c r="BD960" s="896">
        <f t="shared" si="3482"/>
        <v>0</v>
      </c>
      <c r="BE960" s="896">
        <f t="shared" si="3482"/>
        <v>0</v>
      </c>
      <c r="BF960" s="895"/>
      <c r="BG960" s="896">
        <f t="shared" ref="BG960:BX960" si="3483">SUM(BG426)</f>
        <v>0</v>
      </c>
      <c r="BH960" s="896">
        <f t="shared" si="3483"/>
        <v>0</v>
      </c>
      <c r="BI960" s="896">
        <f t="shared" si="3483"/>
        <v>0</v>
      </c>
      <c r="BJ960" s="896">
        <f t="shared" si="3483"/>
        <v>0</v>
      </c>
      <c r="BK960" s="896">
        <f t="shared" si="3483"/>
        <v>0</v>
      </c>
      <c r="BL960" s="896">
        <f t="shared" si="3483"/>
        <v>0</v>
      </c>
      <c r="BM960" s="896">
        <f t="shared" si="3483"/>
        <v>0</v>
      </c>
      <c r="BN960" s="896">
        <f t="shared" si="3483"/>
        <v>0</v>
      </c>
      <c r="BO960" s="896">
        <f t="shared" si="3483"/>
        <v>0</v>
      </c>
      <c r="BP960" s="896">
        <f t="shared" si="3483"/>
        <v>0</v>
      </c>
      <c r="BQ960" s="896">
        <f t="shared" si="3483"/>
        <v>0</v>
      </c>
      <c r="BR960" s="896">
        <f t="shared" si="3483"/>
        <v>0</v>
      </c>
      <c r="BS960" s="896">
        <f t="shared" si="3483"/>
        <v>0</v>
      </c>
      <c r="BT960" s="896">
        <f t="shared" si="3483"/>
        <v>0</v>
      </c>
      <c r="BU960" s="896">
        <f t="shared" si="3483"/>
        <v>0</v>
      </c>
      <c r="BV960" s="896">
        <f t="shared" si="3483"/>
        <v>0</v>
      </c>
      <c r="BW960" s="896">
        <f t="shared" si="3483"/>
        <v>0</v>
      </c>
      <c r="BX960" s="896">
        <f t="shared" si="3483"/>
        <v>0</v>
      </c>
      <c r="BY960" s="895"/>
      <c r="BZ960" s="896">
        <f>SUM(BZ426)</f>
        <v>0</v>
      </c>
      <c r="CA960" s="896">
        <f>SUM(CA426)</f>
        <v>0</v>
      </c>
      <c r="CB960" s="896">
        <f>SUM(CB426)</f>
        <v>0</v>
      </c>
      <c r="CC960" s="896">
        <f>SUM(CC426)</f>
        <v>0</v>
      </c>
      <c r="CD960" s="698">
        <f t="shared" si="3324"/>
        <v>0</v>
      </c>
      <c r="CE960" s="698">
        <f t="shared" si="3325"/>
        <v>0</v>
      </c>
      <c r="CF960" s="698">
        <f t="shared" si="3326"/>
        <v>0</v>
      </c>
      <c r="CG960" s="698">
        <f t="shared" si="3327"/>
        <v>0</v>
      </c>
      <c r="CH960" s="1370">
        <f t="shared" si="3328"/>
        <v>0</v>
      </c>
      <c r="CI960" s="1371">
        <f t="shared" si="3329"/>
        <v>0</v>
      </c>
      <c r="CJ960" s="1372">
        <f t="shared" si="3330"/>
        <v>0</v>
      </c>
      <c r="CK960" s="1372">
        <f t="shared" si="3331"/>
        <v>0</v>
      </c>
      <c r="CL960" s="1372">
        <f t="shared" si="3332"/>
        <v>0</v>
      </c>
      <c r="CM960" s="1372">
        <f t="shared" si="3333"/>
        <v>0</v>
      </c>
      <c r="CN960" s="1372">
        <f t="shared" si="3334"/>
        <v>0</v>
      </c>
      <c r="CO960" s="1373">
        <f t="shared" si="3335"/>
        <v>0</v>
      </c>
      <c r="CP960" s="1373">
        <f t="shared" si="3336"/>
        <v>0</v>
      </c>
      <c r="CQ960" s="1373">
        <f t="shared" si="3337"/>
        <v>0</v>
      </c>
      <c r="CR960" s="1373">
        <f t="shared" si="3338"/>
        <v>0</v>
      </c>
      <c r="CS960" s="1372">
        <f t="shared" si="3339"/>
        <v>0</v>
      </c>
      <c r="CT960" s="1372">
        <f t="shared" si="3340"/>
        <v>0</v>
      </c>
      <c r="CU960" s="1372">
        <f t="shared" si="3341"/>
        <v>0</v>
      </c>
      <c r="CV960" s="1372">
        <f t="shared" si="3342"/>
        <v>0</v>
      </c>
      <c r="CW960" s="1372">
        <f t="shared" si="3343"/>
        <v>0</v>
      </c>
      <c r="CX960" s="1371">
        <f t="shared" si="3344"/>
        <v>0</v>
      </c>
      <c r="CY960" s="1374">
        <f t="shared" si="3345"/>
        <v>0</v>
      </c>
      <c r="CZ960" s="532">
        <f t="shared" si="3346"/>
        <v>0</v>
      </c>
      <c r="DA960" s="533">
        <f t="shared" si="3347"/>
        <v>0</v>
      </c>
      <c r="DB960" s="534">
        <f t="shared" si="3348"/>
        <v>0</v>
      </c>
      <c r="DC960" s="534">
        <f t="shared" si="3349"/>
        <v>0</v>
      </c>
      <c r="DD960" s="534">
        <f t="shared" si="3350"/>
        <v>0</v>
      </c>
      <c r="DE960" s="534">
        <f t="shared" si="3351"/>
        <v>0</v>
      </c>
      <c r="DF960" s="534">
        <f t="shared" si="3352"/>
        <v>0</v>
      </c>
      <c r="DG960" s="535">
        <f t="shared" si="3353"/>
        <v>0</v>
      </c>
      <c r="DH960" s="535">
        <f t="shared" si="3354"/>
        <v>0</v>
      </c>
      <c r="DI960" s="535">
        <f t="shared" si="3355"/>
        <v>0</v>
      </c>
      <c r="DJ960" s="535">
        <f t="shared" si="3356"/>
        <v>0</v>
      </c>
      <c r="DK960" s="534">
        <f t="shared" si="3357"/>
        <v>0</v>
      </c>
      <c r="DL960" s="534">
        <f t="shared" si="3358"/>
        <v>0</v>
      </c>
      <c r="DM960" s="534">
        <f t="shared" si="3359"/>
        <v>0</v>
      </c>
      <c r="DN960" s="534">
        <f t="shared" si="3360"/>
        <v>0</v>
      </c>
      <c r="DO960" s="534">
        <f t="shared" si="3361"/>
        <v>0</v>
      </c>
      <c r="DP960" s="533">
        <f t="shared" si="3362"/>
        <v>0</v>
      </c>
      <c r="DQ960" s="532">
        <f t="shared" si="3363"/>
        <v>0</v>
      </c>
      <c r="DR960" s="753">
        <f t="shared" si="3364"/>
        <v>18</v>
      </c>
      <c r="DS960" s="111">
        <f t="shared" si="3365"/>
        <v>18</v>
      </c>
      <c r="DT960" s="111">
        <f t="shared" si="3366"/>
        <v>18</v>
      </c>
      <c r="DU960" s="111">
        <f t="shared" si="3367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7"/>
      <c r="EE960" s="603"/>
    </row>
    <row r="961" spans="1:135" s="604" customFormat="1" ht="15.75" customHeight="1">
      <c r="A961" s="904" t="s">
        <v>511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Q961" s="895"/>
      <c r="R961" s="895"/>
      <c r="S961" s="895"/>
      <c r="T961" s="895"/>
      <c r="U961" s="895"/>
      <c r="V961" s="895"/>
      <c r="W961" s="895"/>
      <c r="X961" s="895"/>
      <c r="Y961" s="895"/>
      <c r="Z961" s="895"/>
      <c r="AA961" s="895"/>
      <c r="AB961" s="895"/>
      <c r="AC961" s="895"/>
      <c r="AD961" s="895"/>
      <c r="AE961" s="895"/>
      <c r="AF961" s="895"/>
      <c r="AG961" s="895"/>
      <c r="AH961" s="895"/>
      <c r="AI961" s="895"/>
      <c r="AJ961" s="895"/>
      <c r="AK961" s="895"/>
      <c r="AL961" s="895"/>
      <c r="AM961" s="895"/>
      <c r="AN961" s="895"/>
      <c r="AO961" s="895"/>
      <c r="AP961" s="895"/>
      <c r="AQ961" s="895"/>
      <c r="AR961" s="895"/>
      <c r="AS961" s="895"/>
      <c r="AT961" s="895"/>
      <c r="AU961" s="895"/>
      <c r="AV961" s="895"/>
      <c r="AW961" s="895"/>
      <c r="AX961" s="895"/>
      <c r="AY961" s="895"/>
      <c r="AZ961" s="895"/>
      <c r="BA961" s="895"/>
      <c r="BB961" s="895"/>
      <c r="BC961" s="895"/>
      <c r="BD961" s="895"/>
      <c r="BE961" s="895"/>
      <c r="BF961" s="895"/>
      <c r="BG961" s="895"/>
      <c r="BH961" s="895"/>
      <c r="BI961" s="895"/>
      <c r="BJ961" s="895"/>
      <c r="BK961" s="895"/>
      <c r="BL961" s="895"/>
      <c r="BM961" s="895"/>
      <c r="BN961" s="895"/>
      <c r="BO961" s="895"/>
      <c r="BP961" s="895"/>
      <c r="BQ961" s="895"/>
      <c r="BR961" s="895"/>
      <c r="BS961" s="895"/>
      <c r="BT961" s="895"/>
      <c r="BU961" s="895"/>
      <c r="BV961" s="895"/>
      <c r="BW961" s="895"/>
      <c r="BX961" s="895"/>
      <c r="BY961" s="895"/>
      <c r="BZ961" s="895"/>
      <c r="CA961" s="895"/>
      <c r="CB961" s="895"/>
      <c r="CC961" s="895"/>
      <c r="CD961" s="690"/>
      <c r="CE961" s="690"/>
      <c r="CF961" s="690"/>
      <c r="CG961" s="690"/>
      <c r="CH961" s="1385"/>
      <c r="CI961" s="1386"/>
      <c r="CJ961" s="1386"/>
      <c r="CK961" s="1386"/>
      <c r="CL961" s="1386"/>
      <c r="CM961" s="1386"/>
      <c r="CN961" s="1386"/>
      <c r="CO961" s="1386"/>
      <c r="CP961" s="1386"/>
      <c r="CQ961" s="1386"/>
      <c r="CR961" s="1386"/>
      <c r="CS961" s="1386"/>
      <c r="CT961" s="1386"/>
      <c r="CU961" s="1386"/>
      <c r="CV961" s="1386"/>
      <c r="CW961" s="1386"/>
      <c r="CX961" s="1386"/>
      <c r="CY961" s="1387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6">
        <f t="shared" ref="B962:S962" si="3484">SUM(B435)</f>
        <v>0</v>
      </c>
      <c r="C962" s="896">
        <f t="shared" si="3484"/>
        <v>200</v>
      </c>
      <c r="D962" s="896">
        <f t="shared" si="3484"/>
        <v>0</v>
      </c>
      <c r="E962" s="896">
        <f t="shared" si="3484"/>
        <v>0</v>
      </c>
      <c r="F962" s="896">
        <f t="shared" si="3484"/>
        <v>0</v>
      </c>
      <c r="G962" s="896">
        <f t="shared" si="3484"/>
        <v>0</v>
      </c>
      <c r="H962" s="896">
        <f t="shared" si="3484"/>
        <v>0</v>
      </c>
      <c r="I962" s="896">
        <f t="shared" si="3484"/>
        <v>0</v>
      </c>
      <c r="J962" s="896">
        <f t="shared" si="3484"/>
        <v>0</v>
      </c>
      <c r="K962" s="896">
        <f t="shared" si="3484"/>
        <v>0</v>
      </c>
      <c r="L962" s="896">
        <f t="shared" si="3484"/>
        <v>0</v>
      </c>
      <c r="M962" s="896">
        <f t="shared" si="3484"/>
        <v>0</v>
      </c>
      <c r="N962" s="896">
        <f t="shared" si="3484"/>
        <v>0</v>
      </c>
      <c r="O962" s="896">
        <f t="shared" si="3484"/>
        <v>0</v>
      </c>
      <c r="P962" s="896">
        <f t="shared" si="3484"/>
        <v>0</v>
      </c>
      <c r="Q962" s="896">
        <f t="shared" si="3484"/>
        <v>0</v>
      </c>
      <c r="R962" s="896">
        <f t="shared" si="3484"/>
        <v>0</v>
      </c>
      <c r="S962" s="896">
        <f t="shared" si="3484"/>
        <v>0</v>
      </c>
      <c r="T962" s="895"/>
      <c r="U962" s="896">
        <f t="shared" ref="U962:AL962" si="3485">SUM(U435)</f>
        <v>0</v>
      </c>
      <c r="V962" s="896">
        <f t="shared" si="3485"/>
        <v>0</v>
      </c>
      <c r="W962" s="896">
        <f t="shared" si="3485"/>
        <v>0</v>
      </c>
      <c r="X962" s="896">
        <f t="shared" si="3485"/>
        <v>0</v>
      </c>
      <c r="Y962" s="896">
        <f t="shared" si="3485"/>
        <v>0</v>
      </c>
      <c r="Z962" s="896">
        <f t="shared" si="3485"/>
        <v>0</v>
      </c>
      <c r="AA962" s="896">
        <f t="shared" si="3485"/>
        <v>0</v>
      </c>
      <c r="AB962" s="896">
        <f t="shared" si="3485"/>
        <v>0</v>
      </c>
      <c r="AC962" s="896">
        <f t="shared" si="3485"/>
        <v>0</v>
      </c>
      <c r="AD962" s="896">
        <f t="shared" si="3485"/>
        <v>0</v>
      </c>
      <c r="AE962" s="896">
        <f t="shared" si="3485"/>
        <v>0</v>
      </c>
      <c r="AF962" s="896">
        <f t="shared" si="3485"/>
        <v>0</v>
      </c>
      <c r="AG962" s="896">
        <f t="shared" si="3485"/>
        <v>0</v>
      </c>
      <c r="AH962" s="896">
        <f t="shared" si="3485"/>
        <v>0</v>
      </c>
      <c r="AI962" s="896">
        <f t="shared" si="3485"/>
        <v>0</v>
      </c>
      <c r="AJ962" s="896">
        <f t="shared" si="3485"/>
        <v>0</v>
      </c>
      <c r="AK962" s="896">
        <f t="shared" si="3485"/>
        <v>0</v>
      </c>
      <c r="AL962" s="896">
        <f t="shared" si="3485"/>
        <v>0</v>
      </c>
      <c r="AM962" s="895"/>
      <c r="AN962" s="896">
        <f t="shared" ref="AN962:BE962" si="3486">SUM(AN435)</f>
        <v>0</v>
      </c>
      <c r="AO962" s="896">
        <f t="shared" si="3486"/>
        <v>0</v>
      </c>
      <c r="AP962" s="896">
        <f t="shared" si="3486"/>
        <v>0</v>
      </c>
      <c r="AQ962" s="896">
        <f t="shared" si="3486"/>
        <v>0</v>
      </c>
      <c r="AR962" s="896">
        <f t="shared" si="3486"/>
        <v>0</v>
      </c>
      <c r="AS962" s="896">
        <f t="shared" si="3486"/>
        <v>0</v>
      </c>
      <c r="AT962" s="896">
        <f t="shared" si="3486"/>
        <v>0</v>
      </c>
      <c r="AU962" s="896">
        <f t="shared" si="3486"/>
        <v>0</v>
      </c>
      <c r="AV962" s="896">
        <f t="shared" si="3486"/>
        <v>0</v>
      </c>
      <c r="AW962" s="896">
        <f t="shared" si="3486"/>
        <v>0</v>
      </c>
      <c r="AX962" s="896">
        <f t="shared" si="3486"/>
        <v>0</v>
      </c>
      <c r="AY962" s="896">
        <f t="shared" si="3486"/>
        <v>0</v>
      </c>
      <c r="AZ962" s="896">
        <f t="shared" si="3486"/>
        <v>0</v>
      </c>
      <c r="BA962" s="896">
        <f t="shared" si="3486"/>
        <v>0</v>
      </c>
      <c r="BB962" s="896">
        <f t="shared" si="3486"/>
        <v>0</v>
      </c>
      <c r="BC962" s="896">
        <f t="shared" si="3486"/>
        <v>0</v>
      </c>
      <c r="BD962" s="896">
        <f t="shared" si="3486"/>
        <v>0</v>
      </c>
      <c r="BE962" s="896">
        <f t="shared" si="3486"/>
        <v>0</v>
      </c>
      <c r="BF962" s="895"/>
      <c r="BG962" s="896">
        <f t="shared" ref="BG962:BX962" si="3487">SUM(BG435)</f>
        <v>0</v>
      </c>
      <c r="BH962" s="896">
        <f t="shared" si="3487"/>
        <v>0</v>
      </c>
      <c r="BI962" s="896">
        <f t="shared" si="3487"/>
        <v>0</v>
      </c>
      <c r="BJ962" s="896">
        <f t="shared" si="3487"/>
        <v>0</v>
      </c>
      <c r="BK962" s="896">
        <f t="shared" si="3487"/>
        <v>0</v>
      </c>
      <c r="BL962" s="896">
        <f t="shared" si="3487"/>
        <v>0</v>
      </c>
      <c r="BM962" s="896">
        <f t="shared" si="3487"/>
        <v>0</v>
      </c>
      <c r="BN962" s="896">
        <f t="shared" si="3487"/>
        <v>0</v>
      </c>
      <c r="BO962" s="896">
        <f t="shared" si="3487"/>
        <v>0</v>
      </c>
      <c r="BP962" s="896">
        <f t="shared" si="3487"/>
        <v>0</v>
      </c>
      <c r="BQ962" s="896">
        <f t="shared" si="3487"/>
        <v>0</v>
      </c>
      <c r="BR962" s="896">
        <f t="shared" si="3487"/>
        <v>0</v>
      </c>
      <c r="BS962" s="896">
        <f t="shared" si="3487"/>
        <v>0</v>
      </c>
      <c r="BT962" s="896">
        <f t="shared" si="3487"/>
        <v>0</v>
      </c>
      <c r="BU962" s="896">
        <f t="shared" si="3487"/>
        <v>0</v>
      </c>
      <c r="BV962" s="896">
        <f t="shared" si="3487"/>
        <v>0</v>
      </c>
      <c r="BW962" s="896">
        <f t="shared" si="3487"/>
        <v>0</v>
      </c>
      <c r="BX962" s="896">
        <f t="shared" si="3487"/>
        <v>0</v>
      </c>
      <c r="BY962" s="895"/>
      <c r="BZ962" s="896">
        <f>SUM(BZ435)</f>
        <v>0</v>
      </c>
      <c r="CA962" s="896">
        <f>SUM(CA435)</f>
        <v>0</v>
      </c>
      <c r="CB962" s="896">
        <f>SUM(CB435)</f>
        <v>0</v>
      </c>
      <c r="CC962" s="896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370">
        <f t="shared" ref="CH962:CQ963" si="3488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371">
        <f t="shared" si="3488"/>
        <v>0</v>
      </c>
      <c r="CJ962" s="1372">
        <f t="shared" si="3488"/>
        <v>0</v>
      </c>
      <c r="CK962" s="1372">
        <f t="shared" si="3488"/>
        <v>0</v>
      </c>
      <c r="CL962" s="1372">
        <f t="shared" si="3488"/>
        <v>0</v>
      </c>
      <c r="CM962" s="1372">
        <f t="shared" si="3488"/>
        <v>0</v>
      </c>
      <c r="CN962" s="1372">
        <f t="shared" si="3488"/>
        <v>0</v>
      </c>
      <c r="CO962" s="1373">
        <f t="shared" si="3488"/>
        <v>0</v>
      </c>
      <c r="CP962" s="1373">
        <f t="shared" si="3488"/>
        <v>0</v>
      </c>
      <c r="CQ962" s="1373">
        <f t="shared" si="3488"/>
        <v>0</v>
      </c>
      <c r="CR962" s="1373">
        <f t="shared" ref="CR962:CY963" si="3489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372">
        <f t="shared" si="3489"/>
        <v>0</v>
      </c>
      <c r="CT962" s="1372">
        <f t="shared" si="3489"/>
        <v>0</v>
      </c>
      <c r="CU962" s="1372">
        <f t="shared" si="3489"/>
        <v>0</v>
      </c>
      <c r="CV962" s="1372">
        <f t="shared" si="3489"/>
        <v>0</v>
      </c>
      <c r="CW962" s="1372">
        <f t="shared" si="3489"/>
        <v>0</v>
      </c>
      <c r="CX962" s="1371">
        <f t="shared" si="3489"/>
        <v>0</v>
      </c>
      <c r="CY962" s="1374">
        <f t="shared" si="3489"/>
        <v>200</v>
      </c>
      <c r="CZ962" s="532">
        <f t="shared" ref="CZ962:DI963" si="3490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490"/>
        <v>0</v>
      </c>
      <c r="DB962" s="534">
        <f t="shared" si="3490"/>
        <v>0</v>
      </c>
      <c r="DC962" s="534">
        <f t="shared" si="3490"/>
        <v>0</v>
      </c>
      <c r="DD962" s="534">
        <f t="shared" si="3490"/>
        <v>0</v>
      </c>
      <c r="DE962" s="534">
        <f t="shared" si="3490"/>
        <v>0</v>
      </c>
      <c r="DF962" s="534">
        <f t="shared" si="3490"/>
        <v>0</v>
      </c>
      <c r="DG962" s="535">
        <f t="shared" si="3490"/>
        <v>0</v>
      </c>
      <c r="DH962" s="535">
        <f t="shared" si="3490"/>
        <v>0</v>
      </c>
      <c r="DI962" s="535">
        <f t="shared" si="3490"/>
        <v>0</v>
      </c>
      <c r="DJ962" s="535">
        <f t="shared" ref="DJ962:DQ963" si="3491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491"/>
        <v>0</v>
      </c>
      <c r="DL962" s="534">
        <f t="shared" si="3491"/>
        <v>0</v>
      </c>
      <c r="DM962" s="534">
        <f t="shared" si="3491"/>
        <v>0</v>
      </c>
      <c r="DN962" s="534">
        <f t="shared" si="3491"/>
        <v>0</v>
      </c>
      <c r="DO962" s="534">
        <f t="shared" si="3491"/>
        <v>0</v>
      </c>
      <c r="DP962" s="533">
        <f t="shared" si="3491"/>
        <v>0</v>
      </c>
      <c r="DQ962" s="532">
        <f t="shared" si="3491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7"/>
      <c r="EE962" s="603"/>
    </row>
    <row r="963" spans="1:135" s="604" customFormat="1" ht="15.75" customHeight="1">
      <c r="A963" s="718" t="str">
        <f>A438</f>
        <v>WILD FOODS -- see worksheet Data 3</v>
      </c>
      <c r="B963" s="896">
        <f t="shared" ref="B963:S963" si="3492">SUM(B445)</f>
        <v>0</v>
      </c>
      <c r="C963" s="896">
        <f t="shared" si="3492"/>
        <v>0</v>
      </c>
      <c r="D963" s="896">
        <f t="shared" si="3492"/>
        <v>0</v>
      </c>
      <c r="E963" s="896">
        <f t="shared" si="3492"/>
        <v>0</v>
      </c>
      <c r="F963" s="896">
        <f t="shared" si="3492"/>
        <v>0</v>
      </c>
      <c r="G963" s="896">
        <f t="shared" si="3492"/>
        <v>0</v>
      </c>
      <c r="H963" s="896">
        <f t="shared" si="3492"/>
        <v>0</v>
      </c>
      <c r="I963" s="896">
        <f t="shared" si="3492"/>
        <v>0</v>
      </c>
      <c r="J963" s="896">
        <f t="shared" si="3492"/>
        <v>0</v>
      </c>
      <c r="K963" s="896">
        <f t="shared" si="3492"/>
        <v>0</v>
      </c>
      <c r="L963" s="896">
        <f t="shared" si="3492"/>
        <v>0</v>
      </c>
      <c r="M963" s="896">
        <f t="shared" si="3492"/>
        <v>0</v>
      </c>
      <c r="N963" s="896">
        <f t="shared" si="3492"/>
        <v>0</v>
      </c>
      <c r="O963" s="896">
        <f t="shared" si="3492"/>
        <v>0</v>
      </c>
      <c r="P963" s="896">
        <f t="shared" si="3492"/>
        <v>0</v>
      </c>
      <c r="Q963" s="896">
        <f t="shared" si="3492"/>
        <v>0</v>
      </c>
      <c r="R963" s="896">
        <f t="shared" si="3492"/>
        <v>0</v>
      </c>
      <c r="S963" s="896">
        <f t="shared" si="3492"/>
        <v>0</v>
      </c>
      <c r="T963" s="895"/>
      <c r="U963" s="896">
        <f t="shared" ref="U963:AL963" si="3493">SUM(U445)</f>
        <v>0</v>
      </c>
      <c r="V963" s="896">
        <f t="shared" si="3493"/>
        <v>0</v>
      </c>
      <c r="W963" s="896">
        <f t="shared" si="3493"/>
        <v>0</v>
      </c>
      <c r="X963" s="896">
        <f t="shared" si="3493"/>
        <v>0</v>
      </c>
      <c r="Y963" s="896">
        <f t="shared" si="3493"/>
        <v>0</v>
      </c>
      <c r="Z963" s="896">
        <f t="shared" si="3493"/>
        <v>2000</v>
      </c>
      <c r="AA963" s="896">
        <f t="shared" si="3493"/>
        <v>0</v>
      </c>
      <c r="AB963" s="896">
        <f t="shared" si="3493"/>
        <v>0</v>
      </c>
      <c r="AC963" s="896">
        <f t="shared" si="3493"/>
        <v>1280</v>
      </c>
      <c r="AD963" s="896">
        <f t="shared" si="3493"/>
        <v>0</v>
      </c>
      <c r="AE963" s="896">
        <f t="shared" si="3493"/>
        <v>0</v>
      </c>
      <c r="AF963" s="896">
        <f t="shared" si="3493"/>
        <v>0</v>
      </c>
      <c r="AG963" s="896">
        <f t="shared" si="3493"/>
        <v>0</v>
      </c>
      <c r="AH963" s="896">
        <f t="shared" si="3493"/>
        <v>0</v>
      </c>
      <c r="AI963" s="896">
        <f t="shared" si="3493"/>
        <v>0</v>
      </c>
      <c r="AJ963" s="896">
        <f t="shared" si="3493"/>
        <v>0</v>
      </c>
      <c r="AK963" s="896">
        <f t="shared" si="3493"/>
        <v>0</v>
      </c>
      <c r="AL963" s="896">
        <f t="shared" si="3493"/>
        <v>0</v>
      </c>
      <c r="AM963" s="895"/>
      <c r="AN963" s="896">
        <f t="shared" ref="AN963:BE963" si="3494">SUM(AN445)</f>
        <v>0</v>
      </c>
      <c r="AO963" s="896">
        <f t="shared" si="3494"/>
        <v>0</v>
      </c>
      <c r="AP963" s="896">
        <f t="shared" si="3494"/>
        <v>810</v>
      </c>
      <c r="AQ963" s="896">
        <f t="shared" si="3494"/>
        <v>0</v>
      </c>
      <c r="AR963" s="896">
        <f t="shared" si="3494"/>
        <v>0</v>
      </c>
      <c r="AS963" s="896">
        <f t="shared" si="3494"/>
        <v>0</v>
      </c>
      <c r="AT963" s="896">
        <f t="shared" si="3494"/>
        <v>0</v>
      </c>
      <c r="AU963" s="896">
        <f t="shared" si="3494"/>
        <v>0</v>
      </c>
      <c r="AV963" s="896">
        <f t="shared" si="3494"/>
        <v>0</v>
      </c>
      <c r="AW963" s="896">
        <f t="shared" si="3494"/>
        <v>0</v>
      </c>
      <c r="AX963" s="896">
        <f t="shared" si="3494"/>
        <v>0</v>
      </c>
      <c r="AY963" s="896">
        <f t="shared" si="3494"/>
        <v>0</v>
      </c>
      <c r="AZ963" s="896">
        <f t="shared" si="3494"/>
        <v>0</v>
      </c>
      <c r="BA963" s="896">
        <f t="shared" si="3494"/>
        <v>0</v>
      </c>
      <c r="BB963" s="896">
        <f t="shared" si="3494"/>
        <v>0</v>
      </c>
      <c r="BC963" s="896">
        <f t="shared" si="3494"/>
        <v>0</v>
      </c>
      <c r="BD963" s="896">
        <f t="shared" si="3494"/>
        <v>0</v>
      </c>
      <c r="BE963" s="896">
        <f t="shared" si="3494"/>
        <v>0</v>
      </c>
      <c r="BF963" s="895"/>
      <c r="BG963" s="896">
        <f t="shared" ref="BG963:BX963" si="3495">SUM(BG445)</f>
        <v>0</v>
      </c>
      <c r="BH963" s="896">
        <f t="shared" si="3495"/>
        <v>0</v>
      </c>
      <c r="BI963" s="896">
        <f t="shared" si="3495"/>
        <v>0</v>
      </c>
      <c r="BJ963" s="896">
        <f t="shared" si="3495"/>
        <v>0</v>
      </c>
      <c r="BK963" s="896">
        <f t="shared" si="3495"/>
        <v>0</v>
      </c>
      <c r="BL963" s="896">
        <f t="shared" si="3495"/>
        <v>9000</v>
      </c>
      <c r="BM963" s="896">
        <f t="shared" si="3495"/>
        <v>0</v>
      </c>
      <c r="BN963" s="896">
        <f t="shared" si="3495"/>
        <v>0</v>
      </c>
      <c r="BO963" s="896">
        <f t="shared" si="3495"/>
        <v>0</v>
      </c>
      <c r="BP963" s="896">
        <f t="shared" si="3495"/>
        <v>0</v>
      </c>
      <c r="BQ963" s="896">
        <f t="shared" si="3495"/>
        <v>0</v>
      </c>
      <c r="BR963" s="896">
        <f t="shared" si="3495"/>
        <v>0</v>
      </c>
      <c r="BS963" s="896">
        <f t="shared" si="3495"/>
        <v>0</v>
      </c>
      <c r="BT963" s="896">
        <f t="shared" si="3495"/>
        <v>0</v>
      </c>
      <c r="BU963" s="896">
        <f t="shared" si="3495"/>
        <v>0</v>
      </c>
      <c r="BV963" s="896">
        <f t="shared" si="3495"/>
        <v>0</v>
      </c>
      <c r="BW963" s="896">
        <f t="shared" si="3495"/>
        <v>0</v>
      </c>
      <c r="BX963" s="896">
        <f t="shared" si="3495"/>
        <v>0</v>
      </c>
      <c r="BY963" s="895"/>
      <c r="BZ963" s="896">
        <f>SUM(BZ445)</f>
        <v>640</v>
      </c>
      <c r="CA963" s="896">
        <f>SUM(CA445)</f>
        <v>640</v>
      </c>
      <c r="CB963" s="896">
        <f>SUM(CB445)</f>
        <v>0</v>
      </c>
      <c r="CC963" s="896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370">
        <f t="shared" si="3488"/>
        <v>0</v>
      </c>
      <c r="CI963" s="1371">
        <f t="shared" si="3488"/>
        <v>0</v>
      </c>
      <c r="CJ963" s="1372">
        <f t="shared" si="3488"/>
        <v>0</v>
      </c>
      <c r="CK963" s="1372">
        <f t="shared" si="3488"/>
        <v>0</v>
      </c>
      <c r="CL963" s="1372">
        <f t="shared" si="3488"/>
        <v>0</v>
      </c>
      <c r="CM963" s="1372">
        <f t="shared" si="3488"/>
        <v>0</v>
      </c>
      <c r="CN963" s="1372">
        <f t="shared" si="3488"/>
        <v>0</v>
      </c>
      <c r="CO963" s="1373">
        <f t="shared" si="3488"/>
        <v>0</v>
      </c>
      <c r="CP963" s="1373">
        <f t="shared" si="3488"/>
        <v>0</v>
      </c>
      <c r="CQ963" s="1373">
        <f t="shared" si="3488"/>
        <v>0</v>
      </c>
      <c r="CR963" s="1373">
        <f t="shared" si="3489"/>
        <v>0</v>
      </c>
      <c r="CS963" s="1372">
        <f t="shared" si="3489"/>
        <v>0</v>
      </c>
      <c r="CT963" s="1372">
        <f t="shared" si="3489"/>
        <v>0</v>
      </c>
      <c r="CU963" s="1372">
        <f t="shared" si="3489"/>
        <v>0</v>
      </c>
      <c r="CV963" s="1372">
        <f t="shared" si="3489"/>
        <v>0</v>
      </c>
      <c r="CW963" s="1372">
        <f t="shared" si="3489"/>
        <v>0</v>
      </c>
      <c r="CX963" s="1371">
        <f t="shared" si="3489"/>
        <v>0</v>
      </c>
      <c r="CY963" s="1374">
        <f t="shared" si="3489"/>
        <v>0</v>
      </c>
      <c r="CZ963" s="532">
        <f t="shared" si="3490"/>
        <v>0</v>
      </c>
      <c r="DA963" s="533">
        <f t="shared" si="3490"/>
        <v>0</v>
      </c>
      <c r="DB963" s="534">
        <f t="shared" si="3490"/>
        <v>0</v>
      </c>
      <c r="DC963" s="534">
        <f t="shared" si="3490"/>
        <v>0</v>
      </c>
      <c r="DD963" s="534">
        <f t="shared" si="3490"/>
        <v>0</v>
      </c>
      <c r="DE963" s="534">
        <f t="shared" si="3490"/>
        <v>0</v>
      </c>
      <c r="DF963" s="534">
        <f t="shared" si="3490"/>
        <v>0</v>
      </c>
      <c r="DG963" s="535">
        <f t="shared" si="3490"/>
        <v>0</v>
      </c>
      <c r="DH963" s="535">
        <f t="shared" si="3490"/>
        <v>0</v>
      </c>
      <c r="DI963" s="535">
        <f t="shared" si="3490"/>
        <v>0</v>
      </c>
      <c r="DJ963" s="535">
        <f t="shared" si="3491"/>
        <v>0</v>
      </c>
      <c r="DK963" s="534">
        <f t="shared" si="3491"/>
        <v>0</v>
      </c>
      <c r="DL963" s="534">
        <f t="shared" si="3491"/>
        <v>0</v>
      </c>
      <c r="DM963" s="534">
        <f t="shared" si="3491"/>
        <v>0</v>
      </c>
      <c r="DN963" s="534">
        <f t="shared" si="3491"/>
        <v>0</v>
      </c>
      <c r="DO963" s="534">
        <f t="shared" si="3491"/>
        <v>0</v>
      </c>
      <c r="DP963" s="533">
        <f t="shared" si="3491"/>
        <v>1280</v>
      </c>
      <c r="DQ963" s="532">
        <f t="shared" si="3491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7"/>
      <c r="EE963" s="603"/>
    </row>
    <row r="964" spans="1:135" s="604" customFormat="1" ht="15.75" customHeight="1">
      <c r="A964" s="904" t="s">
        <v>512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Q964" s="895"/>
      <c r="R964" s="895"/>
      <c r="S964" s="895"/>
      <c r="T964" s="880"/>
      <c r="U964" s="895"/>
      <c r="V964" s="895"/>
      <c r="W964" s="895"/>
      <c r="X964" s="895"/>
      <c r="Y964" s="895"/>
      <c r="Z964" s="895"/>
      <c r="AA964" s="895"/>
      <c r="AB964" s="895"/>
      <c r="AC964" s="895"/>
      <c r="AD964" s="895"/>
      <c r="AE964" s="895"/>
      <c r="AF964" s="895"/>
      <c r="AG964" s="895"/>
      <c r="AH964" s="895"/>
      <c r="AI964" s="895"/>
      <c r="AJ964" s="895"/>
      <c r="AK964" s="895"/>
      <c r="AL964" s="895"/>
      <c r="AM964" s="880"/>
      <c r="AN964" s="895"/>
      <c r="AO964" s="895"/>
      <c r="AP964" s="895"/>
      <c r="AQ964" s="895"/>
      <c r="AR964" s="895"/>
      <c r="AS964" s="895"/>
      <c r="AT964" s="895"/>
      <c r="AU964" s="895"/>
      <c r="AV964" s="895"/>
      <c r="AW964" s="895"/>
      <c r="AX964" s="895"/>
      <c r="AY964" s="895"/>
      <c r="AZ964" s="895"/>
      <c r="BA964" s="895"/>
      <c r="BB964" s="895"/>
      <c r="BC964" s="895"/>
      <c r="BD964" s="895"/>
      <c r="BE964" s="895"/>
      <c r="BF964" s="880"/>
      <c r="BG964" s="895"/>
      <c r="BH964" s="895"/>
      <c r="BI964" s="895"/>
      <c r="BJ964" s="895"/>
      <c r="BK964" s="895"/>
      <c r="BL964" s="895"/>
      <c r="BM964" s="895"/>
      <c r="BN964" s="895"/>
      <c r="BO964" s="895"/>
      <c r="BP964" s="895"/>
      <c r="BQ964" s="895"/>
      <c r="BR964" s="895"/>
      <c r="BS964" s="895"/>
      <c r="BT964" s="895"/>
      <c r="BU964" s="895"/>
      <c r="BV964" s="895"/>
      <c r="BW964" s="895"/>
      <c r="BX964" s="895"/>
      <c r="BY964" s="880"/>
      <c r="BZ964" s="895"/>
      <c r="CA964" s="895"/>
      <c r="CB964" s="895"/>
      <c r="CC964" s="895"/>
      <c r="CD964" s="910"/>
      <c r="CE964" s="910"/>
      <c r="CF964" s="910"/>
      <c r="CG964" s="910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6">
        <f t="shared" ref="B965:S965" si="3496">SUM(B708)</f>
        <v>0</v>
      </c>
      <c r="C965" s="896">
        <f t="shared" si="3496"/>
        <v>0</v>
      </c>
      <c r="D965" s="896">
        <f t="shared" si="3496"/>
        <v>51700</v>
      </c>
      <c r="E965" s="896">
        <f t="shared" si="3496"/>
        <v>1750</v>
      </c>
      <c r="F965" s="896">
        <f t="shared" si="3496"/>
        <v>490</v>
      </c>
      <c r="G965" s="896">
        <f t="shared" si="3496"/>
        <v>1260</v>
      </c>
      <c r="H965" s="896">
        <f t="shared" si="3496"/>
        <v>0</v>
      </c>
      <c r="I965" s="896">
        <f t="shared" si="3496"/>
        <v>0</v>
      </c>
      <c r="J965" s="896">
        <f t="shared" si="3496"/>
        <v>0</v>
      </c>
      <c r="K965" s="896">
        <f t="shared" si="3496"/>
        <v>0</v>
      </c>
      <c r="L965" s="896">
        <f t="shared" si="3496"/>
        <v>0</v>
      </c>
      <c r="M965" s="896">
        <f t="shared" si="3496"/>
        <v>18000</v>
      </c>
      <c r="N965" s="896">
        <f t="shared" si="3496"/>
        <v>18000</v>
      </c>
      <c r="O965" s="896">
        <f t="shared" si="3496"/>
        <v>10080</v>
      </c>
      <c r="P965" s="896">
        <f t="shared" si="3496"/>
        <v>0</v>
      </c>
      <c r="Q965" s="896">
        <f t="shared" si="3496"/>
        <v>0</v>
      </c>
      <c r="R965" s="896">
        <f t="shared" si="3496"/>
        <v>600</v>
      </c>
      <c r="S965" s="896">
        <f t="shared" si="3496"/>
        <v>600</v>
      </c>
      <c r="T965" s="895"/>
      <c r="U965" s="896">
        <f t="shared" ref="U965:AL965" si="3497">SUM(U708)</f>
        <v>0</v>
      </c>
      <c r="V965" s="896">
        <f t="shared" si="3497"/>
        <v>5000</v>
      </c>
      <c r="W965" s="896">
        <f t="shared" si="3497"/>
        <v>0</v>
      </c>
      <c r="X965" s="896">
        <f t="shared" si="3497"/>
        <v>700</v>
      </c>
      <c r="Y965" s="896">
        <f t="shared" si="3497"/>
        <v>76650</v>
      </c>
      <c r="Z965" s="896">
        <f t="shared" si="3497"/>
        <v>2100</v>
      </c>
      <c r="AA965" s="896">
        <f t="shared" si="3497"/>
        <v>409920</v>
      </c>
      <c r="AB965" s="896">
        <f t="shared" si="3497"/>
        <v>63000</v>
      </c>
      <c r="AC965" s="896">
        <f t="shared" si="3497"/>
        <v>0</v>
      </c>
      <c r="AD965" s="896">
        <f t="shared" si="3497"/>
        <v>0</v>
      </c>
      <c r="AE965" s="896">
        <f t="shared" si="3497"/>
        <v>378000</v>
      </c>
      <c r="AF965" s="896">
        <f t="shared" si="3497"/>
        <v>0</v>
      </c>
      <c r="AG965" s="896">
        <f t="shared" si="3497"/>
        <v>0</v>
      </c>
      <c r="AH965" s="896">
        <f t="shared" si="3497"/>
        <v>18000</v>
      </c>
      <c r="AI965" s="896">
        <f t="shared" si="3497"/>
        <v>0</v>
      </c>
      <c r="AJ965" s="896">
        <f t="shared" si="3497"/>
        <v>0</v>
      </c>
      <c r="AK965" s="896">
        <f t="shared" si="3497"/>
        <v>0</v>
      </c>
      <c r="AL965" s="896">
        <f t="shared" si="3497"/>
        <v>0</v>
      </c>
      <c r="AM965" s="895"/>
      <c r="AN965" s="896">
        <f t="shared" ref="AN965:BE965" si="3498">SUM(AN708)</f>
        <v>0</v>
      </c>
      <c r="AO965" s="896">
        <f t="shared" si="3498"/>
        <v>980</v>
      </c>
      <c r="AP965" s="896">
        <f t="shared" si="3498"/>
        <v>0</v>
      </c>
      <c r="AQ965" s="896">
        <f t="shared" si="3498"/>
        <v>0</v>
      </c>
      <c r="AR965" s="896">
        <f t="shared" si="3498"/>
        <v>0</v>
      </c>
      <c r="AS965" s="896">
        <f t="shared" si="3498"/>
        <v>0</v>
      </c>
      <c r="AT965" s="896">
        <f t="shared" si="3498"/>
        <v>0</v>
      </c>
      <c r="AU965" s="896">
        <f t="shared" si="3498"/>
        <v>0</v>
      </c>
      <c r="AV965" s="896">
        <f t="shared" si="3498"/>
        <v>0</v>
      </c>
      <c r="AW965" s="896">
        <f t="shared" si="3498"/>
        <v>0</v>
      </c>
      <c r="AX965" s="896">
        <f t="shared" si="3498"/>
        <v>0</v>
      </c>
      <c r="AY965" s="896">
        <f t="shared" si="3498"/>
        <v>0</v>
      </c>
      <c r="AZ965" s="896">
        <f t="shared" si="3498"/>
        <v>54000</v>
      </c>
      <c r="BA965" s="896">
        <f t="shared" si="3498"/>
        <v>0</v>
      </c>
      <c r="BB965" s="896">
        <f t="shared" si="3498"/>
        <v>0</v>
      </c>
      <c r="BC965" s="896">
        <f t="shared" si="3498"/>
        <v>300</v>
      </c>
      <c r="BD965" s="896">
        <f t="shared" si="3498"/>
        <v>3600</v>
      </c>
      <c r="BE965" s="896">
        <f t="shared" si="3498"/>
        <v>3600</v>
      </c>
      <c r="BF965" s="895"/>
      <c r="BG965" s="896">
        <f t="shared" ref="BG965:BX965" si="3499">SUM(BG708)</f>
        <v>0</v>
      </c>
      <c r="BH965" s="896">
        <f t="shared" si="3499"/>
        <v>0</v>
      </c>
      <c r="BI965" s="896">
        <f t="shared" si="3499"/>
        <v>0</v>
      </c>
      <c r="BJ965" s="896">
        <f t="shared" si="3499"/>
        <v>0</v>
      </c>
      <c r="BK965" s="896">
        <f t="shared" si="3499"/>
        <v>0</v>
      </c>
      <c r="BL965" s="896">
        <f t="shared" si="3499"/>
        <v>0</v>
      </c>
      <c r="BM965" s="896">
        <f t="shared" si="3499"/>
        <v>0</v>
      </c>
      <c r="BN965" s="896">
        <f t="shared" si="3499"/>
        <v>0</v>
      </c>
      <c r="BO965" s="896">
        <f t="shared" si="3499"/>
        <v>0</v>
      </c>
      <c r="BP965" s="896">
        <f t="shared" si="3499"/>
        <v>0</v>
      </c>
      <c r="BQ965" s="896">
        <f t="shared" si="3499"/>
        <v>0</v>
      </c>
      <c r="BR965" s="896">
        <f t="shared" si="3499"/>
        <v>0</v>
      </c>
      <c r="BS965" s="896">
        <f t="shared" si="3499"/>
        <v>0</v>
      </c>
      <c r="BT965" s="896">
        <f t="shared" si="3499"/>
        <v>0</v>
      </c>
      <c r="BU965" s="896">
        <f t="shared" si="3499"/>
        <v>0</v>
      </c>
      <c r="BV965" s="896">
        <f t="shared" si="3499"/>
        <v>0</v>
      </c>
      <c r="BW965" s="896">
        <f t="shared" si="3499"/>
        <v>0</v>
      </c>
      <c r="BX965" s="896">
        <f t="shared" si="3499"/>
        <v>0</v>
      </c>
      <c r="BY965" s="895"/>
      <c r="BZ965" s="896">
        <f>SUM(BZ708)</f>
        <v>1510</v>
      </c>
      <c r="CA965" s="896">
        <f>SUM(CA708)</f>
        <v>3050</v>
      </c>
      <c r="CB965" s="896">
        <f>SUM(CB708)</f>
        <v>980</v>
      </c>
      <c r="CC965" s="896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370">
        <f t="shared" ref="CH965:CQ967" si="3500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371">
        <f t="shared" si="3500"/>
        <v>0</v>
      </c>
      <c r="CJ965" s="1372">
        <f t="shared" si="3500"/>
        <v>0</v>
      </c>
      <c r="CK965" s="1372">
        <f t="shared" si="3500"/>
        <v>0</v>
      </c>
      <c r="CL965" s="1372">
        <f t="shared" si="3500"/>
        <v>0</v>
      </c>
      <c r="CM965" s="1372">
        <f t="shared" si="3500"/>
        <v>0</v>
      </c>
      <c r="CN965" s="1372">
        <f t="shared" si="3500"/>
        <v>0</v>
      </c>
      <c r="CO965" s="1373">
        <f t="shared" si="3500"/>
        <v>0</v>
      </c>
      <c r="CP965" s="1373">
        <f t="shared" si="3500"/>
        <v>0</v>
      </c>
      <c r="CQ965" s="1373">
        <f t="shared" si="3500"/>
        <v>490</v>
      </c>
      <c r="CR965" s="1373">
        <f t="shared" ref="CR965:CY967" si="3501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372">
        <f t="shared" si="3501"/>
        <v>600</v>
      </c>
      <c r="CT965" s="1372">
        <f t="shared" si="3501"/>
        <v>1260</v>
      </c>
      <c r="CU965" s="1372">
        <f t="shared" si="3501"/>
        <v>1750</v>
      </c>
      <c r="CV965" s="1372">
        <f t="shared" si="3501"/>
        <v>10080</v>
      </c>
      <c r="CW965" s="1372">
        <f t="shared" si="3501"/>
        <v>18000</v>
      </c>
      <c r="CX965" s="1371">
        <f t="shared" si="3501"/>
        <v>18000</v>
      </c>
      <c r="CY965" s="1374">
        <f t="shared" si="3501"/>
        <v>51700</v>
      </c>
      <c r="CZ965" s="532">
        <f t="shared" ref="CZ965:DI967" si="3502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502"/>
        <v>0</v>
      </c>
      <c r="DB965" s="534">
        <f t="shared" si="3502"/>
        <v>0</v>
      </c>
      <c r="DC965" s="534">
        <f t="shared" si="3502"/>
        <v>0</v>
      </c>
      <c r="DD965" s="534">
        <f t="shared" si="3502"/>
        <v>0</v>
      </c>
      <c r="DE965" s="534">
        <f t="shared" si="3502"/>
        <v>0</v>
      </c>
      <c r="DF965" s="534">
        <f t="shared" si="3502"/>
        <v>0</v>
      </c>
      <c r="DG965" s="535">
        <f t="shared" si="3502"/>
        <v>0</v>
      </c>
      <c r="DH965" s="535">
        <f t="shared" si="3502"/>
        <v>0</v>
      </c>
      <c r="DI965" s="535">
        <f t="shared" si="3502"/>
        <v>0</v>
      </c>
      <c r="DJ965" s="535">
        <f t="shared" ref="DJ965:DQ967" si="3503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503"/>
        <v>2100</v>
      </c>
      <c r="DL965" s="534">
        <f t="shared" si="3503"/>
        <v>5000</v>
      </c>
      <c r="DM965" s="534">
        <f t="shared" si="3503"/>
        <v>18000</v>
      </c>
      <c r="DN965" s="534">
        <f t="shared" si="3503"/>
        <v>63000</v>
      </c>
      <c r="DO965" s="534">
        <f t="shared" si="3503"/>
        <v>76650</v>
      </c>
      <c r="DP965" s="533">
        <f t="shared" si="3503"/>
        <v>378000</v>
      </c>
      <c r="DQ965" s="532">
        <f t="shared" si="3503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7"/>
      <c r="EE965" s="603"/>
    </row>
    <row r="966" spans="1:135" s="604" customFormat="1" ht="15.75" customHeight="1">
      <c r="A966" s="718" t="str">
        <f>A709</f>
        <v>Construction cash income -- see Data2</v>
      </c>
      <c r="B966" s="896">
        <f t="shared" ref="B966:S966" si="3504">SUM(B714)</f>
        <v>14400</v>
      </c>
      <c r="C966" s="896">
        <f t="shared" si="3504"/>
        <v>0</v>
      </c>
      <c r="D966" s="896">
        <f t="shared" si="3504"/>
        <v>0</v>
      </c>
      <c r="E966" s="896">
        <f t="shared" si="3504"/>
        <v>0</v>
      </c>
      <c r="F966" s="896">
        <f t="shared" si="3504"/>
        <v>0</v>
      </c>
      <c r="G966" s="896">
        <f t="shared" si="3504"/>
        <v>0</v>
      </c>
      <c r="H966" s="896">
        <f t="shared" si="3504"/>
        <v>0</v>
      </c>
      <c r="I966" s="896">
        <f t="shared" si="3504"/>
        <v>0</v>
      </c>
      <c r="J966" s="896">
        <f t="shared" si="3504"/>
        <v>2400</v>
      </c>
      <c r="K966" s="896">
        <f t="shared" si="3504"/>
        <v>0</v>
      </c>
      <c r="L966" s="896">
        <f t="shared" si="3504"/>
        <v>17892</v>
      </c>
      <c r="M966" s="896">
        <f t="shared" si="3504"/>
        <v>0</v>
      </c>
      <c r="N966" s="896">
        <f t="shared" si="3504"/>
        <v>0</v>
      </c>
      <c r="O966" s="896">
        <f t="shared" si="3504"/>
        <v>0</v>
      </c>
      <c r="P966" s="896">
        <f t="shared" si="3504"/>
        <v>0</v>
      </c>
      <c r="Q966" s="896">
        <f t="shared" si="3504"/>
        <v>0</v>
      </c>
      <c r="R966" s="896">
        <f t="shared" si="3504"/>
        <v>0</v>
      </c>
      <c r="S966" s="896">
        <f t="shared" si="3504"/>
        <v>0</v>
      </c>
      <c r="T966" s="895"/>
      <c r="U966" s="896">
        <f t="shared" ref="U966:AL966" si="3505">SUM(U714)</f>
        <v>3400</v>
      </c>
      <c r="V966" s="896">
        <f t="shared" si="3505"/>
        <v>1900</v>
      </c>
      <c r="W966" s="896">
        <f t="shared" si="3505"/>
        <v>5608</v>
      </c>
      <c r="X966" s="896">
        <f t="shared" si="3505"/>
        <v>0</v>
      </c>
      <c r="Y966" s="896">
        <f t="shared" si="3505"/>
        <v>0</v>
      </c>
      <c r="Z966" s="896">
        <f t="shared" si="3505"/>
        <v>0</v>
      </c>
      <c r="AA966" s="896">
        <f t="shared" si="3505"/>
        <v>0</v>
      </c>
      <c r="AB966" s="896">
        <f t="shared" si="3505"/>
        <v>0</v>
      </c>
      <c r="AC966" s="896">
        <f t="shared" si="3505"/>
        <v>0</v>
      </c>
      <c r="AD966" s="896">
        <f t="shared" si="3505"/>
        <v>0</v>
      </c>
      <c r="AE966" s="896">
        <f t="shared" si="3505"/>
        <v>0</v>
      </c>
      <c r="AF966" s="896">
        <f t="shared" si="3505"/>
        <v>0</v>
      </c>
      <c r="AG966" s="896">
        <f t="shared" si="3505"/>
        <v>0</v>
      </c>
      <c r="AH966" s="896">
        <f t="shared" si="3505"/>
        <v>0</v>
      </c>
      <c r="AI966" s="896">
        <f t="shared" si="3505"/>
        <v>0</v>
      </c>
      <c r="AJ966" s="896">
        <f t="shared" si="3505"/>
        <v>0</v>
      </c>
      <c r="AK966" s="896">
        <f t="shared" si="3505"/>
        <v>14000</v>
      </c>
      <c r="AL966" s="896">
        <f t="shared" si="3505"/>
        <v>14000</v>
      </c>
      <c r="AM966" s="895"/>
      <c r="AN966" s="896">
        <f t="shared" ref="AN966:BE966" si="3506">SUM(AN714)</f>
        <v>0</v>
      </c>
      <c r="AO966" s="896">
        <f t="shared" si="3506"/>
        <v>352800</v>
      </c>
      <c r="AP966" s="896">
        <f t="shared" si="3506"/>
        <v>0</v>
      </c>
      <c r="AQ966" s="896">
        <f t="shared" si="3506"/>
        <v>0</v>
      </c>
      <c r="AR966" s="896">
        <f t="shared" si="3506"/>
        <v>0</v>
      </c>
      <c r="AS966" s="896">
        <f t="shared" si="3506"/>
        <v>0</v>
      </c>
      <c r="AT966" s="896">
        <f t="shared" si="3506"/>
        <v>0</v>
      </c>
      <c r="AU966" s="896">
        <f t="shared" si="3506"/>
        <v>0</v>
      </c>
      <c r="AV966" s="896">
        <f t="shared" si="3506"/>
        <v>10080</v>
      </c>
      <c r="AW966" s="896">
        <f t="shared" si="3506"/>
        <v>0</v>
      </c>
      <c r="AX966" s="896">
        <f t="shared" si="3506"/>
        <v>0</v>
      </c>
      <c r="AY966" s="896">
        <f t="shared" si="3506"/>
        <v>0</v>
      </c>
      <c r="AZ966" s="896">
        <f t="shared" si="3506"/>
        <v>0</v>
      </c>
      <c r="BA966" s="896">
        <f t="shared" si="3506"/>
        <v>0</v>
      </c>
      <c r="BB966" s="896">
        <f t="shared" si="3506"/>
        <v>0</v>
      </c>
      <c r="BC966" s="896">
        <f t="shared" si="3506"/>
        <v>18000</v>
      </c>
      <c r="BD966" s="896">
        <f t="shared" si="3506"/>
        <v>7830</v>
      </c>
      <c r="BE966" s="896">
        <f t="shared" si="3506"/>
        <v>7830</v>
      </c>
      <c r="BF966" s="895"/>
      <c r="BG966" s="896">
        <f t="shared" ref="BG966:BX966" si="3507">SUM(BG714)</f>
        <v>0</v>
      </c>
      <c r="BH966" s="896">
        <f t="shared" si="3507"/>
        <v>0</v>
      </c>
      <c r="BI966" s="896">
        <f t="shared" si="3507"/>
        <v>0</v>
      </c>
      <c r="BJ966" s="896">
        <f t="shared" si="3507"/>
        <v>0</v>
      </c>
      <c r="BK966" s="896">
        <f t="shared" si="3507"/>
        <v>0</v>
      </c>
      <c r="BL966" s="896">
        <f t="shared" si="3507"/>
        <v>0</v>
      </c>
      <c r="BM966" s="896">
        <f t="shared" si="3507"/>
        <v>0</v>
      </c>
      <c r="BN966" s="896">
        <f t="shared" si="3507"/>
        <v>0</v>
      </c>
      <c r="BO966" s="896">
        <f t="shared" si="3507"/>
        <v>0</v>
      </c>
      <c r="BP966" s="896">
        <f t="shared" si="3507"/>
        <v>0</v>
      </c>
      <c r="BQ966" s="896">
        <f t="shared" si="3507"/>
        <v>0</v>
      </c>
      <c r="BR966" s="896">
        <f t="shared" si="3507"/>
        <v>0</v>
      </c>
      <c r="BS966" s="896">
        <f t="shared" si="3507"/>
        <v>0</v>
      </c>
      <c r="BT966" s="896">
        <f t="shared" si="3507"/>
        <v>0</v>
      </c>
      <c r="BU966" s="896">
        <f t="shared" si="3507"/>
        <v>0</v>
      </c>
      <c r="BV966" s="896">
        <f t="shared" si="3507"/>
        <v>0</v>
      </c>
      <c r="BW966" s="896">
        <f t="shared" si="3507"/>
        <v>0</v>
      </c>
      <c r="BX966" s="896">
        <f t="shared" si="3507"/>
        <v>0</v>
      </c>
      <c r="BY966" s="895"/>
      <c r="BZ966" s="896">
        <f>SUM(BZ714)</f>
        <v>0</v>
      </c>
      <c r="CA966" s="896">
        <f>SUM(CA714)</f>
        <v>0</v>
      </c>
      <c r="CB966" s="896">
        <f>SUM(CB714)</f>
        <v>0</v>
      </c>
      <c r="CC966" s="896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370">
        <f t="shared" si="3500"/>
        <v>0</v>
      </c>
      <c r="CI966" s="1371">
        <f t="shared" si="3500"/>
        <v>0</v>
      </c>
      <c r="CJ966" s="1372">
        <f t="shared" si="3500"/>
        <v>0</v>
      </c>
      <c r="CK966" s="1372">
        <f t="shared" si="3500"/>
        <v>0</v>
      </c>
      <c r="CL966" s="1372">
        <f t="shared" si="3500"/>
        <v>0</v>
      </c>
      <c r="CM966" s="1372">
        <f t="shared" si="3500"/>
        <v>0</v>
      </c>
      <c r="CN966" s="1372">
        <f t="shared" si="3500"/>
        <v>0</v>
      </c>
      <c r="CO966" s="1373">
        <f t="shared" si="3500"/>
        <v>0</v>
      </c>
      <c r="CP966" s="1373">
        <f t="shared" si="3500"/>
        <v>0</v>
      </c>
      <c r="CQ966" s="1373">
        <f t="shared" si="3500"/>
        <v>0</v>
      </c>
      <c r="CR966" s="1373">
        <f t="shared" si="3501"/>
        <v>0</v>
      </c>
      <c r="CS966" s="1372">
        <f t="shared" si="3501"/>
        <v>0</v>
      </c>
      <c r="CT966" s="1372">
        <f t="shared" si="3501"/>
        <v>0</v>
      </c>
      <c r="CU966" s="1372">
        <f t="shared" si="3501"/>
        <v>0</v>
      </c>
      <c r="CV966" s="1372">
        <f t="shared" si="3501"/>
        <v>0</v>
      </c>
      <c r="CW966" s="1372">
        <f t="shared" si="3501"/>
        <v>2400</v>
      </c>
      <c r="CX966" s="1371">
        <f t="shared" si="3501"/>
        <v>14400</v>
      </c>
      <c r="CY966" s="1374">
        <f t="shared" si="3501"/>
        <v>17892</v>
      </c>
      <c r="CZ966" s="532">
        <f t="shared" si="3502"/>
        <v>0</v>
      </c>
      <c r="DA966" s="533">
        <f t="shared" si="3502"/>
        <v>0</v>
      </c>
      <c r="DB966" s="534">
        <f t="shared" si="3502"/>
        <v>0</v>
      </c>
      <c r="DC966" s="534">
        <f t="shared" si="3502"/>
        <v>0</v>
      </c>
      <c r="DD966" s="534">
        <f t="shared" si="3502"/>
        <v>0</v>
      </c>
      <c r="DE966" s="534">
        <f t="shared" si="3502"/>
        <v>0</v>
      </c>
      <c r="DF966" s="534">
        <f t="shared" si="3502"/>
        <v>0</v>
      </c>
      <c r="DG966" s="535">
        <f t="shared" si="3502"/>
        <v>0</v>
      </c>
      <c r="DH966" s="535">
        <f t="shared" si="3502"/>
        <v>0</v>
      </c>
      <c r="DI966" s="535">
        <f t="shared" si="3502"/>
        <v>0</v>
      </c>
      <c r="DJ966" s="535">
        <f t="shared" si="3503"/>
        <v>0</v>
      </c>
      <c r="DK966" s="534">
        <f t="shared" si="3503"/>
        <v>0</v>
      </c>
      <c r="DL966" s="534">
        <f t="shared" si="3503"/>
        <v>0</v>
      </c>
      <c r="DM966" s="534">
        <f t="shared" si="3503"/>
        <v>1900</v>
      </c>
      <c r="DN966" s="534">
        <f t="shared" si="3503"/>
        <v>3400</v>
      </c>
      <c r="DO966" s="534">
        <f t="shared" si="3503"/>
        <v>5608</v>
      </c>
      <c r="DP966" s="533">
        <f t="shared" si="3503"/>
        <v>14000</v>
      </c>
      <c r="DQ966" s="532">
        <f t="shared" si="3503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7"/>
      <c r="EE966" s="603"/>
    </row>
    <row r="967" spans="1:135" s="604" customFormat="1" ht="15.75" customHeight="1">
      <c r="A967" s="718" t="str">
        <f>A715</f>
        <v>Domestic work cash income -- see Data2</v>
      </c>
      <c r="B967" s="896">
        <f t="shared" ref="B967:S967" si="3508">SUM(B720)</f>
        <v>0</v>
      </c>
      <c r="C967" s="896">
        <f t="shared" si="3508"/>
        <v>0</v>
      </c>
      <c r="D967" s="896">
        <f t="shared" si="3508"/>
        <v>0</v>
      </c>
      <c r="E967" s="896">
        <f t="shared" si="3508"/>
        <v>9600</v>
      </c>
      <c r="F967" s="896">
        <f t="shared" si="3508"/>
        <v>20160</v>
      </c>
      <c r="G967" s="896">
        <f t="shared" si="3508"/>
        <v>0</v>
      </c>
      <c r="H967" s="896">
        <f t="shared" si="3508"/>
        <v>4800</v>
      </c>
      <c r="I967" s="896">
        <f t="shared" si="3508"/>
        <v>0</v>
      </c>
      <c r="J967" s="896">
        <f t="shared" si="3508"/>
        <v>0</v>
      </c>
      <c r="K967" s="896">
        <f t="shared" si="3508"/>
        <v>0</v>
      </c>
      <c r="L967" s="896">
        <f t="shared" si="3508"/>
        <v>0</v>
      </c>
      <c r="M967" s="896">
        <f t="shared" si="3508"/>
        <v>18000</v>
      </c>
      <c r="N967" s="896">
        <f t="shared" si="3508"/>
        <v>0</v>
      </c>
      <c r="O967" s="896">
        <f t="shared" si="3508"/>
        <v>0</v>
      </c>
      <c r="P967" s="896">
        <f t="shared" si="3508"/>
        <v>0</v>
      </c>
      <c r="Q967" s="896">
        <f t="shared" si="3508"/>
        <v>0</v>
      </c>
      <c r="R967" s="896">
        <f t="shared" si="3508"/>
        <v>0</v>
      </c>
      <c r="S967" s="896">
        <f t="shared" si="3508"/>
        <v>0</v>
      </c>
      <c r="T967" s="895"/>
      <c r="U967" s="896">
        <f t="shared" ref="U967:AL967" si="3509">SUM(U720)</f>
        <v>0</v>
      </c>
      <c r="V967" s="896">
        <f t="shared" si="3509"/>
        <v>2400</v>
      </c>
      <c r="W967" s="896">
        <f t="shared" si="3509"/>
        <v>0</v>
      </c>
      <c r="X967" s="896">
        <f t="shared" si="3509"/>
        <v>9600</v>
      </c>
      <c r="Y967" s="896">
        <f t="shared" si="3509"/>
        <v>0</v>
      </c>
      <c r="Z967" s="896">
        <f t="shared" si="3509"/>
        <v>0</v>
      </c>
      <c r="AA967" s="896">
        <f t="shared" si="3509"/>
        <v>0</v>
      </c>
      <c r="AB967" s="896">
        <f t="shared" si="3509"/>
        <v>0</v>
      </c>
      <c r="AC967" s="896">
        <f t="shared" si="3509"/>
        <v>0</v>
      </c>
      <c r="AD967" s="896">
        <f t="shared" si="3509"/>
        <v>0</v>
      </c>
      <c r="AE967" s="896">
        <f t="shared" si="3509"/>
        <v>0</v>
      </c>
      <c r="AF967" s="896">
        <f t="shared" si="3509"/>
        <v>12000</v>
      </c>
      <c r="AG967" s="896">
        <f t="shared" si="3509"/>
        <v>0</v>
      </c>
      <c r="AH967" s="896">
        <f t="shared" si="3509"/>
        <v>18000</v>
      </c>
      <c r="AI967" s="896">
        <f t="shared" si="3509"/>
        <v>14400</v>
      </c>
      <c r="AJ967" s="896">
        <f t="shared" si="3509"/>
        <v>0</v>
      </c>
      <c r="AK967" s="896">
        <f t="shared" si="3509"/>
        <v>18000</v>
      </c>
      <c r="AL967" s="896">
        <f t="shared" si="3509"/>
        <v>18000</v>
      </c>
      <c r="AM967" s="895"/>
      <c r="AN967" s="896">
        <f t="shared" ref="AN967:BE967" si="3510">SUM(AN720)</f>
        <v>0</v>
      </c>
      <c r="AO967" s="896">
        <f t="shared" si="3510"/>
        <v>686400</v>
      </c>
      <c r="AP967" s="896">
        <f t="shared" si="3510"/>
        <v>8400</v>
      </c>
      <c r="AQ967" s="896">
        <f t="shared" si="3510"/>
        <v>0</v>
      </c>
      <c r="AR967" s="896">
        <f t="shared" si="3510"/>
        <v>0</v>
      </c>
      <c r="AS967" s="896">
        <f t="shared" si="3510"/>
        <v>0</v>
      </c>
      <c r="AT967" s="896">
        <f t="shared" si="3510"/>
        <v>0</v>
      </c>
      <c r="AU967" s="896">
        <f t="shared" si="3510"/>
        <v>0</v>
      </c>
      <c r="AV967" s="896">
        <f t="shared" si="3510"/>
        <v>0</v>
      </c>
      <c r="AW967" s="896">
        <f t="shared" si="3510"/>
        <v>0</v>
      </c>
      <c r="AX967" s="896">
        <f t="shared" si="3510"/>
        <v>0</v>
      </c>
      <c r="AY967" s="896">
        <f t="shared" si="3510"/>
        <v>0</v>
      </c>
      <c r="AZ967" s="896">
        <f t="shared" si="3510"/>
        <v>0</v>
      </c>
      <c r="BA967" s="896">
        <f t="shared" si="3510"/>
        <v>120000</v>
      </c>
      <c r="BB967" s="896">
        <f t="shared" si="3510"/>
        <v>0</v>
      </c>
      <c r="BC967" s="896">
        <f t="shared" si="3510"/>
        <v>0</v>
      </c>
      <c r="BD967" s="896">
        <f t="shared" si="3510"/>
        <v>0</v>
      </c>
      <c r="BE967" s="896">
        <f t="shared" si="3510"/>
        <v>0</v>
      </c>
      <c r="BF967" s="895"/>
      <c r="BG967" s="896">
        <f t="shared" ref="BG967:BX967" si="3511">SUM(BG720)</f>
        <v>0</v>
      </c>
      <c r="BH967" s="896">
        <f t="shared" si="3511"/>
        <v>0</v>
      </c>
      <c r="BI967" s="896">
        <f t="shared" si="3511"/>
        <v>0</v>
      </c>
      <c r="BJ967" s="896">
        <f t="shared" si="3511"/>
        <v>0</v>
      </c>
      <c r="BK967" s="896">
        <f t="shared" si="3511"/>
        <v>0</v>
      </c>
      <c r="BL967" s="896">
        <f t="shared" si="3511"/>
        <v>0</v>
      </c>
      <c r="BM967" s="896">
        <f t="shared" si="3511"/>
        <v>0</v>
      </c>
      <c r="BN967" s="896">
        <f t="shared" si="3511"/>
        <v>0</v>
      </c>
      <c r="BO967" s="896">
        <f t="shared" si="3511"/>
        <v>0</v>
      </c>
      <c r="BP967" s="896">
        <f t="shared" si="3511"/>
        <v>0</v>
      </c>
      <c r="BQ967" s="896">
        <f t="shared" si="3511"/>
        <v>0</v>
      </c>
      <c r="BR967" s="896">
        <f t="shared" si="3511"/>
        <v>36000</v>
      </c>
      <c r="BS967" s="896">
        <f t="shared" si="3511"/>
        <v>0</v>
      </c>
      <c r="BT967" s="896">
        <f t="shared" si="3511"/>
        <v>0</v>
      </c>
      <c r="BU967" s="896">
        <f t="shared" si="3511"/>
        <v>0</v>
      </c>
      <c r="BV967" s="896">
        <f t="shared" si="3511"/>
        <v>0</v>
      </c>
      <c r="BW967" s="896">
        <f t="shared" si="3511"/>
        <v>0</v>
      </c>
      <c r="BX967" s="896">
        <f t="shared" si="3511"/>
        <v>0</v>
      </c>
      <c r="BY967" s="895"/>
      <c r="BZ967" s="896">
        <f>SUM(BZ720)</f>
        <v>4500</v>
      </c>
      <c r="CA967" s="896">
        <f>SUM(CA720)</f>
        <v>9000</v>
      </c>
      <c r="CB967" s="896">
        <f>SUM(CB720)</f>
        <v>0</v>
      </c>
      <c r="CC967" s="896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370">
        <f t="shared" si="3500"/>
        <v>0</v>
      </c>
      <c r="CI967" s="1371">
        <f t="shared" si="3500"/>
        <v>0</v>
      </c>
      <c r="CJ967" s="1372">
        <f t="shared" si="3500"/>
        <v>0</v>
      </c>
      <c r="CK967" s="1372">
        <f t="shared" si="3500"/>
        <v>0</v>
      </c>
      <c r="CL967" s="1372">
        <f t="shared" si="3500"/>
        <v>0</v>
      </c>
      <c r="CM967" s="1372">
        <f t="shared" si="3500"/>
        <v>0</v>
      </c>
      <c r="CN967" s="1372">
        <f t="shared" si="3500"/>
        <v>0</v>
      </c>
      <c r="CO967" s="1373">
        <f t="shared" si="3500"/>
        <v>0</v>
      </c>
      <c r="CP967" s="1373">
        <f t="shared" si="3500"/>
        <v>0</v>
      </c>
      <c r="CQ967" s="1373">
        <f t="shared" si="3500"/>
        <v>0</v>
      </c>
      <c r="CR967" s="1373">
        <f t="shared" si="3501"/>
        <v>0</v>
      </c>
      <c r="CS967" s="1372">
        <f t="shared" si="3501"/>
        <v>0</v>
      </c>
      <c r="CT967" s="1372">
        <f t="shared" si="3501"/>
        <v>0</v>
      </c>
      <c r="CU967" s="1372">
        <f t="shared" si="3501"/>
        <v>0</v>
      </c>
      <c r="CV967" s="1372">
        <f t="shared" si="3501"/>
        <v>4800</v>
      </c>
      <c r="CW967" s="1372">
        <f t="shared" si="3501"/>
        <v>9600</v>
      </c>
      <c r="CX967" s="1371">
        <f t="shared" si="3501"/>
        <v>18000</v>
      </c>
      <c r="CY967" s="1374">
        <f t="shared" si="3501"/>
        <v>20160</v>
      </c>
      <c r="CZ967" s="532">
        <f t="shared" si="3502"/>
        <v>0</v>
      </c>
      <c r="DA967" s="533">
        <f t="shared" si="3502"/>
        <v>0</v>
      </c>
      <c r="DB967" s="534">
        <f t="shared" si="3502"/>
        <v>0</v>
      </c>
      <c r="DC967" s="534">
        <f t="shared" si="3502"/>
        <v>0</v>
      </c>
      <c r="DD967" s="534">
        <f t="shared" si="3502"/>
        <v>0</v>
      </c>
      <c r="DE967" s="534">
        <f t="shared" si="3502"/>
        <v>0</v>
      </c>
      <c r="DF967" s="534">
        <f t="shared" si="3502"/>
        <v>0</v>
      </c>
      <c r="DG967" s="535">
        <f t="shared" si="3502"/>
        <v>0</v>
      </c>
      <c r="DH967" s="535">
        <f t="shared" si="3502"/>
        <v>0</v>
      </c>
      <c r="DI967" s="535">
        <f t="shared" si="3502"/>
        <v>0</v>
      </c>
      <c r="DJ967" s="535">
        <f t="shared" si="3503"/>
        <v>0</v>
      </c>
      <c r="DK967" s="534">
        <f t="shared" si="3503"/>
        <v>2400</v>
      </c>
      <c r="DL967" s="534">
        <f t="shared" si="3503"/>
        <v>9600</v>
      </c>
      <c r="DM967" s="534">
        <f t="shared" si="3503"/>
        <v>12000</v>
      </c>
      <c r="DN967" s="534">
        <f t="shared" si="3503"/>
        <v>14400</v>
      </c>
      <c r="DO967" s="534">
        <f t="shared" si="3503"/>
        <v>18000</v>
      </c>
      <c r="DP967" s="533">
        <f t="shared" si="3503"/>
        <v>18000</v>
      </c>
      <c r="DQ967" s="532">
        <f t="shared" si="3503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7"/>
      <c r="EE967" s="603"/>
    </row>
    <row r="968" spans="1:135" s="604" customFormat="1" ht="15.75" customHeight="1">
      <c r="A968" s="904" t="s">
        <v>513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Q968" s="895"/>
      <c r="R968" s="895"/>
      <c r="S968" s="895"/>
      <c r="T968" s="895"/>
      <c r="U968" s="895"/>
      <c r="V968" s="895"/>
      <c r="W968" s="895"/>
      <c r="X968" s="895"/>
      <c r="Y968" s="895"/>
      <c r="Z968" s="895"/>
      <c r="AA968" s="895"/>
      <c r="AB968" s="895"/>
      <c r="AC968" s="895"/>
      <c r="AD968" s="895"/>
      <c r="AE968" s="895"/>
      <c r="AF968" s="895"/>
      <c r="AG968" s="895"/>
      <c r="AH968" s="895"/>
      <c r="AI968" s="895"/>
      <c r="AJ968" s="895"/>
      <c r="AK968" s="895"/>
      <c r="AL968" s="895"/>
      <c r="AM968" s="895"/>
      <c r="AN968" s="895"/>
      <c r="AO968" s="895"/>
      <c r="AP968" s="895"/>
      <c r="AQ968" s="895"/>
      <c r="AR968" s="895"/>
      <c r="AS968" s="895"/>
      <c r="AT968" s="895"/>
      <c r="AU968" s="895"/>
      <c r="AV968" s="895"/>
      <c r="AW968" s="895"/>
      <c r="AX968" s="895"/>
      <c r="AY968" s="895"/>
      <c r="AZ968" s="895"/>
      <c r="BA968" s="895"/>
      <c r="BB968" s="895"/>
      <c r="BC968" s="895"/>
      <c r="BD968" s="895"/>
      <c r="BE968" s="895"/>
      <c r="BF968" s="895"/>
      <c r="BG968" s="895"/>
      <c r="BH968" s="895"/>
      <c r="BI968" s="895"/>
      <c r="BJ968" s="895"/>
      <c r="BK968" s="895"/>
      <c r="BL968" s="895"/>
      <c r="BM968" s="895"/>
      <c r="BN968" s="895"/>
      <c r="BO968" s="895"/>
      <c r="BP968" s="895"/>
      <c r="BQ968" s="895"/>
      <c r="BR968" s="895"/>
      <c r="BS968" s="895"/>
      <c r="BT968" s="895"/>
      <c r="BU968" s="895"/>
      <c r="BV968" s="895"/>
      <c r="BW968" s="895"/>
      <c r="BX968" s="895"/>
      <c r="BY968" s="895"/>
      <c r="BZ968" s="895"/>
      <c r="CA968" s="895"/>
      <c r="CB968" s="895"/>
      <c r="CC968" s="895"/>
      <c r="CD968" s="690"/>
      <c r="CE968" s="690"/>
      <c r="CF968" s="690"/>
      <c r="CG968" s="690"/>
      <c r="CH968" s="1385"/>
      <c r="CI968" s="1386"/>
      <c r="CJ968" s="1386"/>
      <c r="CK968" s="1386"/>
      <c r="CL968" s="1386"/>
      <c r="CM968" s="1386"/>
      <c r="CN968" s="1386"/>
      <c r="CO968" s="1386"/>
      <c r="CP968" s="1386"/>
      <c r="CQ968" s="1386"/>
      <c r="CR968" s="1386"/>
      <c r="CS968" s="1386"/>
      <c r="CT968" s="1386"/>
      <c r="CU968" s="1386"/>
      <c r="CV968" s="1386"/>
      <c r="CW968" s="1386"/>
      <c r="CX968" s="1386"/>
      <c r="CY968" s="1387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6">
        <f t="shared" ref="B969:S969" si="3512">SUM(B724)</f>
        <v>0</v>
      </c>
      <c r="C969" s="896">
        <f t="shared" si="3512"/>
        <v>0</v>
      </c>
      <c r="D969" s="896">
        <f t="shared" si="3512"/>
        <v>0</v>
      </c>
      <c r="E969" s="896">
        <f t="shared" si="3512"/>
        <v>0</v>
      </c>
      <c r="F969" s="896">
        <f t="shared" si="3512"/>
        <v>0</v>
      </c>
      <c r="G969" s="896">
        <f t="shared" si="3512"/>
        <v>0</v>
      </c>
      <c r="H969" s="896">
        <f t="shared" si="3512"/>
        <v>0</v>
      </c>
      <c r="I969" s="896">
        <f t="shared" si="3512"/>
        <v>0</v>
      </c>
      <c r="J969" s="896">
        <f t="shared" si="3512"/>
        <v>0</v>
      </c>
      <c r="K969" s="896">
        <f t="shared" si="3512"/>
        <v>0</v>
      </c>
      <c r="L969" s="896">
        <f t="shared" si="3512"/>
        <v>0</v>
      </c>
      <c r="M969" s="896">
        <f t="shared" si="3512"/>
        <v>0</v>
      </c>
      <c r="N969" s="896">
        <f t="shared" si="3512"/>
        <v>0</v>
      </c>
      <c r="O969" s="896">
        <f t="shared" si="3512"/>
        <v>0</v>
      </c>
      <c r="P969" s="896">
        <f t="shared" si="3512"/>
        <v>0</v>
      </c>
      <c r="Q969" s="896">
        <f t="shared" si="3512"/>
        <v>0</v>
      </c>
      <c r="R969" s="896">
        <f t="shared" si="3512"/>
        <v>0</v>
      </c>
      <c r="S969" s="896">
        <f t="shared" si="3512"/>
        <v>0</v>
      </c>
      <c r="T969" s="895"/>
      <c r="U969" s="896">
        <f t="shared" ref="U969:AL969" si="3513">SUM(U724)</f>
        <v>0</v>
      </c>
      <c r="V969" s="896">
        <f t="shared" si="3513"/>
        <v>0</v>
      </c>
      <c r="W969" s="896">
        <f t="shared" si="3513"/>
        <v>0</v>
      </c>
      <c r="X969" s="896">
        <f t="shared" si="3513"/>
        <v>0</v>
      </c>
      <c r="Y969" s="896">
        <f t="shared" si="3513"/>
        <v>0</v>
      </c>
      <c r="Z969" s="896">
        <f t="shared" si="3513"/>
        <v>0</v>
      </c>
      <c r="AA969" s="896">
        <f t="shared" si="3513"/>
        <v>0</v>
      </c>
      <c r="AB969" s="896">
        <f t="shared" si="3513"/>
        <v>0</v>
      </c>
      <c r="AC969" s="896">
        <f t="shared" si="3513"/>
        <v>0</v>
      </c>
      <c r="AD969" s="896">
        <f t="shared" si="3513"/>
        <v>0</v>
      </c>
      <c r="AE969" s="896">
        <f t="shared" si="3513"/>
        <v>0</v>
      </c>
      <c r="AF969" s="896">
        <f t="shared" si="3513"/>
        <v>0</v>
      </c>
      <c r="AG969" s="896">
        <f t="shared" si="3513"/>
        <v>0</v>
      </c>
      <c r="AH969" s="896">
        <f t="shared" si="3513"/>
        <v>0</v>
      </c>
      <c r="AI969" s="896">
        <f t="shared" si="3513"/>
        <v>0</v>
      </c>
      <c r="AJ969" s="896">
        <f t="shared" si="3513"/>
        <v>0</v>
      </c>
      <c r="AK969" s="896">
        <f t="shared" si="3513"/>
        <v>0</v>
      </c>
      <c r="AL969" s="896">
        <f t="shared" si="3513"/>
        <v>0</v>
      </c>
      <c r="AM969" s="895"/>
      <c r="AN969" s="896">
        <f t="shared" ref="AN969:BE969" si="3514">SUM(AN724)</f>
        <v>0</v>
      </c>
      <c r="AO969" s="896">
        <f t="shared" si="3514"/>
        <v>0</v>
      </c>
      <c r="AP969" s="896">
        <f t="shared" si="3514"/>
        <v>0</v>
      </c>
      <c r="AQ969" s="896">
        <f t="shared" si="3514"/>
        <v>0</v>
      </c>
      <c r="AR969" s="896">
        <f t="shared" si="3514"/>
        <v>0</v>
      </c>
      <c r="AS969" s="896">
        <f t="shared" si="3514"/>
        <v>0</v>
      </c>
      <c r="AT969" s="896">
        <f t="shared" si="3514"/>
        <v>0</v>
      </c>
      <c r="AU969" s="896">
        <f t="shared" si="3514"/>
        <v>0</v>
      </c>
      <c r="AV969" s="896">
        <f t="shared" si="3514"/>
        <v>0</v>
      </c>
      <c r="AW969" s="896">
        <f t="shared" si="3514"/>
        <v>0</v>
      </c>
      <c r="AX969" s="896">
        <f t="shared" si="3514"/>
        <v>0</v>
      </c>
      <c r="AY969" s="896">
        <f t="shared" si="3514"/>
        <v>0</v>
      </c>
      <c r="AZ969" s="896">
        <f t="shared" si="3514"/>
        <v>0</v>
      </c>
      <c r="BA969" s="896">
        <f t="shared" si="3514"/>
        <v>0</v>
      </c>
      <c r="BB969" s="896">
        <f t="shared" si="3514"/>
        <v>0</v>
      </c>
      <c r="BC969" s="896">
        <f t="shared" si="3514"/>
        <v>0</v>
      </c>
      <c r="BD969" s="896">
        <f t="shared" si="3514"/>
        <v>0</v>
      </c>
      <c r="BE969" s="896">
        <f t="shared" si="3514"/>
        <v>0</v>
      </c>
      <c r="BF969" s="895"/>
      <c r="BG969" s="896">
        <f t="shared" ref="BG969:BX969" si="3515">SUM(BG724)</f>
        <v>0</v>
      </c>
      <c r="BH969" s="896">
        <f t="shared" si="3515"/>
        <v>0</v>
      </c>
      <c r="BI969" s="896">
        <f t="shared" si="3515"/>
        <v>0</v>
      </c>
      <c r="BJ969" s="896">
        <f t="shared" si="3515"/>
        <v>0</v>
      </c>
      <c r="BK969" s="896">
        <f t="shared" si="3515"/>
        <v>0</v>
      </c>
      <c r="BL969" s="896">
        <f t="shared" si="3515"/>
        <v>0</v>
      </c>
      <c r="BM969" s="896">
        <f t="shared" si="3515"/>
        <v>0</v>
      </c>
      <c r="BN969" s="896">
        <f t="shared" si="3515"/>
        <v>0</v>
      </c>
      <c r="BO969" s="896">
        <f t="shared" si="3515"/>
        <v>0</v>
      </c>
      <c r="BP969" s="896">
        <f t="shared" si="3515"/>
        <v>0</v>
      </c>
      <c r="BQ969" s="896">
        <f t="shared" si="3515"/>
        <v>0</v>
      </c>
      <c r="BR969" s="896">
        <f t="shared" si="3515"/>
        <v>0</v>
      </c>
      <c r="BS969" s="896">
        <f t="shared" si="3515"/>
        <v>0</v>
      </c>
      <c r="BT969" s="896">
        <f t="shared" si="3515"/>
        <v>0</v>
      </c>
      <c r="BU969" s="896">
        <f t="shared" si="3515"/>
        <v>0</v>
      </c>
      <c r="BV969" s="896">
        <f t="shared" si="3515"/>
        <v>0</v>
      </c>
      <c r="BW969" s="896">
        <f t="shared" si="3515"/>
        <v>0</v>
      </c>
      <c r="BX969" s="896">
        <f t="shared" si="3515"/>
        <v>0</v>
      </c>
      <c r="BY969" s="895"/>
      <c r="BZ969" s="896">
        <f>SUM(BZ724)</f>
        <v>0</v>
      </c>
      <c r="CA969" s="896">
        <f>SUM(CA724)</f>
        <v>0</v>
      </c>
      <c r="CB969" s="896">
        <f>SUM(CB724)</f>
        <v>0</v>
      </c>
      <c r="CC969" s="896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370">
        <f t="shared" ref="CH969:CQ970" si="3516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371">
        <f t="shared" si="3516"/>
        <v>0</v>
      </c>
      <c r="CJ969" s="1372">
        <f t="shared" si="3516"/>
        <v>0</v>
      </c>
      <c r="CK969" s="1372">
        <f t="shared" si="3516"/>
        <v>0</v>
      </c>
      <c r="CL969" s="1372">
        <f t="shared" si="3516"/>
        <v>0</v>
      </c>
      <c r="CM969" s="1372">
        <f t="shared" si="3516"/>
        <v>0</v>
      </c>
      <c r="CN969" s="1372">
        <f t="shared" si="3516"/>
        <v>0</v>
      </c>
      <c r="CO969" s="1373">
        <f t="shared" si="3516"/>
        <v>0</v>
      </c>
      <c r="CP969" s="1373">
        <f t="shared" si="3516"/>
        <v>0</v>
      </c>
      <c r="CQ969" s="1373">
        <f t="shared" si="3516"/>
        <v>0</v>
      </c>
      <c r="CR969" s="1373">
        <f t="shared" ref="CR969:CY970" si="3517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372">
        <f t="shared" si="3517"/>
        <v>0</v>
      </c>
      <c r="CT969" s="1372">
        <f t="shared" si="3517"/>
        <v>0</v>
      </c>
      <c r="CU969" s="1372">
        <f t="shared" si="3517"/>
        <v>0</v>
      </c>
      <c r="CV969" s="1372">
        <f t="shared" si="3517"/>
        <v>0</v>
      </c>
      <c r="CW969" s="1372">
        <f t="shared" si="3517"/>
        <v>0</v>
      </c>
      <c r="CX969" s="1371">
        <f t="shared" si="3517"/>
        <v>0</v>
      </c>
      <c r="CY969" s="1374">
        <f t="shared" si="3517"/>
        <v>0</v>
      </c>
      <c r="CZ969" s="532">
        <f t="shared" ref="CZ969:DI970" si="3518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518"/>
        <v>0</v>
      </c>
      <c r="DB969" s="534">
        <f t="shared" si="3518"/>
        <v>0</v>
      </c>
      <c r="DC969" s="534">
        <f t="shared" si="3518"/>
        <v>0</v>
      </c>
      <c r="DD969" s="534">
        <f t="shared" si="3518"/>
        <v>0</v>
      </c>
      <c r="DE969" s="534">
        <f t="shared" si="3518"/>
        <v>0</v>
      </c>
      <c r="DF969" s="534">
        <f t="shared" si="3518"/>
        <v>0</v>
      </c>
      <c r="DG969" s="535">
        <f t="shared" si="3518"/>
        <v>0</v>
      </c>
      <c r="DH969" s="535">
        <f t="shared" si="3518"/>
        <v>0</v>
      </c>
      <c r="DI969" s="535">
        <f t="shared" si="3518"/>
        <v>0</v>
      </c>
      <c r="DJ969" s="535">
        <f t="shared" ref="DJ969:DQ970" si="3519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519"/>
        <v>0</v>
      </c>
      <c r="DL969" s="534">
        <f t="shared" si="3519"/>
        <v>0</v>
      </c>
      <c r="DM969" s="534">
        <f t="shared" si="3519"/>
        <v>0</v>
      </c>
      <c r="DN969" s="534">
        <f t="shared" si="3519"/>
        <v>0</v>
      </c>
      <c r="DO969" s="534">
        <f t="shared" si="3519"/>
        <v>0</v>
      </c>
      <c r="DP969" s="533">
        <f t="shared" si="3519"/>
        <v>0</v>
      </c>
      <c r="DQ969" s="532">
        <f t="shared" si="3519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7"/>
      <c r="EE969" s="603"/>
    </row>
    <row r="970" spans="1:135" s="604" customFormat="1" ht="15.75" customHeight="1">
      <c r="A970" s="718" t="str">
        <f>A733</f>
        <v>Formal Employment (conservancies, etc.)</v>
      </c>
      <c r="B970" s="896">
        <f t="shared" ref="B970:S970" si="3520">SUM(B737)</f>
        <v>0</v>
      </c>
      <c r="C970" s="896">
        <f t="shared" si="3520"/>
        <v>0</v>
      </c>
      <c r="D970" s="896">
        <f t="shared" si="3520"/>
        <v>0</v>
      </c>
      <c r="E970" s="896">
        <f t="shared" si="3520"/>
        <v>0</v>
      </c>
      <c r="F970" s="896">
        <f t="shared" si="3520"/>
        <v>0</v>
      </c>
      <c r="G970" s="896">
        <f t="shared" si="3520"/>
        <v>0</v>
      </c>
      <c r="H970" s="896">
        <f t="shared" si="3520"/>
        <v>0</v>
      </c>
      <c r="I970" s="896">
        <f t="shared" si="3520"/>
        <v>0</v>
      </c>
      <c r="J970" s="896">
        <f t="shared" si="3520"/>
        <v>0</v>
      </c>
      <c r="K970" s="896">
        <f t="shared" si="3520"/>
        <v>0</v>
      </c>
      <c r="L970" s="896">
        <f t="shared" si="3520"/>
        <v>0</v>
      </c>
      <c r="M970" s="896">
        <f t="shared" si="3520"/>
        <v>0</v>
      </c>
      <c r="N970" s="896">
        <f t="shared" si="3520"/>
        <v>0</v>
      </c>
      <c r="O970" s="896">
        <f t="shared" si="3520"/>
        <v>0</v>
      </c>
      <c r="P970" s="896">
        <f t="shared" si="3520"/>
        <v>0</v>
      </c>
      <c r="Q970" s="896">
        <f t="shared" si="3520"/>
        <v>0</v>
      </c>
      <c r="R970" s="896">
        <f t="shared" si="3520"/>
        <v>0</v>
      </c>
      <c r="S970" s="896">
        <f t="shared" si="3520"/>
        <v>0</v>
      </c>
      <c r="T970" s="895"/>
      <c r="U970" s="896">
        <f t="shared" ref="U970:AL970" si="3521">SUM(U737)</f>
        <v>0</v>
      </c>
      <c r="V970" s="896">
        <f t="shared" si="3521"/>
        <v>0</v>
      </c>
      <c r="W970" s="896">
        <f t="shared" si="3521"/>
        <v>0</v>
      </c>
      <c r="X970" s="896">
        <f t="shared" si="3521"/>
        <v>0</v>
      </c>
      <c r="Y970" s="896">
        <f t="shared" si="3521"/>
        <v>0</v>
      </c>
      <c r="Z970" s="896">
        <f t="shared" si="3521"/>
        <v>0</v>
      </c>
      <c r="AA970" s="896">
        <f t="shared" si="3521"/>
        <v>0</v>
      </c>
      <c r="AB970" s="896">
        <f t="shared" si="3521"/>
        <v>0</v>
      </c>
      <c r="AC970" s="896">
        <f t="shared" si="3521"/>
        <v>0</v>
      </c>
      <c r="AD970" s="896">
        <f t="shared" si="3521"/>
        <v>0</v>
      </c>
      <c r="AE970" s="896">
        <f t="shared" si="3521"/>
        <v>0</v>
      </c>
      <c r="AF970" s="896">
        <f t="shared" si="3521"/>
        <v>0</v>
      </c>
      <c r="AG970" s="896">
        <f t="shared" si="3521"/>
        <v>0</v>
      </c>
      <c r="AH970" s="896">
        <f t="shared" si="3521"/>
        <v>0</v>
      </c>
      <c r="AI970" s="896">
        <f t="shared" si="3521"/>
        <v>0</v>
      </c>
      <c r="AJ970" s="896">
        <f t="shared" si="3521"/>
        <v>0</v>
      </c>
      <c r="AK970" s="896">
        <f t="shared" si="3521"/>
        <v>0</v>
      </c>
      <c r="AL970" s="896">
        <f t="shared" si="3521"/>
        <v>0</v>
      </c>
      <c r="AM970" s="895"/>
      <c r="AN970" s="896">
        <f t="shared" ref="AN970:BE970" si="3522">SUM(AN737)</f>
        <v>168000</v>
      </c>
      <c r="AO970" s="896">
        <f t="shared" si="3522"/>
        <v>0</v>
      </c>
      <c r="AP970" s="896">
        <f t="shared" si="3522"/>
        <v>204000</v>
      </c>
      <c r="AQ970" s="896">
        <f t="shared" si="3522"/>
        <v>36000</v>
      </c>
      <c r="AR970" s="896">
        <f t="shared" si="3522"/>
        <v>0</v>
      </c>
      <c r="AS970" s="896">
        <f t="shared" si="3522"/>
        <v>0</v>
      </c>
      <c r="AT970" s="896">
        <f t="shared" si="3522"/>
        <v>0</v>
      </c>
      <c r="AU970" s="896">
        <f t="shared" si="3522"/>
        <v>0</v>
      </c>
      <c r="AV970" s="896">
        <f t="shared" si="3522"/>
        <v>264000</v>
      </c>
      <c r="AW970" s="896">
        <f t="shared" si="3522"/>
        <v>144000</v>
      </c>
      <c r="AX970" s="896">
        <f t="shared" si="3522"/>
        <v>0</v>
      </c>
      <c r="AY970" s="896">
        <f t="shared" si="3522"/>
        <v>60000</v>
      </c>
      <c r="AZ970" s="896">
        <f t="shared" si="3522"/>
        <v>0</v>
      </c>
      <c r="BA970" s="896">
        <f t="shared" si="3522"/>
        <v>0</v>
      </c>
      <c r="BB970" s="896">
        <f t="shared" si="3522"/>
        <v>0</v>
      </c>
      <c r="BC970" s="896">
        <f t="shared" si="3522"/>
        <v>0</v>
      </c>
      <c r="BD970" s="896">
        <f t="shared" si="3522"/>
        <v>119998.79999999999</v>
      </c>
      <c r="BE970" s="896">
        <f t="shared" si="3522"/>
        <v>0</v>
      </c>
      <c r="BF970" s="895"/>
      <c r="BG970" s="896">
        <f t="shared" ref="BG970:BX970" si="3523">SUM(BG737)</f>
        <v>840000</v>
      </c>
      <c r="BH970" s="896">
        <f t="shared" si="3523"/>
        <v>0</v>
      </c>
      <c r="BI970" s="896">
        <f t="shared" si="3523"/>
        <v>960000</v>
      </c>
      <c r="BJ970" s="896">
        <f t="shared" si="3523"/>
        <v>0</v>
      </c>
      <c r="BK970" s="896">
        <f t="shared" si="3523"/>
        <v>0</v>
      </c>
      <c r="BL970" s="896">
        <f t="shared" si="3523"/>
        <v>0</v>
      </c>
      <c r="BM970" s="896">
        <f t="shared" si="3523"/>
        <v>0</v>
      </c>
      <c r="BN970" s="896">
        <f t="shared" si="3523"/>
        <v>0</v>
      </c>
      <c r="BO970" s="896">
        <f t="shared" si="3523"/>
        <v>720000</v>
      </c>
      <c r="BP970" s="896">
        <f t="shared" si="3523"/>
        <v>168000</v>
      </c>
      <c r="BQ970" s="896">
        <f t="shared" si="3523"/>
        <v>0</v>
      </c>
      <c r="BR970" s="896">
        <f t="shared" si="3523"/>
        <v>0</v>
      </c>
      <c r="BS970" s="896">
        <f t="shared" si="3523"/>
        <v>0</v>
      </c>
      <c r="BT970" s="896">
        <f t="shared" si="3523"/>
        <v>240000</v>
      </c>
      <c r="BU970" s="896">
        <f t="shared" si="3523"/>
        <v>0</v>
      </c>
      <c r="BV970" s="896">
        <f t="shared" si="3523"/>
        <v>0</v>
      </c>
      <c r="BW970" s="896">
        <f t="shared" si="3523"/>
        <v>0</v>
      </c>
      <c r="BX970" s="896">
        <f t="shared" si="3523"/>
        <v>0</v>
      </c>
      <c r="BY970" s="895"/>
      <c r="BZ970" s="896">
        <f>SUM(BZ737)</f>
        <v>0</v>
      </c>
      <c r="CA970" s="896">
        <f>SUM(CA737)</f>
        <v>0</v>
      </c>
      <c r="CB970" s="896">
        <f>SUM(CB737)</f>
        <v>36000</v>
      </c>
      <c r="CC970" s="896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370">
        <f t="shared" si="3516"/>
        <v>0</v>
      </c>
      <c r="CI970" s="1371">
        <f t="shared" si="3516"/>
        <v>0</v>
      </c>
      <c r="CJ970" s="1372">
        <f t="shared" si="3516"/>
        <v>0</v>
      </c>
      <c r="CK970" s="1372">
        <f t="shared" si="3516"/>
        <v>0</v>
      </c>
      <c r="CL970" s="1372">
        <f t="shared" si="3516"/>
        <v>0</v>
      </c>
      <c r="CM970" s="1372">
        <f t="shared" si="3516"/>
        <v>0</v>
      </c>
      <c r="CN970" s="1372">
        <f t="shared" si="3516"/>
        <v>0</v>
      </c>
      <c r="CO970" s="1373">
        <f t="shared" si="3516"/>
        <v>0</v>
      </c>
      <c r="CP970" s="1373">
        <f t="shared" si="3516"/>
        <v>0</v>
      </c>
      <c r="CQ970" s="1373">
        <f t="shared" si="3516"/>
        <v>0</v>
      </c>
      <c r="CR970" s="1373">
        <f t="shared" si="3517"/>
        <v>0</v>
      </c>
      <c r="CS970" s="1372">
        <f t="shared" si="3517"/>
        <v>0</v>
      </c>
      <c r="CT970" s="1372">
        <f t="shared" si="3517"/>
        <v>0</v>
      </c>
      <c r="CU970" s="1372">
        <f t="shared" si="3517"/>
        <v>0</v>
      </c>
      <c r="CV970" s="1372">
        <f t="shared" si="3517"/>
        <v>0</v>
      </c>
      <c r="CW970" s="1372">
        <f t="shared" si="3517"/>
        <v>0</v>
      </c>
      <c r="CX970" s="1371">
        <f t="shared" si="3517"/>
        <v>0</v>
      </c>
      <c r="CY970" s="1374">
        <f t="shared" si="3517"/>
        <v>0</v>
      </c>
      <c r="CZ970" s="532">
        <f t="shared" si="3518"/>
        <v>0</v>
      </c>
      <c r="DA970" s="533">
        <f t="shared" si="3518"/>
        <v>0</v>
      </c>
      <c r="DB970" s="534">
        <f t="shared" si="3518"/>
        <v>0</v>
      </c>
      <c r="DC970" s="534">
        <f t="shared" si="3518"/>
        <v>0</v>
      </c>
      <c r="DD970" s="534">
        <f t="shared" si="3518"/>
        <v>0</v>
      </c>
      <c r="DE970" s="534">
        <f t="shared" si="3518"/>
        <v>0</v>
      </c>
      <c r="DF970" s="534">
        <f t="shared" si="3518"/>
        <v>0</v>
      </c>
      <c r="DG970" s="535">
        <f t="shared" si="3518"/>
        <v>0</v>
      </c>
      <c r="DH970" s="535">
        <f t="shared" si="3518"/>
        <v>0</v>
      </c>
      <c r="DI970" s="535">
        <f t="shared" si="3518"/>
        <v>0</v>
      </c>
      <c r="DJ970" s="535">
        <f t="shared" si="3519"/>
        <v>0</v>
      </c>
      <c r="DK970" s="534">
        <f t="shared" si="3519"/>
        <v>0</v>
      </c>
      <c r="DL970" s="534">
        <f t="shared" si="3519"/>
        <v>0</v>
      </c>
      <c r="DM970" s="534">
        <f t="shared" si="3519"/>
        <v>0</v>
      </c>
      <c r="DN970" s="534">
        <f t="shared" si="3519"/>
        <v>0</v>
      </c>
      <c r="DO970" s="534">
        <f t="shared" si="3519"/>
        <v>0</v>
      </c>
      <c r="DP970" s="533">
        <f t="shared" si="3519"/>
        <v>0</v>
      </c>
      <c r="DQ970" s="532">
        <f t="shared" si="3519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7"/>
      <c r="EE970" s="603"/>
    </row>
    <row r="971" spans="1:135" s="604" customFormat="1" ht="15.75" customHeight="1">
      <c r="A971" s="918" t="s">
        <v>514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Q971" s="895"/>
      <c r="R971" s="895"/>
      <c r="S971" s="895"/>
      <c r="T971" s="880"/>
      <c r="U971" s="895"/>
      <c r="V971" s="895"/>
      <c r="W971" s="895"/>
      <c r="X971" s="895"/>
      <c r="Y971" s="895"/>
      <c r="Z971" s="895"/>
      <c r="AA971" s="895"/>
      <c r="AB971" s="895"/>
      <c r="AC971" s="895"/>
      <c r="AD971" s="895"/>
      <c r="AE971" s="895"/>
      <c r="AF971" s="895"/>
      <c r="AG971" s="895"/>
      <c r="AH971" s="895"/>
      <c r="AI971" s="895"/>
      <c r="AJ971" s="895"/>
      <c r="AK971" s="895"/>
      <c r="AL971" s="895"/>
      <c r="AM971" s="880"/>
      <c r="AN971" s="895"/>
      <c r="AO971" s="895"/>
      <c r="AP971" s="895"/>
      <c r="AQ971" s="895"/>
      <c r="AR971" s="895"/>
      <c r="AS971" s="895"/>
      <c r="AT971" s="895"/>
      <c r="AU971" s="895"/>
      <c r="AV971" s="895"/>
      <c r="AW971" s="895"/>
      <c r="AX971" s="895"/>
      <c r="AY971" s="895"/>
      <c r="AZ971" s="895"/>
      <c r="BA971" s="895"/>
      <c r="BB971" s="895"/>
      <c r="BC971" s="895"/>
      <c r="BD971" s="895"/>
      <c r="BE971" s="895"/>
      <c r="BF971" s="880"/>
      <c r="BG971" s="895"/>
      <c r="BH971" s="895"/>
      <c r="BI971" s="895"/>
      <c r="BJ971" s="895"/>
      <c r="BK971" s="895"/>
      <c r="BL971" s="895"/>
      <c r="BM971" s="895"/>
      <c r="BN971" s="895"/>
      <c r="BO971" s="895"/>
      <c r="BP971" s="895"/>
      <c r="BQ971" s="895"/>
      <c r="BR971" s="895"/>
      <c r="BS971" s="895"/>
      <c r="BT971" s="895"/>
      <c r="BU971" s="895"/>
      <c r="BV971" s="895"/>
      <c r="BW971" s="895"/>
      <c r="BX971" s="895"/>
      <c r="BY971" s="880"/>
      <c r="BZ971" s="895"/>
      <c r="CA971" s="895"/>
      <c r="CB971" s="895"/>
      <c r="CC971" s="895"/>
      <c r="CD971" s="910"/>
      <c r="CE971" s="910"/>
      <c r="CF971" s="910"/>
      <c r="CG971" s="910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6">
        <f t="shared" ref="B972:S972" si="3524">SUM(B732)</f>
        <v>0</v>
      </c>
      <c r="C972" s="896">
        <f t="shared" si="3524"/>
        <v>0</v>
      </c>
      <c r="D972" s="896">
        <f t="shared" si="3524"/>
        <v>0</v>
      </c>
      <c r="E972" s="896">
        <f t="shared" si="3524"/>
        <v>0</v>
      </c>
      <c r="F972" s="896">
        <f t="shared" si="3524"/>
        <v>0</v>
      </c>
      <c r="G972" s="896">
        <f t="shared" si="3524"/>
        <v>0</v>
      </c>
      <c r="H972" s="896">
        <f t="shared" si="3524"/>
        <v>0</v>
      </c>
      <c r="I972" s="896">
        <f t="shared" si="3524"/>
        <v>0</v>
      </c>
      <c r="J972" s="896">
        <f t="shared" si="3524"/>
        <v>0</v>
      </c>
      <c r="K972" s="896">
        <f t="shared" si="3524"/>
        <v>0</v>
      </c>
      <c r="L972" s="896">
        <f t="shared" si="3524"/>
        <v>0</v>
      </c>
      <c r="M972" s="896">
        <f t="shared" si="3524"/>
        <v>0</v>
      </c>
      <c r="N972" s="896">
        <f t="shared" si="3524"/>
        <v>0</v>
      </c>
      <c r="O972" s="896">
        <f t="shared" si="3524"/>
        <v>0</v>
      </c>
      <c r="P972" s="896">
        <f t="shared" si="3524"/>
        <v>0</v>
      </c>
      <c r="Q972" s="896">
        <f t="shared" si="3524"/>
        <v>0</v>
      </c>
      <c r="R972" s="896">
        <f t="shared" si="3524"/>
        <v>0</v>
      </c>
      <c r="S972" s="896">
        <f t="shared" si="3524"/>
        <v>0</v>
      </c>
      <c r="T972" s="895"/>
      <c r="U972" s="896">
        <f t="shared" ref="U972:AL972" si="3525">SUM(U732)</f>
        <v>0</v>
      </c>
      <c r="V972" s="896">
        <f t="shared" si="3525"/>
        <v>0</v>
      </c>
      <c r="W972" s="896">
        <f t="shared" si="3525"/>
        <v>0</v>
      </c>
      <c r="X972" s="896">
        <f t="shared" si="3525"/>
        <v>0</v>
      </c>
      <c r="Y972" s="896">
        <f t="shared" si="3525"/>
        <v>0</v>
      </c>
      <c r="Z972" s="896">
        <f t="shared" si="3525"/>
        <v>0</v>
      </c>
      <c r="AA972" s="896">
        <f t="shared" si="3525"/>
        <v>0</v>
      </c>
      <c r="AB972" s="896">
        <f t="shared" si="3525"/>
        <v>0</v>
      </c>
      <c r="AC972" s="896">
        <f t="shared" si="3525"/>
        <v>0</v>
      </c>
      <c r="AD972" s="896">
        <f t="shared" si="3525"/>
        <v>0</v>
      </c>
      <c r="AE972" s="896">
        <f t="shared" si="3525"/>
        <v>0</v>
      </c>
      <c r="AF972" s="896">
        <f t="shared" si="3525"/>
        <v>0</v>
      </c>
      <c r="AG972" s="896">
        <f t="shared" si="3525"/>
        <v>0</v>
      </c>
      <c r="AH972" s="896">
        <f t="shared" si="3525"/>
        <v>0</v>
      </c>
      <c r="AI972" s="896">
        <f t="shared" si="3525"/>
        <v>0</v>
      </c>
      <c r="AJ972" s="896">
        <f t="shared" si="3525"/>
        <v>0</v>
      </c>
      <c r="AK972" s="896">
        <f t="shared" si="3525"/>
        <v>0</v>
      </c>
      <c r="AL972" s="896">
        <f t="shared" si="3525"/>
        <v>0</v>
      </c>
      <c r="AM972" s="895"/>
      <c r="AN972" s="896">
        <f t="shared" ref="AN972:BE972" si="3526">SUM(AN732)</f>
        <v>0</v>
      </c>
      <c r="AO972" s="896">
        <f t="shared" si="3526"/>
        <v>0</v>
      </c>
      <c r="AP972" s="896">
        <f t="shared" si="3526"/>
        <v>0</v>
      </c>
      <c r="AQ972" s="896">
        <f t="shared" si="3526"/>
        <v>0</v>
      </c>
      <c r="AR972" s="896">
        <f t="shared" si="3526"/>
        <v>0</v>
      </c>
      <c r="AS972" s="896">
        <f t="shared" si="3526"/>
        <v>0</v>
      </c>
      <c r="AT972" s="896">
        <f t="shared" si="3526"/>
        <v>0</v>
      </c>
      <c r="AU972" s="896">
        <f t="shared" si="3526"/>
        <v>0</v>
      </c>
      <c r="AV972" s="896">
        <f t="shared" si="3526"/>
        <v>0</v>
      </c>
      <c r="AW972" s="896">
        <f t="shared" si="3526"/>
        <v>0</v>
      </c>
      <c r="AX972" s="896">
        <f t="shared" si="3526"/>
        <v>0</v>
      </c>
      <c r="AY972" s="896">
        <f t="shared" si="3526"/>
        <v>0</v>
      </c>
      <c r="AZ972" s="896">
        <f t="shared" si="3526"/>
        <v>0</v>
      </c>
      <c r="BA972" s="896">
        <f t="shared" si="3526"/>
        <v>0</v>
      </c>
      <c r="BB972" s="896">
        <f t="shared" si="3526"/>
        <v>0</v>
      </c>
      <c r="BC972" s="896">
        <f t="shared" si="3526"/>
        <v>0</v>
      </c>
      <c r="BD972" s="896">
        <f t="shared" si="3526"/>
        <v>0</v>
      </c>
      <c r="BE972" s="896">
        <f t="shared" si="3526"/>
        <v>0</v>
      </c>
      <c r="BF972" s="895"/>
      <c r="BG972" s="896">
        <f>SUM(BG732)</f>
        <v>0</v>
      </c>
      <c r="BH972" s="896">
        <f>SUM(BH732)</f>
        <v>0</v>
      </c>
      <c r="BI972" s="896">
        <f>SUM(BI732)</f>
        <v>0</v>
      </c>
      <c r="BJ972" s="896">
        <f>SUM(BJ732)</f>
        <v>0</v>
      </c>
      <c r="BK972" s="896"/>
      <c r="BL972" s="896"/>
      <c r="BM972" s="896">
        <f t="shared" ref="BM972:BX972" si="3527">SUM(BM732)</f>
        <v>0</v>
      </c>
      <c r="BN972" s="896">
        <f t="shared" si="3527"/>
        <v>0</v>
      </c>
      <c r="BO972" s="896">
        <f t="shared" si="3527"/>
        <v>0</v>
      </c>
      <c r="BP972" s="896">
        <f t="shared" si="3527"/>
        <v>0</v>
      </c>
      <c r="BQ972" s="896">
        <f t="shared" si="3527"/>
        <v>0</v>
      </c>
      <c r="BR972" s="896">
        <f t="shared" si="3527"/>
        <v>0</v>
      </c>
      <c r="BS972" s="896">
        <f t="shared" si="3527"/>
        <v>0</v>
      </c>
      <c r="BT972" s="896">
        <f t="shared" si="3527"/>
        <v>0</v>
      </c>
      <c r="BU972" s="896">
        <f t="shared" si="3527"/>
        <v>0</v>
      </c>
      <c r="BV972" s="896">
        <f t="shared" si="3527"/>
        <v>0</v>
      </c>
      <c r="BW972" s="896">
        <f t="shared" si="3527"/>
        <v>0</v>
      </c>
      <c r="BX972" s="896">
        <f t="shared" si="3527"/>
        <v>0</v>
      </c>
      <c r="BY972" s="895"/>
      <c r="BZ972" s="896">
        <f>SUM(BZ732)</f>
        <v>0</v>
      </c>
      <c r="CA972" s="896">
        <f>SUM(CA732)</f>
        <v>0</v>
      </c>
      <c r="CB972" s="896">
        <f>SUM(CB732)</f>
        <v>0</v>
      </c>
      <c r="CC972" s="896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370">
        <f t="shared" ref="CH972:CQ973" si="3528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371">
        <f t="shared" si="3528"/>
        <v>0</v>
      </c>
      <c r="CJ972" s="1372">
        <f t="shared" si="3528"/>
        <v>0</v>
      </c>
      <c r="CK972" s="1372">
        <f t="shared" si="3528"/>
        <v>0</v>
      </c>
      <c r="CL972" s="1372">
        <f t="shared" si="3528"/>
        <v>0</v>
      </c>
      <c r="CM972" s="1372">
        <f t="shared" si="3528"/>
        <v>0</v>
      </c>
      <c r="CN972" s="1372">
        <f t="shared" si="3528"/>
        <v>0</v>
      </c>
      <c r="CO972" s="1373">
        <f t="shared" si="3528"/>
        <v>0</v>
      </c>
      <c r="CP972" s="1373">
        <f t="shared" si="3528"/>
        <v>0</v>
      </c>
      <c r="CQ972" s="1373">
        <f t="shared" si="3528"/>
        <v>0</v>
      </c>
      <c r="CR972" s="1373">
        <f t="shared" ref="CR972:CY973" si="3529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372">
        <f t="shared" si="3529"/>
        <v>0</v>
      </c>
      <c r="CT972" s="1372">
        <f t="shared" si="3529"/>
        <v>0</v>
      </c>
      <c r="CU972" s="1372">
        <f t="shared" si="3529"/>
        <v>0</v>
      </c>
      <c r="CV972" s="1372">
        <f t="shared" si="3529"/>
        <v>0</v>
      </c>
      <c r="CW972" s="1372">
        <f t="shared" si="3529"/>
        <v>0</v>
      </c>
      <c r="CX972" s="1371">
        <f t="shared" si="3529"/>
        <v>0</v>
      </c>
      <c r="CY972" s="1374">
        <f t="shared" si="3529"/>
        <v>0</v>
      </c>
      <c r="CZ972" s="532">
        <f t="shared" ref="CZ972:DI973" si="3530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530"/>
        <v>0</v>
      </c>
      <c r="DB972" s="534">
        <f t="shared" si="3530"/>
        <v>0</v>
      </c>
      <c r="DC972" s="534">
        <f t="shared" si="3530"/>
        <v>0</v>
      </c>
      <c r="DD972" s="534">
        <f t="shared" si="3530"/>
        <v>0</v>
      </c>
      <c r="DE972" s="534">
        <f t="shared" si="3530"/>
        <v>0</v>
      </c>
      <c r="DF972" s="534">
        <f t="shared" si="3530"/>
        <v>0</v>
      </c>
      <c r="DG972" s="535">
        <f t="shared" si="3530"/>
        <v>0</v>
      </c>
      <c r="DH972" s="535">
        <f t="shared" si="3530"/>
        <v>0</v>
      </c>
      <c r="DI972" s="535">
        <f t="shared" si="3530"/>
        <v>0</v>
      </c>
      <c r="DJ972" s="535">
        <f t="shared" ref="DJ972:DQ973" si="3531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531"/>
        <v>0</v>
      </c>
      <c r="DL972" s="534">
        <f t="shared" si="3531"/>
        <v>0</v>
      </c>
      <c r="DM972" s="534">
        <f t="shared" si="3531"/>
        <v>0</v>
      </c>
      <c r="DN972" s="534">
        <f t="shared" si="3531"/>
        <v>0</v>
      </c>
      <c r="DO972" s="534">
        <f t="shared" si="3531"/>
        <v>0</v>
      </c>
      <c r="DP972" s="533">
        <f t="shared" si="3531"/>
        <v>0</v>
      </c>
      <c r="DQ972" s="532">
        <f t="shared" si="3531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7"/>
      <c r="EE972" s="603"/>
    </row>
    <row r="973" spans="1:135" s="604" customFormat="1" ht="15.75" customHeight="1">
      <c r="A973" s="718" t="str">
        <f>A750</f>
        <v>Self-employment -- see Data2</v>
      </c>
      <c r="B973" s="896">
        <f t="shared" ref="B973:S973" si="3532">SUM(B755)</f>
        <v>39600</v>
      </c>
      <c r="C973" s="896">
        <f t="shared" si="3532"/>
        <v>0</v>
      </c>
      <c r="D973" s="896">
        <f t="shared" si="3532"/>
        <v>0</v>
      </c>
      <c r="E973" s="896">
        <f t="shared" si="3532"/>
        <v>0</v>
      </c>
      <c r="F973" s="896">
        <f t="shared" si="3532"/>
        <v>0</v>
      </c>
      <c r="G973" s="896">
        <f t="shared" si="3532"/>
        <v>0</v>
      </c>
      <c r="H973" s="896">
        <f t="shared" si="3532"/>
        <v>0</v>
      </c>
      <c r="I973" s="896">
        <f t="shared" si="3532"/>
        <v>0</v>
      </c>
      <c r="J973" s="896">
        <f t="shared" si="3532"/>
        <v>0</v>
      </c>
      <c r="K973" s="896">
        <f t="shared" si="3532"/>
        <v>0</v>
      </c>
      <c r="L973" s="896">
        <f t="shared" si="3532"/>
        <v>0</v>
      </c>
      <c r="M973" s="896">
        <f t="shared" si="3532"/>
        <v>0</v>
      </c>
      <c r="N973" s="896">
        <f t="shared" si="3532"/>
        <v>6000</v>
      </c>
      <c r="O973" s="896">
        <f t="shared" si="3532"/>
        <v>0</v>
      </c>
      <c r="P973" s="896">
        <f t="shared" si="3532"/>
        <v>9120</v>
      </c>
      <c r="Q973" s="896">
        <f t="shared" si="3532"/>
        <v>0</v>
      </c>
      <c r="R973" s="896">
        <f t="shared" si="3532"/>
        <v>0</v>
      </c>
      <c r="S973" s="896">
        <f t="shared" si="3532"/>
        <v>0</v>
      </c>
      <c r="T973" s="895"/>
      <c r="U973" s="896">
        <f t="shared" ref="U973:AL973" si="3533">SUM(U755)</f>
        <v>4640</v>
      </c>
      <c r="V973" s="896">
        <f t="shared" si="3533"/>
        <v>9700</v>
      </c>
      <c r="W973" s="896">
        <f t="shared" si="3533"/>
        <v>6022</v>
      </c>
      <c r="X973" s="896">
        <f t="shared" si="3533"/>
        <v>0</v>
      </c>
      <c r="Y973" s="896">
        <f t="shared" si="3533"/>
        <v>0</v>
      </c>
      <c r="Z973" s="896">
        <f t="shared" si="3533"/>
        <v>0</v>
      </c>
      <c r="AA973" s="896">
        <f t="shared" si="3533"/>
        <v>0</v>
      </c>
      <c r="AB973" s="896">
        <f t="shared" si="3533"/>
        <v>0</v>
      </c>
      <c r="AC973" s="896">
        <f t="shared" si="3533"/>
        <v>0</v>
      </c>
      <c r="AD973" s="896">
        <f t="shared" si="3533"/>
        <v>0</v>
      </c>
      <c r="AE973" s="896">
        <f t="shared" si="3533"/>
        <v>0</v>
      </c>
      <c r="AF973" s="896">
        <f t="shared" si="3533"/>
        <v>0</v>
      </c>
      <c r="AG973" s="896">
        <f t="shared" si="3533"/>
        <v>0</v>
      </c>
      <c r="AH973" s="896">
        <f t="shared" si="3533"/>
        <v>0</v>
      </c>
      <c r="AI973" s="896">
        <f t="shared" si="3533"/>
        <v>0</v>
      </c>
      <c r="AJ973" s="896">
        <f t="shared" si="3533"/>
        <v>0</v>
      </c>
      <c r="AK973" s="896">
        <f t="shared" si="3533"/>
        <v>0</v>
      </c>
      <c r="AL973" s="896">
        <f t="shared" si="3533"/>
        <v>0</v>
      </c>
      <c r="AM973" s="895"/>
      <c r="AN973" s="896">
        <f t="shared" ref="AN973:BE973" si="3534">SUM(AN755)</f>
        <v>0</v>
      </c>
      <c r="AO973" s="896">
        <f t="shared" si="3534"/>
        <v>0</v>
      </c>
      <c r="AP973" s="896">
        <f t="shared" si="3534"/>
        <v>0</v>
      </c>
      <c r="AQ973" s="896">
        <f t="shared" si="3534"/>
        <v>0</v>
      </c>
      <c r="AR973" s="896">
        <f t="shared" si="3534"/>
        <v>6000</v>
      </c>
      <c r="AS973" s="896">
        <f t="shared" si="3534"/>
        <v>189000</v>
      </c>
      <c r="AT973" s="896">
        <f t="shared" si="3534"/>
        <v>0</v>
      </c>
      <c r="AU973" s="896">
        <f t="shared" si="3534"/>
        <v>0</v>
      </c>
      <c r="AV973" s="896">
        <f t="shared" si="3534"/>
        <v>25200</v>
      </c>
      <c r="AW973" s="896">
        <f t="shared" si="3534"/>
        <v>0</v>
      </c>
      <c r="AX973" s="896">
        <f t="shared" si="3534"/>
        <v>0</v>
      </c>
      <c r="AY973" s="896">
        <f t="shared" si="3534"/>
        <v>0</v>
      </c>
      <c r="AZ973" s="896">
        <f t="shared" si="3534"/>
        <v>0</v>
      </c>
      <c r="BA973" s="896">
        <f t="shared" si="3534"/>
        <v>0</v>
      </c>
      <c r="BB973" s="896">
        <f t="shared" si="3534"/>
        <v>0</v>
      </c>
      <c r="BC973" s="896">
        <f t="shared" si="3534"/>
        <v>0</v>
      </c>
      <c r="BD973" s="896">
        <f t="shared" si="3534"/>
        <v>13200</v>
      </c>
      <c r="BE973" s="896">
        <f t="shared" si="3534"/>
        <v>13200</v>
      </c>
      <c r="BF973" s="895"/>
      <c r="BG973" s="896">
        <f>SUM(BG755)</f>
        <v>0</v>
      </c>
      <c r="BH973" s="896">
        <f>SUM(BH755)</f>
        <v>0</v>
      </c>
      <c r="BI973" s="896">
        <f>SUM(BI755)</f>
        <v>10800</v>
      </c>
      <c r="BJ973" s="896">
        <f>SUM(BJ755)</f>
        <v>0</v>
      </c>
      <c r="BK973" s="896"/>
      <c r="BL973" s="896"/>
      <c r="BM973" s="896">
        <f t="shared" ref="BM973:BX973" si="3535">SUM(BM755)</f>
        <v>21000</v>
      </c>
      <c r="BN973" s="896">
        <f t="shared" si="3535"/>
        <v>0</v>
      </c>
      <c r="BO973" s="896">
        <f t="shared" si="3535"/>
        <v>0</v>
      </c>
      <c r="BP973" s="896">
        <f t="shared" si="3535"/>
        <v>86400</v>
      </c>
      <c r="BQ973" s="896">
        <f t="shared" si="3535"/>
        <v>324000</v>
      </c>
      <c r="BR973" s="896">
        <f t="shared" si="3535"/>
        <v>0</v>
      </c>
      <c r="BS973" s="896">
        <f t="shared" si="3535"/>
        <v>0</v>
      </c>
      <c r="BT973" s="896">
        <f t="shared" si="3535"/>
        <v>0</v>
      </c>
      <c r="BU973" s="896">
        <f t="shared" si="3535"/>
        <v>0</v>
      </c>
      <c r="BV973" s="896">
        <f t="shared" si="3535"/>
        <v>0</v>
      </c>
      <c r="BW973" s="896">
        <f t="shared" si="3535"/>
        <v>0</v>
      </c>
      <c r="BX973" s="896">
        <f t="shared" si="3535"/>
        <v>0</v>
      </c>
      <c r="BY973" s="895"/>
      <c r="BZ973" s="896">
        <f>SUM(BZ755)</f>
        <v>3600</v>
      </c>
      <c r="CA973" s="896">
        <f>SUM(CA755)</f>
        <v>4100</v>
      </c>
      <c r="CB973" s="896">
        <f>SUM(CB755)</f>
        <v>3600</v>
      </c>
      <c r="CC973" s="896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370">
        <f t="shared" si="3528"/>
        <v>0</v>
      </c>
      <c r="CI973" s="1371">
        <f t="shared" si="3528"/>
        <v>0</v>
      </c>
      <c r="CJ973" s="1372">
        <f t="shared" si="3528"/>
        <v>0</v>
      </c>
      <c r="CK973" s="1372">
        <f t="shared" si="3528"/>
        <v>0</v>
      </c>
      <c r="CL973" s="1372">
        <f t="shared" si="3528"/>
        <v>0</v>
      </c>
      <c r="CM973" s="1372">
        <f t="shared" si="3528"/>
        <v>0</v>
      </c>
      <c r="CN973" s="1372">
        <f t="shared" si="3528"/>
        <v>0</v>
      </c>
      <c r="CO973" s="1373">
        <f t="shared" si="3528"/>
        <v>0</v>
      </c>
      <c r="CP973" s="1373">
        <f t="shared" si="3528"/>
        <v>0</v>
      </c>
      <c r="CQ973" s="1373">
        <f t="shared" si="3528"/>
        <v>0</v>
      </c>
      <c r="CR973" s="1373">
        <f t="shared" si="3529"/>
        <v>0</v>
      </c>
      <c r="CS973" s="1372">
        <f t="shared" si="3529"/>
        <v>0</v>
      </c>
      <c r="CT973" s="1372">
        <f t="shared" si="3529"/>
        <v>0</v>
      </c>
      <c r="CU973" s="1372">
        <f t="shared" si="3529"/>
        <v>0</v>
      </c>
      <c r="CV973" s="1372">
        <f t="shared" si="3529"/>
        <v>0</v>
      </c>
      <c r="CW973" s="1372">
        <f t="shared" si="3529"/>
        <v>6000</v>
      </c>
      <c r="CX973" s="1371">
        <f t="shared" si="3529"/>
        <v>9120</v>
      </c>
      <c r="CY973" s="1374">
        <f t="shared" si="3529"/>
        <v>39600</v>
      </c>
      <c r="CZ973" s="532">
        <f t="shared" si="3530"/>
        <v>0</v>
      </c>
      <c r="DA973" s="533">
        <f t="shared" si="3530"/>
        <v>0</v>
      </c>
      <c r="DB973" s="534">
        <f t="shared" si="3530"/>
        <v>0</v>
      </c>
      <c r="DC973" s="534">
        <f t="shared" si="3530"/>
        <v>0</v>
      </c>
      <c r="DD973" s="534">
        <f t="shared" si="3530"/>
        <v>0</v>
      </c>
      <c r="DE973" s="534">
        <f t="shared" si="3530"/>
        <v>0</v>
      </c>
      <c r="DF973" s="534">
        <f t="shared" si="3530"/>
        <v>0</v>
      </c>
      <c r="DG973" s="535">
        <f t="shared" si="3530"/>
        <v>0</v>
      </c>
      <c r="DH973" s="535">
        <f t="shared" si="3530"/>
        <v>0</v>
      </c>
      <c r="DI973" s="535">
        <f t="shared" si="3530"/>
        <v>0</v>
      </c>
      <c r="DJ973" s="535">
        <f t="shared" si="3531"/>
        <v>0</v>
      </c>
      <c r="DK973" s="534">
        <f t="shared" si="3531"/>
        <v>0</v>
      </c>
      <c r="DL973" s="534">
        <f t="shared" si="3531"/>
        <v>0</v>
      </c>
      <c r="DM973" s="534">
        <f t="shared" si="3531"/>
        <v>0</v>
      </c>
      <c r="DN973" s="534">
        <f t="shared" si="3531"/>
        <v>0</v>
      </c>
      <c r="DO973" s="534">
        <f t="shared" si="3531"/>
        <v>4640</v>
      </c>
      <c r="DP973" s="533">
        <f t="shared" si="3531"/>
        <v>6022</v>
      </c>
      <c r="DQ973" s="532">
        <f t="shared" si="3531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7"/>
      <c r="EE973" s="603"/>
    </row>
    <row r="974" spans="1:135" s="604" customFormat="1" ht="15.75" customHeight="1">
      <c r="A974" s="904" t="s">
        <v>515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Q974" s="895"/>
      <c r="R974" s="895"/>
      <c r="S974" s="895"/>
      <c r="T974" s="880"/>
      <c r="U974" s="895"/>
      <c r="V974" s="895"/>
      <c r="W974" s="895"/>
      <c r="X974" s="895"/>
      <c r="Y974" s="895"/>
      <c r="Z974" s="895"/>
      <c r="AA974" s="895"/>
      <c r="AB974" s="895"/>
      <c r="AC974" s="895"/>
      <c r="AD974" s="895"/>
      <c r="AE974" s="895"/>
      <c r="AF974" s="895"/>
      <c r="AG974" s="895"/>
      <c r="AH974" s="895"/>
      <c r="AI974" s="895"/>
      <c r="AJ974" s="895"/>
      <c r="AK974" s="895"/>
      <c r="AL974" s="895"/>
      <c r="AM974" s="880"/>
      <c r="AN974" s="895"/>
      <c r="AO974" s="895"/>
      <c r="AP974" s="895"/>
      <c r="AQ974" s="895"/>
      <c r="AR974" s="895"/>
      <c r="AS974" s="895"/>
      <c r="AT974" s="895"/>
      <c r="AU974" s="895"/>
      <c r="AV974" s="895"/>
      <c r="AW974" s="895"/>
      <c r="AX974" s="895"/>
      <c r="AY974" s="895"/>
      <c r="AZ974" s="895"/>
      <c r="BA974" s="895"/>
      <c r="BB974" s="895"/>
      <c r="BC974" s="895"/>
      <c r="BD974" s="895"/>
      <c r="BE974" s="895"/>
      <c r="BF974" s="880"/>
      <c r="BG974" s="895"/>
      <c r="BH974" s="895"/>
      <c r="BI974" s="895"/>
      <c r="BJ974" s="895"/>
      <c r="BK974" s="895"/>
      <c r="BL974" s="895"/>
      <c r="BM974" s="895"/>
      <c r="BN974" s="895"/>
      <c r="BO974" s="895"/>
      <c r="BP974" s="895"/>
      <c r="BQ974" s="895"/>
      <c r="BR974" s="895"/>
      <c r="BS974" s="895"/>
      <c r="BT974" s="895"/>
      <c r="BU974" s="895"/>
      <c r="BV974" s="895"/>
      <c r="BW974" s="895"/>
      <c r="BX974" s="895"/>
      <c r="BY974" s="880"/>
      <c r="BZ974" s="895"/>
      <c r="CA974" s="895"/>
      <c r="CB974" s="895"/>
      <c r="CC974" s="895"/>
      <c r="CD974" s="910"/>
      <c r="CE974" s="910"/>
      <c r="CF974" s="910"/>
      <c r="CG974" s="910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6">
        <f t="shared" ref="B975:S975" si="3536">SUM(B760)</f>
        <v>0</v>
      </c>
      <c r="C975" s="896">
        <f t="shared" si="3536"/>
        <v>0</v>
      </c>
      <c r="D975" s="896">
        <f t="shared" si="3536"/>
        <v>0</v>
      </c>
      <c r="E975" s="896">
        <f t="shared" si="3536"/>
        <v>0</v>
      </c>
      <c r="F975" s="896">
        <f t="shared" si="3536"/>
        <v>0</v>
      </c>
      <c r="G975" s="896">
        <f t="shared" si="3536"/>
        <v>0</v>
      </c>
      <c r="H975" s="896">
        <f t="shared" si="3536"/>
        <v>0</v>
      </c>
      <c r="I975" s="896">
        <f t="shared" si="3536"/>
        <v>0</v>
      </c>
      <c r="J975" s="896">
        <f t="shared" si="3536"/>
        <v>9600</v>
      </c>
      <c r="K975" s="896">
        <f t="shared" si="3536"/>
        <v>0</v>
      </c>
      <c r="L975" s="896">
        <f t="shared" si="3536"/>
        <v>0</v>
      </c>
      <c r="M975" s="896">
        <f t="shared" si="3536"/>
        <v>0</v>
      </c>
      <c r="N975" s="896">
        <f t="shared" si="3536"/>
        <v>0</v>
      </c>
      <c r="O975" s="896">
        <f t="shared" si="3536"/>
        <v>0</v>
      </c>
      <c r="P975" s="896">
        <f t="shared" si="3536"/>
        <v>0</v>
      </c>
      <c r="Q975" s="896">
        <f t="shared" si="3536"/>
        <v>0</v>
      </c>
      <c r="R975" s="896">
        <f t="shared" si="3536"/>
        <v>43200</v>
      </c>
      <c r="S975" s="896">
        <f t="shared" si="3536"/>
        <v>43200</v>
      </c>
      <c r="T975" s="895"/>
      <c r="U975" s="896">
        <f t="shared" ref="U975:AL975" si="3537">SUM(U760)</f>
        <v>1932</v>
      </c>
      <c r="V975" s="896">
        <f t="shared" si="3537"/>
        <v>600</v>
      </c>
      <c r="W975" s="896">
        <f t="shared" si="3537"/>
        <v>840</v>
      </c>
      <c r="X975" s="896">
        <f t="shared" si="3537"/>
        <v>0</v>
      </c>
      <c r="Y975" s="896">
        <f t="shared" si="3537"/>
        <v>0</v>
      </c>
      <c r="Z975" s="896">
        <f t="shared" si="3537"/>
        <v>0</v>
      </c>
      <c r="AA975" s="896">
        <f t="shared" si="3537"/>
        <v>0</v>
      </c>
      <c r="AB975" s="896">
        <f t="shared" si="3537"/>
        <v>0</v>
      </c>
      <c r="AC975" s="896">
        <f t="shared" si="3537"/>
        <v>0</v>
      </c>
      <c r="AD975" s="896">
        <f t="shared" si="3537"/>
        <v>0</v>
      </c>
      <c r="AE975" s="896">
        <f t="shared" si="3537"/>
        <v>0</v>
      </c>
      <c r="AF975" s="896">
        <f t="shared" si="3537"/>
        <v>36000</v>
      </c>
      <c r="AG975" s="896">
        <f t="shared" si="3537"/>
        <v>0</v>
      </c>
      <c r="AH975" s="896">
        <f t="shared" si="3537"/>
        <v>0</v>
      </c>
      <c r="AI975" s="896">
        <f t="shared" si="3537"/>
        <v>0</v>
      </c>
      <c r="AJ975" s="896">
        <f t="shared" si="3537"/>
        <v>0</v>
      </c>
      <c r="AK975" s="896">
        <f t="shared" si="3537"/>
        <v>0</v>
      </c>
      <c r="AL975" s="896">
        <f t="shared" si="3537"/>
        <v>0</v>
      </c>
      <c r="AM975" s="895"/>
      <c r="AN975" s="896">
        <f t="shared" ref="AN975:BE975" si="3538">SUM(AN760)</f>
        <v>0</v>
      </c>
      <c r="AO975" s="896">
        <f t="shared" si="3538"/>
        <v>0</v>
      </c>
      <c r="AP975" s="896">
        <f t="shared" si="3538"/>
        <v>0</v>
      </c>
      <c r="AQ975" s="896">
        <f t="shared" si="3538"/>
        <v>7200</v>
      </c>
      <c r="AR975" s="896">
        <f t="shared" si="3538"/>
        <v>7200</v>
      </c>
      <c r="AS975" s="896">
        <f t="shared" si="3538"/>
        <v>0</v>
      </c>
      <c r="AT975" s="896">
        <f t="shared" si="3538"/>
        <v>967200</v>
      </c>
      <c r="AU975" s="896">
        <f t="shared" si="3538"/>
        <v>0</v>
      </c>
      <c r="AV975" s="896">
        <f t="shared" si="3538"/>
        <v>0</v>
      </c>
      <c r="AW975" s="896">
        <f t="shared" si="3538"/>
        <v>2880</v>
      </c>
      <c r="AX975" s="896">
        <f t="shared" si="3538"/>
        <v>770400</v>
      </c>
      <c r="AY975" s="896">
        <f t="shared" si="3538"/>
        <v>0</v>
      </c>
      <c r="AZ975" s="896">
        <f t="shared" si="3538"/>
        <v>0</v>
      </c>
      <c r="BA975" s="896">
        <f t="shared" si="3538"/>
        <v>0</v>
      </c>
      <c r="BB975" s="896">
        <f t="shared" si="3538"/>
        <v>0</v>
      </c>
      <c r="BC975" s="896">
        <f t="shared" si="3538"/>
        <v>0</v>
      </c>
      <c r="BD975" s="896">
        <f t="shared" si="3538"/>
        <v>55920</v>
      </c>
      <c r="BE975" s="896">
        <f t="shared" si="3538"/>
        <v>55920</v>
      </c>
      <c r="BF975" s="895"/>
      <c r="BG975" s="896">
        <f t="shared" ref="BG975:BX975" si="3539">SUM(BG760)</f>
        <v>0</v>
      </c>
      <c r="BH975" s="896">
        <f t="shared" si="3539"/>
        <v>0</v>
      </c>
      <c r="BI975" s="896">
        <f t="shared" si="3539"/>
        <v>0</v>
      </c>
      <c r="BJ975" s="896">
        <f t="shared" si="3539"/>
        <v>0</v>
      </c>
      <c r="BK975" s="896">
        <f t="shared" si="3539"/>
        <v>48000</v>
      </c>
      <c r="BL975" s="896">
        <f t="shared" si="3539"/>
        <v>9600</v>
      </c>
      <c r="BM975" s="896">
        <f t="shared" si="3539"/>
        <v>0</v>
      </c>
      <c r="BN975" s="896">
        <f t="shared" si="3539"/>
        <v>0</v>
      </c>
      <c r="BO975" s="896">
        <f t="shared" si="3539"/>
        <v>14400</v>
      </c>
      <c r="BP975" s="896">
        <f t="shared" si="3539"/>
        <v>0</v>
      </c>
      <c r="BQ975" s="896">
        <f t="shared" si="3539"/>
        <v>36000</v>
      </c>
      <c r="BR975" s="896">
        <f t="shared" si="3539"/>
        <v>0</v>
      </c>
      <c r="BS975" s="896">
        <f t="shared" si="3539"/>
        <v>0</v>
      </c>
      <c r="BT975" s="896">
        <f t="shared" si="3539"/>
        <v>108000</v>
      </c>
      <c r="BU975" s="896">
        <f t="shared" si="3539"/>
        <v>0</v>
      </c>
      <c r="BV975" s="896">
        <f t="shared" si="3539"/>
        <v>0</v>
      </c>
      <c r="BW975" s="896">
        <f t="shared" si="3539"/>
        <v>0</v>
      </c>
      <c r="BX975" s="896">
        <f t="shared" si="3539"/>
        <v>0</v>
      </c>
      <c r="BY975" s="895"/>
      <c r="BZ975" s="896">
        <f>SUM(BZ760)</f>
        <v>0</v>
      </c>
      <c r="CA975" s="896">
        <f>SUM(CA760)</f>
        <v>840</v>
      </c>
      <c r="CB975" s="896">
        <f>SUM(CB760)</f>
        <v>7200</v>
      </c>
      <c r="CC975" s="896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370">
        <f t="shared" ref="CH975:CY975" si="3540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371">
        <f t="shared" si="3540"/>
        <v>0</v>
      </c>
      <c r="CJ975" s="1372">
        <f t="shared" si="3540"/>
        <v>0</v>
      </c>
      <c r="CK975" s="1372">
        <f t="shared" si="3540"/>
        <v>0</v>
      </c>
      <c r="CL975" s="1372">
        <f t="shared" si="3540"/>
        <v>0</v>
      </c>
      <c r="CM975" s="1372">
        <f t="shared" si="3540"/>
        <v>0</v>
      </c>
      <c r="CN975" s="1372">
        <f t="shared" si="3540"/>
        <v>0</v>
      </c>
      <c r="CO975" s="1373">
        <f t="shared" si="3540"/>
        <v>0</v>
      </c>
      <c r="CP975" s="1373">
        <f t="shared" si="3540"/>
        <v>0</v>
      </c>
      <c r="CQ975" s="1373">
        <f t="shared" si="3540"/>
        <v>0</v>
      </c>
      <c r="CR975" s="1373">
        <f t="shared" si="3540"/>
        <v>0</v>
      </c>
      <c r="CS975" s="1372">
        <f t="shared" si="3540"/>
        <v>0</v>
      </c>
      <c r="CT975" s="1372">
        <f t="shared" si="3540"/>
        <v>0</v>
      </c>
      <c r="CU975" s="1372">
        <f t="shared" si="3540"/>
        <v>0</v>
      </c>
      <c r="CV975" s="1372">
        <f t="shared" si="3540"/>
        <v>0</v>
      </c>
      <c r="CW975" s="1372">
        <f t="shared" si="3540"/>
        <v>9600</v>
      </c>
      <c r="CX975" s="1371">
        <f t="shared" si="3540"/>
        <v>43200</v>
      </c>
      <c r="CY975" s="1374">
        <f t="shared" si="3540"/>
        <v>43200</v>
      </c>
      <c r="CZ975" s="532">
        <f t="shared" ref="CZ975:DQ975" si="3541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541"/>
        <v>0</v>
      </c>
      <c r="DB975" s="534">
        <f t="shared" si="3541"/>
        <v>0</v>
      </c>
      <c r="DC975" s="534">
        <f t="shared" si="3541"/>
        <v>0</v>
      </c>
      <c r="DD975" s="534">
        <f t="shared" si="3541"/>
        <v>0</v>
      </c>
      <c r="DE975" s="534">
        <f t="shared" si="3541"/>
        <v>0</v>
      </c>
      <c r="DF975" s="534">
        <f t="shared" si="3541"/>
        <v>0</v>
      </c>
      <c r="DG975" s="535">
        <f t="shared" si="3541"/>
        <v>0</v>
      </c>
      <c r="DH975" s="535">
        <f t="shared" si="3541"/>
        <v>0</v>
      </c>
      <c r="DI975" s="535">
        <f t="shared" si="3541"/>
        <v>0</v>
      </c>
      <c r="DJ975" s="535">
        <f t="shared" si="3541"/>
        <v>0</v>
      </c>
      <c r="DK975" s="534">
        <f t="shared" si="3541"/>
        <v>0</v>
      </c>
      <c r="DL975" s="534">
        <f t="shared" si="3541"/>
        <v>0</v>
      </c>
      <c r="DM975" s="534">
        <f t="shared" si="3541"/>
        <v>0</v>
      </c>
      <c r="DN975" s="534">
        <f t="shared" si="3541"/>
        <v>600</v>
      </c>
      <c r="DO975" s="534">
        <f t="shared" si="3541"/>
        <v>840</v>
      </c>
      <c r="DP975" s="533">
        <f t="shared" si="3541"/>
        <v>1932</v>
      </c>
      <c r="DQ975" s="532">
        <f t="shared" si="3541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7"/>
      <c r="EE975" s="603"/>
    </row>
    <row r="976" spans="1:135" s="604" customFormat="1" ht="15.75" customHeight="1">
      <c r="A976" s="904" t="s">
        <v>516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Q976" s="895"/>
      <c r="R976" s="895"/>
      <c r="S976" s="895"/>
      <c r="T976" s="880"/>
      <c r="U976" s="895"/>
      <c r="V976" s="895"/>
      <c r="W976" s="895"/>
      <c r="X976" s="895"/>
      <c r="Y976" s="895"/>
      <c r="Z976" s="895"/>
      <c r="AA976" s="895"/>
      <c r="AB976" s="895"/>
      <c r="AC976" s="895"/>
      <c r="AD976" s="895"/>
      <c r="AE976" s="895"/>
      <c r="AF976" s="895"/>
      <c r="AG976" s="895"/>
      <c r="AH976" s="895"/>
      <c r="AI976" s="895"/>
      <c r="AJ976" s="895"/>
      <c r="AK976" s="895"/>
      <c r="AL976" s="895"/>
      <c r="AM976" s="880"/>
      <c r="AN976" s="895"/>
      <c r="AO976" s="895"/>
      <c r="AP976" s="895"/>
      <c r="AQ976" s="895"/>
      <c r="AR976" s="895"/>
      <c r="AS976" s="895"/>
      <c r="AT976" s="895"/>
      <c r="AU976" s="895"/>
      <c r="AV976" s="895"/>
      <c r="AW976" s="895"/>
      <c r="AX976" s="895"/>
      <c r="AY976" s="895"/>
      <c r="AZ976" s="895"/>
      <c r="BA976" s="895"/>
      <c r="BB976" s="895"/>
      <c r="BC976" s="895"/>
      <c r="BD976" s="895"/>
      <c r="BE976" s="895"/>
      <c r="BF976" s="880"/>
      <c r="BG976" s="895"/>
      <c r="BH976" s="895"/>
      <c r="BI976" s="895"/>
      <c r="BJ976" s="895"/>
      <c r="BK976" s="895"/>
      <c r="BL976" s="895"/>
      <c r="BM976" s="895"/>
      <c r="BN976" s="895"/>
      <c r="BO976" s="895"/>
      <c r="BP976" s="895"/>
      <c r="BQ976" s="895"/>
      <c r="BR976" s="895"/>
      <c r="BS976" s="895"/>
      <c r="BT976" s="895"/>
      <c r="BU976" s="895"/>
      <c r="BV976" s="895"/>
      <c r="BW976" s="895"/>
      <c r="BX976" s="895"/>
      <c r="BY976" s="880"/>
      <c r="BZ976" s="895"/>
      <c r="CA976" s="895"/>
      <c r="CB976" s="895"/>
      <c r="CC976" s="895"/>
      <c r="CD976" s="690"/>
      <c r="CE976" s="690"/>
      <c r="CF976" s="690"/>
      <c r="CG976" s="690"/>
      <c r="CH976" s="1385"/>
      <c r="CI976" s="1386"/>
      <c r="CJ976" s="1386"/>
      <c r="CK976" s="1386"/>
      <c r="CL976" s="1386"/>
      <c r="CM976" s="1386"/>
      <c r="CN976" s="1386"/>
      <c r="CO976" s="1386"/>
      <c r="CP976" s="1386"/>
      <c r="CQ976" s="1386"/>
      <c r="CR976" s="1386"/>
      <c r="CS976" s="1386"/>
      <c r="CT976" s="1386"/>
      <c r="CU976" s="1386"/>
      <c r="CV976" s="1386"/>
      <c r="CW976" s="1386"/>
      <c r="CX976" s="1386"/>
      <c r="CY976" s="1387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6">
        <f t="shared" ref="B977:S977" si="3542">SUM(B743)</f>
        <v>37320</v>
      </c>
      <c r="C977" s="896">
        <f t="shared" si="3542"/>
        <v>0</v>
      </c>
      <c r="D977" s="896">
        <f t="shared" si="3542"/>
        <v>16200</v>
      </c>
      <c r="E977" s="896">
        <f t="shared" si="3542"/>
        <v>29640</v>
      </c>
      <c r="F977" s="896">
        <f t="shared" si="3542"/>
        <v>0</v>
      </c>
      <c r="G977" s="896">
        <f t="shared" si="3542"/>
        <v>0</v>
      </c>
      <c r="H977" s="896">
        <f t="shared" si="3542"/>
        <v>0</v>
      </c>
      <c r="I977" s="896">
        <f t="shared" si="3542"/>
        <v>0</v>
      </c>
      <c r="J977" s="896">
        <f t="shared" si="3542"/>
        <v>40080</v>
      </c>
      <c r="K977" s="896">
        <f t="shared" si="3542"/>
        <v>31560</v>
      </c>
      <c r="L977" s="896">
        <f t="shared" si="3542"/>
        <v>0</v>
      </c>
      <c r="M977" s="896">
        <f t="shared" si="3542"/>
        <v>0</v>
      </c>
      <c r="N977" s="896">
        <f t="shared" si="3542"/>
        <v>32880</v>
      </c>
      <c r="O977" s="896">
        <f t="shared" si="3542"/>
        <v>0</v>
      </c>
      <c r="P977" s="896">
        <f t="shared" si="3542"/>
        <v>27840</v>
      </c>
      <c r="Q977" s="896">
        <f t="shared" si="3542"/>
        <v>32880</v>
      </c>
      <c r="R977" s="896">
        <f t="shared" si="3542"/>
        <v>49080</v>
      </c>
      <c r="S977" s="896">
        <f t="shared" si="3542"/>
        <v>49080</v>
      </c>
      <c r="T977" s="895"/>
      <c r="U977" s="896">
        <f t="shared" ref="U977:AL977" si="3543">SUM(U743)</f>
        <v>1380</v>
      </c>
      <c r="V977" s="896">
        <f t="shared" si="3543"/>
        <v>900</v>
      </c>
      <c r="W977" s="896">
        <f t="shared" si="3543"/>
        <v>1860</v>
      </c>
      <c r="X977" s="896">
        <f t="shared" si="3543"/>
        <v>27720</v>
      </c>
      <c r="Y977" s="896">
        <f t="shared" si="3543"/>
        <v>0</v>
      </c>
      <c r="Z977" s="896">
        <f t="shared" si="3543"/>
        <v>0</v>
      </c>
      <c r="AA977" s="896">
        <f t="shared" si="3543"/>
        <v>0</v>
      </c>
      <c r="AB977" s="896">
        <f t="shared" si="3543"/>
        <v>0</v>
      </c>
      <c r="AC977" s="896">
        <f t="shared" si="3543"/>
        <v>20040</v>
      </c>
      <c r="AD977" s="896">
        <f t="shared" si="3543"/>
        <v>36120</v>
      </c>
      <c r="AE977" s="896">
        <f t="shared" si="3543"/>
        <v>0</v>
      </c>
      <c r="AF977" s="896">
        <f t="shared" si="3543"/>
        <v>69600</v>
      </c>
      <c r="AG977" s="896">
        <f t="shared" si="3543"/>
        <v>15840</v>
      </c>
      <c r="AH977" s="896">
        <f t="shared" si="3543"/>
        <v>31560</v>
      </c>
      <c r="AI977" s="896">
        <f t="shared" si="3543"/>
        <v>29520</v>
      </c>
      <c r="AJ977" s="896">
        <f t="shared" si="3543"/>
        <v>0</v>
      </c>
      <c r="AK977" s="896">
        <f t="shared" si="3543"/>
        <v>23880</v>
      </c>
      <c r="AL977" s="896">
        <f t="shared" si="3543"/>
        <v>23880</v>
      </c>
      <c r="AM977" s="895"/>
      <c r="AN977" s="896">
        <f t="shared" ref="AN977:BE977" si="3544">SUM(AN743)</f>
        <v>0</v>
      </c>
      <c r="AO977" s="896">
        <f t="shared" si="3544"/>
        <v>0</v>
      </c>
      <c r="AP977" s="896">
        <f t="shared" si="3544"/>
        <v>40320</v>
      </c>
      <c r="AQ977" s="896">
        <f t="shared" si="3544"/>
        <v>49680</v>
      </c>
      <c r="AR977" s="896">
        <f t="shared" si="3544"/>
        <v>20040</v>
      </c>
      <c r="AS977" s="896">
        <f t="shared" si="3544"/>
        <v>0</v>
      </c>
      <c r="AT977" s="896">
        <f t="shared" si="3544"/>
        <v>0</v>
      </c>
      <c r="AU977" s="896">
        <f t="shared" si="3544"/>
        <v>0</v>
      </c>
      <c r="AV977" s="896">
        <f t="shared" si="3544"/>
        <v>40320</v>
      </c>
      <c r="AW977" s="896">
        <f t="shared" si="3544"/>
        <v>40080</v>
      </c>
      <c r="AX977" s="896">
        <f t="shared" si="3544"/>
        <v>0</v>
      </c>
      <c r="AY977" s="896">
        <f t="shared" si="3544"/>
        <v>9300</v>
      </c>
      <c r="AZ977" s="896">
        <f t="shared" si="3544"/>
        <v>16200</v>
      </c>
      <c r="BA977" s="896">
        <f t="shared" si="3544"/>
        <v>31560</v>
      </c>
      <c r="BB977" s="896">
        <f t="shared" si="3544"/>
        <v>0</v>
      </c>
      <c r="BC977" s="896">
        <f t="shared" si="3544"/>
        <v>51600</v>
      </c>
      <c r="BD977" s="896">
        <f t="shared" si="3544"/>
        <v>40080</v>
      </c>
      <c r="BE977" s="896">
        <f t="shared" si="3544"/>
        <v>40080</v>
      </c>
      <c r="BF977" s="895"/>
      <c r="BG977" s="896">
        <f t="shared" ref="BG977:BX977" si="3545">SUM(BG743)</f>
        <v>0</v>
      </c>
      <c r="BH977" s="896">
        <f t="shared" si="3545"/>
        <v>0</v>
      </c>
      <c r="BI977" s="896">
        <f t="shared" si="3545"/>
        <v>0</v>
      </c>
      <c r="BJ977" s="896">
        <f t="shared" si="3545"/>
        <v>49680</v>
      </c>
      <c r="BK977" s="896">
        <f t="shared" si="3545"/>
        <v>32400</v>
      </c>
      <c r="BL977" s="896">
        <f t="shared" si="3545"/>
        <v>0</v>
      </c>
      <c r="BM977" s="896">
        <f t="shared" si="3545"/>
        <v>0</v>
      </c>
      <c r="BN977" s="896">
        <f t="shared" si="3545"/>
        <v>0</v>
      </c>
      <c r="BO977" s="896">
        <f t="shared" si="3545"/>
        <v>16200</v>
      </c>
      <c r="BP977" s="896">
        <f t="shared" si="3545"/>
        <v>65280</v>
      </c>
      <c r="BQ977" s="896">
        <f t="shared" si="3545"/>
        <v>0</v>
      </c>
      <c r="BR977" s="896">
        <f t="shared" si="3545"/>
        <v>72960</v>
      </c>
      <c r="BS977" s="896">
        <f t="shared" si="3545"/>
        <v>0</v>
      </c>
      <c r="BT977" s="896">
        <f t="shared" si="3545"/>
        <v>0</v>
      </c>
      <c r="BU977" s="896">
        <f t="shared" si="3545"/>
        <v>0</v>
      </c>
      <c r="BV977" s="896">
        <f t="shared" si="3545"/>
        <v>0</v>
      </c>
      <c r="BW977" s="896">
        <f t="shared" si="3545"/>
        <v>0</v>
      </c>
      <c r="BX977" s="896">
        <f t="shared" si="3545"/>
        <v>0</v>
      </c>
      <c r="BY977" s="895"/>
      <c r="BZ977" s="896">
        <f>SUM(BZ743)</f>
        <v>19980.908313376669</v>
      </c>
      <c r="CA977" s="896">
        <f>SUM(CA743)</f>
        <v>19980.908313376669</v>
      </c>
      <c r="CB977" s="896">
        <f>SUM(CB743)</f>
        <v>8078.9240506329124</v>
      </c>
      <c r="CC977" s="896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370">
        <f t="shared" ref="CH977:CY977" si="3546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371">
        <f t="shared" si="3546"/>
        <v>0</v>
      </c>
      <c r="CJ977" s="1372">
        <f t="shared" si="3546"/>
        <v>0</v>
      </c>
      <c r="CK977" s="1372">
        <f t="shared" si="3546"/>
        <v>0</v>
      </c>
      <c r="CL977" s="1372">
        <f t="shared" si="3546"/>
        <v>0</v>
      </c>
      <c r="CM977" s="1372">
        <f t="shared" si="3546"/>
        <v>0</v>
      </c>
      <c r="CN977" s="1372">
        <f t="shared" si="3546"/>
        <v>0</v>
      </c>
      <c r="CO977" s="1373">
        <f t="shared" si="3546"/>
        <v>0</v>
      </c>
      <c r="CP977" s="1373">
        <f t="shared" si="3546"/>
        <v>16200</v>
      </c>
      <c r="CQ977" s="1373">
        <f t="shared" si="3546"/>
        <v>27840</v>
      </c>
      <c r="CR977" s="1373">
        <f t="shared" si="3546"/>
        <v>29640</v>
      </c>
      <c r="CS977" s="1372">
        <f t="shared" si="3546"/>
        <v>31560</v>
      </c>
      <c r="CT977" s="1372">
        <f t="shared" si="3546"/>
        <v>32880</v>
      </c>
      <c r="CU977" s="1372">
        <f t="shared" si="3546"/>
        <v>32880</v>
      </c>
      <c r="CV977" s="1372">
        <f t="shared" si="3546"/>
        <v>37320</v>
      </c>
      <c r="CW977" s="1372">
        <f t="shared" si="3546"/>
        <v>40080</v>
      </c>
      <c r="CX977" s="1371">
        <f t="shared" si="3546"/>
        <v>49080</v>
      </c>
      <c r="CY977" s="1374">
        <f t="shared" si="3546"/>
        <v>49080</v>
      </c>
      <c r="CZ977" s="532">
        <f t="shared" ref="CZ977:DQ977" si="3547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547"/>
        <v>0</v>
      </c>
      <c r="DB977" s="534">
        <f t="shared" si="3547"/>
        <v>0</v>
      </c>
      <c r="DC977" s="534">
        <f t="shared" si="3547"/>
        <v>0</v>
      </c>
      <c r="DD977" s="534">
        <f t="shared" si="3547"/>
        <v>0</v>
      </c>
      <c r="DE977" s="534">
        <f t="shared" si="3547"/>
        <v>0</v>
      </c>
      <c r="DF977" s="534">
        <f t="shared" si="3547"/>
        <v>900</v>
      </c>
      <c r="DG977" s="535">
        <f t="shared" si="3547"/>
        <v>1380</v>
      </c>
      <c r="DH977" s="535">
        <f t="shared" si="3547"/>
        <v>1860</v>
      </c>
      <c r="DI977" s="535">
        <f t="shared" si="3547"/>
        <v>15840</v>
      </c>
      <c r="DJ977" s="535">
        <f t="shared" si="3547"/>
        <v>20040</v>
      </c>
      <c r="DK977" s="534">
        <f t="shared" si="3547"/>
        <v>23880</v>
      </c>
      <c r="DL977" s="534">
        <f t="shared" si="3547"/>
        <v>23880</v>
      </c>
      <c r="DM977" s="534">
        <f t="shared" si="3547"/>
        <v>27720</v>
      </c>
      <c r="DN977" s="534">
        <f t="shared" si="3547"/>
        <v>29520</v>
      </c>
      <c r="DO977" s="534">
        <f t="shared" si="3547"/>
        <v>31560</v>
      </c>
      <c r="DP977" s="533">
        <f t="shared" si="3547"/>
        <v>36120</v>
      </c>
      <c r="DQ977" s="532">
        <f t="shared" si="3547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7"/>
      <c r="EE977" s="603"/>
    </row>
    <row r="978" spans="1:135" s="604" customFormat="1" ht="15.75" customHeight="1">
      <c r="A978" s="904" t="s">
        <v>517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Q978" s="895"/>
      <c r="R978" s="895"/>
      <c r="S978" s="895"/>
      <c r="T978" s="880"/>
      <c r="U978" s="895"/>
      <c r="V978" s="895"/>
      <c r="W978" s="895"/>
      <c r="X978" s="895"/>
      <c r="Y978" s="895"/>
      <c r="Z978" s="895"/>
      <c r="AA978" s="895"/>
      <c r="AB978" s="895"/>
      <c r="AC978" s="895"/>
      <c r="AD978" s="895"/>
      <c r="AE978" s="895"/>
      <c r="AF978" s="895"/>
      <c r="AG978" s="895"/>
      <c r="AH978" s="895"/>
      <c r="AI978" s="895"/>
      <c r="AJ978" s="895"/>
      <c r="AK978" s="895"/>
      <c r="AL978" s="895"/>
      <c r="AM978" s="880"/>
      <c r="AN978" s="895"/>
      <c r="AO978" s="895"/>
      <c r="AP978" s="895"/>
      <c r="AQ978" s="895"/>
      <c r="AR978" s="895"/>
      <c r="AS978" s="895"/>
      <c r="AT978" s="895"/>
      <c r="AU978" s="895"/>
      <c r="AV978" s="895"/>
      <c r="AW978" s="895"/>
      <c r="AX978" s="895"/>
      <c r="AY978" s="895"/>
      <c r="AZ978" s="895"/>
      <c r="BA978" s="895"/>
      <c r="BB978" s="895"/>
      <c r="BC978" s="895"/>
      <c r="BD978" s="895"/>
      <c r="BE978" s="895"/>
      <c r="BF978" s="880"/>
      <c r="BG978" s="895"/>
      <c r="BH978" s="895"/>
      <c r="BI978" s="895"/>
      <c r="BJ978" s="895"/>
      <c r="BK978" s="895"/>
      <c r="BL978" s="895"/>
      <c r="BM978" s="895"/>
      <c r="BN978" s="895"/>
      <c r="BO978" s="895"/>
      <c r="BP978" s="895"/>
      <c r="BQ978" s="895"/>
      <c r="BR978" s="895"/>
      <c r="BS978" s="895"/>
      <c r="BT978" s="895"/>
      <c r="BU978" s="895"/>
      <c r="BV978" s="895"/>
      <c r="BW978" s="895"/>
      <c r="BX978" s="895"/>
      <c r="BY978" s="880"/>
      <c r="BZ978" s="895"/>
      <c r="CA978" s="895"/>
      <c r="CB978" s="895"/>
      <c r="CC978" s="895"/>
      <c r="CD978" s="690"/>
      <c r="CE978" s="690"/>
      <c r="CF978" s="690"/>
      <c r="CG978" s="690"/>
      <c r="CH978" s="1385"/>
      <c r="CI978" s="1386"/>
      <c r="CJ978" s="1386"/>
      <c r="CK978" s="1386"/>
      <c r="CL978" s="1386"/>
      <c r="CM978" s="1386"/>
      <c r="CN978" s="1386"/>
      <c r="CO978" s="1386"/>
      <c r="CP978" s="1386"/>
      <c r="CQ978" s="1386"/>
      <c r="CR978" s="1386"/>
      <c r="CS978" s="1386"/>
      <c r="CT978" s="1386"/>
      <c r="CU978" s="1386"/>
      <c r="CV978" s="1386"/>
      <c r="CW978" s="1386"/>
      <c r="CX978" s="1386"/>
      <c r="CY978" s="1387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6">
        <f t="shared" ref="B979:S979" si="3548">SUM(B749)</f>
        <v>0</v>
      </c>
      <c r="C979" s="896">
        <f t="shared" si="3548"/>
        <v>5670</v>
      </c>
      <c r="D979" s="896">
        <f t="shared" si="3548"/>
        <v>6300</v>
      </c>
      <c r="E979" s="896">
        <f t="shared" si="3548"/>
        <v>14400</v>
      </c>
      <c r="F979" s="896">
        <f t="shared" si="3548"/>
        <v>5040</v>
      </c>
      <c r="G979" s="896">
        <f t="shared" si="3548"/>
        <v>6720</v>
      </c>
      <c r="H979" s="896">
        <f t="shared" si="3548"/>
        <v>0</v>
      </c>
      <c r="I979" s="896">
        <f t="shared" si="3548"/>
        <v>0</v>
      </c>
      <c r="J979" s="896">
        <f t="shared" si="3548"/>
        <v>0</v>
      </c>
      <c r="K979" s="896">
        <f t="shared" si="3548"/>
        <v>0</v>
      </c>
      <c r="L979" s="896">
        <f t="shared" si="3548"/>
        <v>391440</v>
      </c>
      <c r="M979" s="896">
        <f t="shared" si="3548"/>
        <v>0</v>
      </c>
      <c r="N979" s="896">
        <f t="shared" si="3548"/>
        <v>0</v>
      </c>
      <c r="O979" s="896">
        <f t="shared" si="3548"/>
        <v>0</v>
      </c>
      <c r="P979" s="896">
        <f t="shared" si="3548"/>
        <v>0</v>
      </c>
      <c r="Q979" s="896">
        <f t="shared" si="3548"/>
        <v>0</v>
      </c>
      <c r="R979" s="896">
        <f t="shared" si="3548"/>
        <v>0</v>
      </c>
      <c r="S979" s="896">
        <f t="shared" si="3548"/>
        <v>0</v>
      </c>
      <c r="T979" s="895"/>
      <c r="U979" s="896">
        <f t="shared" ref="U979:AL979" si="3549">SUM(U749)</f>
        <v>13122</v>
      </c>
      <c r="V979" s="896">
        <f t="shared" si="3549"/>
        <v>561</v>
      </c>
      <c r="W979" s="896">
        <f t="shared" si="3549"/>
        <v>748</v>
      </c>
      <c r="X979" s="896">
        <f t="shared" si="3549"/>
        <v>14400</v>
      </c>
      <c r="Y979" s="896">
        <f t="shared" si="3549"/>
        <v>12000</v>
      </c>
      <c r="Z979" s="896">
        <f t="shared" si="3549"/>
        <v>0</v>
      </c>
      <c r="AA979" s="896">
        <f t="shared" si="3549"/>
        <v>0</v>
      </c>
      <c r="AB979" s="896">
        <f t="shared" si="3549"/>
        <v>0</v>
      </c>
      <c r="AC979" s="896">
        <f t="shared" si="3549"/>
        <v>0</v>
      </c>
      <c r="AD979" s="896">
        <f t="shared" si="3549"/>
        <v>0</v>
      </c>
      <c r="AE979" s="896">
        <f t="shared" si="3549"/>
        <v>0</v>
      </c>
      <c r="AF979" s="896">
        <f t="shared" si="3549"/>
        <v>0</v>
      </c>
      <c r="AG979" s="896">
        <f t="shared" si="3549"/>
        <v>24480</v>
      </c>
      <c r="AH979" s="896">
        <f t="shared" si="3549"/>
        <v>0</v>
      </c>
      <c r="AI979" s="896">
        <f t="shared" si="3549"/>
        <v>0</v>
      </c>
      <c r="AJ979" s="896">
        <f t="shared" si="3549"/>
        <v>0</v>
      </c>
      <c r="AK979" s="896">
        <f t="shared" si="3549"/>
        <v>0</v>
      </c>
      <c r="AL979" s="896">
        <f t="shared" si="3549"/>
        <v>0</v>
      </c>
      <c r="AM979" s="895"/>
      <c r="AN979" s="896">
        <f t="shared" ref="AN979:BE979" si="3550">SUM(AN749)</f>
        <v>0</v>
      </c>
      <c r="AO979" s="896">
        <f t="shared" si="3550"/>
        <v>0</v>
      </c>
      <c r="AP979" s="896">
        <f t="shared" si="3550"/>
        <v>0</v>
      </c>
      <c r="AQ979" s="896">
        <f t="shared" si="3550"/>
        <v>0</v>
      </c>
      <c r="AR979" s="896">
        <f t="shared" si="3550"/>
        <v>10200</v>
      </c>
      <c r="AS979" s="896">
        <f t="shared" si="3550"/>
        <v>0</v>
      </c>
      <c r="AT979" s="896">
        <f t="shared" si="3550"/>
        <v>0</v>
      </c>
      <c r="AU979" s="896">
        <f t="shared" si="3550"/>
        <v>0</v>
      </c>
      <c r="AV979" s="896">
        <f t="shared" si="3550"/>
        <v>0</v>
      </c>
      <c r="AW979" s="896">
        <f t="shared" si="3550"/>
        <v>0</v>
      </c>
      <c r="AX979" s="896">
        <f t="shared" si="3550"/>
        <v>0</v>
      </c>
      <c r="AY979" s="896">
        <f t="shared" si="3550"/>
        <v>0</v>
      </c>
      <c r="AZ979" s="896">
        <f t="shared" si="3550"/>
        <v>0</v>
      </c>
      <c r="BA979" s="896">
        <f t="shared" si="3550"/>
        <v>0</v>
      </c>
      <c r="BB979" s="896">
        <f t="shared" si="3550"/>
        <v>0</v>
      </c>
      <c r="BC979" s="896">
        <f t="shared" si="3550"/>
        <v>0</v>
      </c>
      <c r="BD979" s="896">
        <f t="shared" si="3550"/>
        <v>0</v>
      </c>
      <c r="BE979" s="896">
        <f t="shared" si="3550"/>
        <v>0</v>
      </c>
      <c r="BF979" s="895"/>
      <c r="BG979" s="896">
        <f t="shared" ref="BG979:BX979" si="3551">SUM(BG749)</f>
        <v>0</v>
      </c>
      <c r="BH979" s="896">
        <f t="shared" si="3551"/>
        <v>0</v>
      </c>
      <c r="BI979" s="896">
        <f t="shared" si="3551"/>
        <v>0</v>
      </c>
      <c r="BJ979" s="896">
        <f t="shared" si="3551"/>
        <v>0</v>
      </c>
      <c r="BK979" s="896">
        <f t="shared" si="3551"/>
        <v>0</v>
      </c>
      <c r="BL979" s="896">
        <f t="shared" si="3551"/>
        <v>0</v>
      </c>
      <c r="BM979" s="896">
        <f t="shared" si="3551"/>
        <v>0</v>
      </c>
      <c r="BN979" s="896">
        <f t="shared" si="3551"/>
        <v>0</v>
      </c>
      <c r="BO979" s="896">
        <f t="shared" si="3551"/>
        <v>0</v>
      </c>
      <c r="BP979" s="896">
        <f t="shared" si="3551"/>
        <v>0</v>
      </c>
      <c r="BQ979" s="896">
        <f t="shared" si="3551"/>
        <v>0</v>
      </c>
      <c r="BR979" s="896">
        <f t="shared" si="3551"/>
        <v>0</v>
      </c>
      <c r="BS979" s="896">
        <f t="shared" si="3551"/>
        <v>0</v>
      </c>
      <c r="BT979" s="896">
        <f t="shared" si="3551"/>
        <v>0</v>
      </c>
      <c r="BU979" s="896">
        <f t="shared" si="3551"/>
        <v>0</v>
      </c>
      <c r="BV979" s="896">
        <f t="shared" si="3551"/>
        <v>0</v>
      </c>
      <c r="BW979" s="896">
        <f t="shared" si="3551"/>
        <v>0</v>
      </c>
      <c r="BX979" s="896">
        <f t="shared" si="3551"/>
        <v>0</v>
      </c>
      <c r="BY979" s="895"/>
      <c r="BZ979" s="896">
        <f>SUM(BZ749)</f>
        <v>0</v>
      </c>
      <c r="CA979" s="896">
        <f>SUM(CA749)</f>
        <v>561</v>
      </c>
      <c r="CB979" s="896">
        <f>SUM(CB749)</f>
        <v>0</v>
      </c>
      <c r="CC979" s="896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370">
        <f t="shared" ref="CH979:CY979" si="3552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371">
        <f t="shared" si="3552"/>
        <v>0</v>
      </c>
      <c r="CJ979" s="1372">
        <f t="shared" si="3552"/>
        <v>0</v>
      </c>
      <c r="CK979" s="1372">
        <f t="shared" si="3552"/>
        <v>0</v>
      </c>
      <c r="CL979" s="1372">
        <f t="shared" si="3552"/>
        <v>0</v>
      </c>
      <c r="CM979" s="1372">
        <f t="shared" si="3552"/>
        <v>0</v>
      </c>
      <c r="CN979" s="1372">
        <f t="shared" si="3552"/>
        <v>0</v>
      </c>
      <c r="CO979" s="1373">
        <f t="shared" si="3552"/>
        <v>0</v>
      </c>
      <c r="CP979" s="1373">
        <f t="shared" si="3552"/>
        <v>0</v>
      </c>
      <c r="CQ979" s="1373">
        <f t="shared" si="3552"/>
        <v>0</v>
      </c>
      <c r="CR979" s="1373">
        <f t="shared" si="3552"/>
        <v>0</v>
      </c>
      <c r="CS979" s="1372">
        <f t="shared" si="3552"/>
        <v>0</v>
      </c>
      <c r="CT979" s="1372">
        <f t="shared" si="3552"/>
        <v>5040</v>
      </c>
      <c r="CU979" s="1372">
        <f t="shared" si="3552"/>
        <v>5670</v>
      </c>
      <c r="CV979" s="1372">
        <f t="shared" si="3552"/>
        <v>6300</v>
      </c>
      <c r="CW979" s="1372">
        <f t="shared" si="3552"/>
        <v>6720</v>
      </c>
      <c r="CX979" s="1371">
        <f t="shared" si="3552"/>
        <v>14400</v>
      </c>
      <c r="CY979" s="1374">
        <f t="shared" si="3552"/>
        <v>391440</v>
      </c>
      <c r="CZ979" s="532">
        <f t="shared" ref="CZ979:DQ979" si="3553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553"/>
        <v>0</v>
      </c>
      <c r="DB979" s="534">
        <f t="shared" si="3553"/>
        <v>0</v>
      </c>
      <c r="DC979" s="534">
        <f t="shared" si="3553"/>
        <v>0</v>
      </c>
      <c r="DD979" s="534">
        <f t="shared" si="3553"/>
        <v>0</v>
      </c>
      <c r="DE979" s="534">
        <f t="shared" si="3553"/>
        <v>0</v>
      </c>
      <c r="DF979" s="534">
        <f t="shared" si="3553"/>
        <v>0</v>
      </c>
      <c r="DG979" s="535">
        <f t="shared" si="3553"/>
        <v>0</v>
      </c>
      <c r="DH979" s="535">
        <f t="shared" si="3553"/>
        <v>0</v>
      </c>
      <c r="DI979" s="535">
        <f t="shared" si="3553"/>
        <v>0</v>
      </c>
      <c r="DJ979" s="535">
        <f t="shared" si="3553"/>
        <v>0</v>
      </c>
      <c r="DK979" s="534">
        <f t="shared" si="3553"/>
        <v>0</v>
      </c>
      <c r="DL979" s="534">
        <f t="shared" si="3553"/>
        <v>561</v>
      </c>
      <c r="DM979" s="534">
        <f t="shared" si="3553"/>
        <v>748</v>
      </c>
      <c r="DN979" s="534">
        <f t="shared" si="3553"/>
        <v>12000</v>
      </c>
      <c r="DO979" s="534">
        <f t="shared" si="3553"/>
        <v>13122</v>
      </c>
      <c r="DP979" s="533">
        <f t="shared" si="3553"/>
        <v>14400</v>
      </c>
      <c r="DQ979" s="532">
        <f t="shared" si="3553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7"/>
      <c r="EE979" s="603"/>
    </row>
    <row r="980" spans="1:135" s="604" customFormat="1" ht="15.75" customHeight="1">
      <c r="A980" s="904" t="s">
        <v>519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Q980" s="895"/>
      <c r="R980" s="895"/>
      <c r="S980" s="895"/>
      <c r="T980" s="880"/>
      <c r="U980" s="895"/>
      <c r="V980" s="895"/>
      <c r="W980" s="895"/>
      <c r="X980" s="895"/>
      <c r="Y980" s="895"/>
      <c r="Z980" s="895"/>
      <c r="AA980" s="895"/>
      <c r="AB980" s="895"/>
      <c r="AC980" s="895"/>
      <c r="AD980" s="895"/>
      <c r="AE980" s="895"/>
      <c r="AF980" s="895"/>
      <c r="AG980" s="895"/>
      <c r="AH980" s="895"/>
      <c r="AI980" s="895"/>
      <c r="AJ980" s="895"/>
      <c r="AK980" s="895"/>
      <c r="AL980" s="895"/>
      <c r="AM980" s="880"/>
      <c r="AN980" s="895"/>
      <c r="AO980" s="895"/>
      <c r="AP980" s="895"/>
      <c r="AQ980" s="895"/>
      <c r="AR980" s="895"/>
      <c r="AS980" s="895"/>
      <c r="AT980" s="895"/>
      <c r="AU980" s="895"/>
      <c r="AV980" s="895"/>
      <c r="AW980" s="895"/>
      <c r="AX980" s="895"/>
      <c r="AY980" s="895"/>
      <c r="AZ980" s="895"/>
      <c r="BA980" s="895"/>
      <c r="BB980" s="895"/>
      <c r="BC980" s="895"/>
      <c r="BD980" s="895"/>
      <c r="BE980" s="895"/>
      <c r="BF980" s="880"/>
      <c r="BG980" s="895"/>
      <c r="BH980" s="895"/>
      <c r="BI980" s="895"/>
      <c r="BJ980" s="895"/>
      <c r="BK980" s="895"/>
      <c r="BL980" s="895"/>
      <c r="BM980" s="895"/>
      <c r="BN980" s="895"/>
      <c r="BO980" s="895"/>
      <c r="BP980" s="895"/>
      <c r="BQ980" s="895"/>
      <c r="BR980" s="895"/>
      <c r="BS980" s="895"/>
      <c r="BT980" s="895"/>
      <c r="BU980" s="895"/>
      <c r="BV980" s="895"/>
      <c r="BW980" s="895"/>
      <c r="BX980" s="895"/>
      <c r="BY980" s="880"/>
      <c r="BZ980" s="895"/>
      <c r="CA980" s="895"/>
      <c r="CB980" s="895"/>
      <c r="CC980" s="895"/>
      <c r="CD980" s="910"/>
      <c r="CE980" s="910"/>
      <c r="CF980" s="910"/>
      <c r="CG980" s="910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6">
        <f t="shared" ref="B981:S981" si="3554">SUM(B765)</f>
        <v>0</v>
      </c>
      <c r="C981" s="896">
        <f t="shared" si="3554"/>
        <v>0</v>
      </c>
      <c r="D981" s="896">
        <f t="shared" si="3554"/>
        <v>0</v>
      </c>
      <c r="E981" s="896">
        <f t="shared" si="3554"/>
        <v>0</v>
      </c>
      <c r="F981" s="896">
        <f t="shared" si="3554"/>
        <v>0</v>
      </c>
      <c r="G981" s="896">
        <f t="shared" si="3554"/>
        <v>0</v>
      </c>
      <c r="H981" s="896">
        <f t="shared" si="3554"/>
        <v>0</v>
      </c>
      <c r="I981" s="896">
        <f t="shared" si="3554"/>
        <v>0</v>
      </c>
      <c r="J981" s="896">
        <f t="shared" si="3554"/>
        <v>0</v>
      </c>
      <c r="K981" s="896">
        <f t="shared" si="3554"/>
        <v>0</v>
      </c>
      <c r="L981" s="896">
        <f t="shared" si="3554"/>
        <v>0</v>
      </c>
      <c r="M981" s="896">
        <f t="shared" si="3554"/>
        <v>0</v>
      </c>
      <c r="N981" s="896">
        <f t="shared" si="3554"/>
        <v>0</v>
      </c>
      <c r="O981" s="896">
        <f t="shared" si="3554"/>
        <v>0</v>
      </c>
      <c r="P981" s="896">
        <f t="shared" si="3554"/>
        <v>0</v>
      </c>
      <c r="Q981" s="896">
        <f t="shared" si="3554"/>
        <v>0</v>
      </c>
      <c r="R981" s="896">
        <f t="shared" si="3554"/>
        <v>0</v>
      </c>
      <c r="S981" s="896">
        <f t="shared" si="3554"/>
        <v>0</v>
      </c>
      <c r="T981" s="895"/>
      <c r="U981" s="896">
        <f t="shared" ref="U981:AL981" si="3555">SUM(U765)</f>
        <v>0</v>
      </c>
      <c r="V981" s="896">
        <f t="shared" si="3555"/>
        <v>0</v>
      </c>
      <c r="W981" s="896">
        <f t="shared" si="3555"/>
        <v>0</v>
      </c>
      <c r="X981" s="896">
        <f t="shared" si="3555"/>
        <v>0</v>
      </c>
      <c r="Y981" s="896">
        <f t="shared" si="3555"/>
        <v>0</v>
      </c>
      <c r="Z981" s="896">
        <f t="shared" si="3555"/>
        <v>0</v>
      </c>
      <c r="AA981" s="896">
        <f t="shared" si="3555"/>
        <v>0</v>
      </c>
      <c r="AB981" s="896">
        <f t="shared" si="3555"/>
        <v>0</v>
      </c>
      <c r="AC981" s="896">
        <f t="shared" si="3555"/>
        <v>0</v>
      </c>
      <c r="AD981" s="896">
        <f t="shared" si="3555"/>
        <v>0</v>
      </c>
      <c r="AE981" s="896">
        <f t="shared" si="3555"/>
        <v>0</v>
      </c>
      <c r="AF981" s="896">
        <f t="shared" si="3555"/>
        <v>0</v>
      </c>
      <c r="AG981" s="896">
        <f t="shared" si="3555"/>
        <v>0</v>
      </c>
      <c r="AH981" s="896">
        <f t="shared" si="3555"/>
        <v>0</v>
      </c>
      <c r="AI981" s="896">
        <f t="shared" si="3555"/>
        <v>0</v>
      </c>
      <c r="AJ981" s="896">
        <f t="shared" si="3555"/>
        <v>0</v>
      </c>
      <c r="AK981" s="896">
        <f t="shared" si="3555"/>
        <v>0</v>
      </c>
      <c r="AL981" s="896">
        <f t="shared" si="3555"/>
        <v>0</v>
      </c>
      <c r="AM981" s="895"/>
      <c r="AN981" s="896">
        <f t="shared" ref="AN981:BE981" si="3556">SUM(AN765)</f>
        <v>0</v>
      </c>
      <c r="AO981" s="896">
        <f t="shared" si="3556"/>
        <v>0</v>
      </c>
      <c r="AP981" s="896">
        <f t="shared" si="3556"/>
        <v>0</v>
      </c>
      <c r="AQ981" s="896">
        <f t="shared" si="3556"/>
        <v>0</v>
      </c>
      <c r="AR981" s="896">
        <f t="shared" si="3556"/>
        <v>0</v>
      </c>
      <c r="AS981" s="896">
        <f t="shared" si="3556"/>
        <v>0</v>
      </c>
      <c r="AT981" s="896">
        <f t="shared" si="3556"/>
        <v>0</v>
      </c>
      <c r="AU981" s="896">
        <f t="shared" si="3556"/>
        <v>0</v>
      </c>
      <c r="AV981" s="896">
        <f t="shared" si="3556"/>
        <v>0</v>
      </c>
      <c r="AW981" s="896">
        <f t="shared" si="3556"/>
        <v>0</v>
      </c>
      <c r="AX981" s="896">
        <f t="shared" si="3556"/>
        <v>0</v>
      </c>
      <c r="AY981" s="896">
        <f t="shared" si="3556"/>
        <v>0</v>
      </c>
      <c r="AZ981" s="896">
        <f t="shared" si="3556"/>
        <v>0</v>
      </c>
      <c r="BA981" s="896">
        <f t="shared" si="3556"/>
        <v>0</v>
      </c>
      <c r="BB981" s="896">
        <f t="shared" si="3556"/>
        <v>0</v>
      </c>
      <c r="BC981" s="896">
        <f t="shared" si="3556"/>
        <v>0</v>
      </c>
      <c r="BD981" s="896">
        <f t="shared" si="3556"/>
        <v>0</v>
      </c>
      <c r="BE981" s="896">
        <f t="shared" si="3556"/>
        <v>0</v>
      </c>
      <c r="BF981" s="895"/>
      <c r="BG981" s="896">
        <f t="shared" ref="BG981:BX981" si="3557">SUM(BG765)</f>
        <v>0</v>
      </c>
      <c r="BH981" s="896">
        <f t="shared" si="3557"/>
        <v>0</v>
      </c>
      <c r="BI981" s="896">
        <f t="shared" si="3557"/>
        <v>0</v>
      </c>
      <c r="BJ981" s="896">
        <f t="shared" si="3557"/>
        <v>0</v>
      </c>
      <c r="BK981" s="896">
        <f t="shared" si="3557"/>
        <v>0</v>
      </c>
      <c r="BL981" s="896">
        <f t="shared" si="3557"/>
        <v>0</v>
      </c>
      <c r="BM981" s="896">
        <f t="shared" si="3557"/>
        <v>0</v>
      </c>
      <c r="BN981" s="896">
        <f t="shared" si="3557"/>
        <v>0</v>
      </c>
      <c r="BO981" s="896">
        <f t="shared" si="3557"/>
        <v>0</v>
      </c>
      <c r="BP981" s="896">
        <f t="shared" si="3557"/>
        <v>0</v>
      </c>
      <c r="BQ981" s="896">
        <f t="shared" si="3557"/>
        <v>0</v>
      </c>
      <c r="BR981" s="896">
        <f t="shared" si="3557"/>
        <v>0</v>
      </c>
      <c r="BS981" s="896">
        <f t="shared" si="3557"/>
        <v>0</v>
      </c>
      <c r="BT981" s="896">
        <f t="shared" si="3557"/>
        <v>0</v>
      </c>
      <c r="BU981" s="896">
        <f t="shared" si="3557"/>
        <v>0</v>
      </c>
      <c r="BV981" s="896">
        <f t="shared" si="3557"/>
        <v>0</v>
      </c>
      <c r="BW981" s="896">
        <f t="shared" si="3557"/>
        <v>0</v>
      </c>
      <c r="BX981" s="896">
        <f t="shared" si="3557"/>
        <v>0</v>
      </c>
      <c r="BY981" s="895"/>
      <c r="BZ981" s="896">
        <f>SUM(BZ765)</f>
        <v>0</v>
      </c>
      <c r="CA981" s="896">
        <f>SUM(CA765)</f>
        <v>0</v>
      </c>
      <c r="CB981" s="896">
        <f>SUM(CB765)</f>
        <v>0</v>
      </c>
      <c r="CC981" s="896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370">
        <f t="shared" ref="CH981:CQ983" si="3558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371">
        <f t="shared" si="3558"/>
        <v>0</v>
      </c>
      <c r="CJ981" s="1372">
        <f t="shared" si="3558"/>
        <v>0</v>
      </c>
      <c r="CK981" s="1372">
        <f t="shared" si="3558"/>
        <v>0</v>
      </c>
      <c r="CL981" s="1372">
        <f t="shared" si="3558"/>
        <v>0</v>
      </c>
      <c r="CM981" s="1372">
        <f t="shared" si="3558"/>
        <v>0</v>
      </c>
      <c r="CN981" s="1372">
        <f t="shared" si="3558"/>
        <v>0</v>
      </c>
      <c r="CO981" s="1373">
        <f t="shared" si="3558"/>
        <v>0</v>
      </c>
      <c r="CP981" s="1373">
        <f t="shared" si="3558"/>
        <v>0</v>
      </c>
      <c r="CQ981" s="1373">
        <f t="shared" si="3558"/>
        <v>0</v>
      </c>
      <c r="CR981" s="1373">
        <f t="shared" ref="CR981:CY983" si="3559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372">
        <f t="shared" si="3559"/>
        <v>0</v>
      </c>
      <c r="CT981" s="1372">
        <f t="shared" si="3559"/>
        <v>0</v>
      </c>
      <c r="CU981" s="1372">
        <f t="shared" si="3559"/>
        <v>0</v>
      </c>
      <c r="CV981" s="1372">
        <f t="shared" si="3559"/>
        <v>0</v>
      </c>
      <c r="CW981" s="1372">
        <f t="shared" si="3559"/>
        <v>0</v>
      </c>
      <c r="CX981" s="1371">
        <f t="shared" si="3559"/>
        <v>0</v>
      </c>
      <c r="CY981" s="1374">
        <f t="shared" si="3559"/>
        <v>0</v>
      </c>
      <c r="CZ981" s="532">
        <f t="shared" ref="CZ981:DI983" si="3560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560"/>
        <v>0</v>
      </c>
      <c r="DB981" s="534">
        <f t="shared" si="3560"/>
        <v>0</v>
      </c>
      <c r="DC981" s="534">
        <f t="shared" si="3560"/>
        <v>0</v>
      </c>
      <c r="DD981" s="534">
        <f t="shared" si="3560"/>
        <v>0</v>
      </c>
      <c r="DE981" s="534">
        <f t="shared" si="3560"/>
        <v>0</v>
      </c>
      <c r="DF981" s="534">
        <f t="shared" si="3560"/>
        <v>0</v>
      </c>
      <c r="DG981" s="535">
        <f t="shared" si="3560"/>
        <v>0</v>
      </c>
      <c r="DH981" s="535">
        <f t="shared" si="3560"/>
        <v>0</v>
      </c>
      <c r="DI981" s="535">
        <f t="shared" si="3560"/>
        <v>0</v>
      </c>
      <c r="DJ981" s="535">
        <f t="shared" ref="DJ981:DQ983" si="3561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561"/>
        <v>0</v>
      </c>
      <c r="DL981" s="534">
        <f t="shared" si="3561"/>
        <v>0</v>
      </c>
      <c r="DM981" s="534">
        <f t="shared" si="3561"/>
        <v>0</v>
      </c>
      <c r="DN981" s="534">
        <f t="shared" si="3561"/>
        <v>0</v>
      </c>
      <c r="DO981" s="534">
        <f t="shared" si="3561"/>
        <v>0</v>
      </c>
      <c r="DP981" s="533">
        <f t="shared" si="3561"/>
        <v>0</v>
      </c>
      <c r="DQ981" s="532">
        <f t="shared" si="3561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7"/>
      <c r="EE981" s="603"/>
    </row>
    <row r="982" spans="1:135" s="604" customFormat="1" ht="15.75" customHeight="1">
      <c r="A982" s="905" t="str">
        <f>A766</f>
        <v>Other income: e.g. Credit (cotton loans)</v>
      </c>
      <c r="B982" s="896">
        <f t="shared" ref="B982:S982" si="3562">SUM(B770)</f>
        <v>0</v>
      </c>
      <c r="C982" s="896">
        <f t="shared" si="3562"/>
        <v>0</v>
      </c>
      <c r="D982" s="896">
        <f t="shared" si="3562"/>
        <v>0</v>
      </c>
      <c r="E982" s="896">
        <f t="shared" si="3562"/>
        <v>0</v>
      </c>
      <c r="F982" s="896">
        <f t="shared" si="3562"/>
        <v>0</v>
      </c>
      <c r="G982" s="896">
        <f t="shared" si="3562"/>
        <v>0</v>
      </c>
      <c r="H982" s="896">
        <f t="shared" si="3562"/>
        <v>0</v>
      </c>
      <c r="I982" s="896">
        <f t="shared" si="3562"/>
        <v>0</v>
      </c>
      <c r="J982" s="896">
        <f t="shared" si="3562"/>
        <v>0</v>
      </c>
      <c r="K982" s="896">
        <f t="shared" si="3562"/>
        <v>0</v>
      </c>
      <c r="L982" s="896">
        <f t="shared" si="3562"/>
        <v>0</v>
      </c>
      <c r="M982" s="896">
        <f t="shared" si="3562"/>
        <v>0</v>
      </c>
      <c r="N982" s="896">
        <f t="shared" si="3562"/>
        <v>450</v>
      </c>
      <c r="O982" s="896">
        <f t="shared" si="3562"/>
        <v>0</v>
      </c>
      <c r="P982" s="896">
        <f t="shared" si="3562"/>
        <v>0</v>
      </c>
      <c r="Q982" s="896">
        <f t="shared" si="3562"/>
        <v>0</v>
      </c>
      <c r="R982" s="896">
        <f t="shared" si="3562"/>
        <v>2640</v>
      </c>
      <c r="S982" s="896">
        <f t="shared" si="3562"/>
        <v>1500</v>
      </c>
      <c r="T982" s="895"/>
      <c r="U982" s="896">
        <f t="shared" ref="U982:AL982" si="3563">SUM(U770)</f>
        <v>0</v>
      </c>
      <c r="V982" s="896">
        <f t="shared" si="3563"/>
        <v>0</v>
      </c>
      <c r="W982" s="896">
        <f t="shared" si="3563"/>
        <v>0</v>
      </c>
      <c r="X982" s="896">
        <f t="shared" si="3563"/>
        <v>0</v>
      </c>
      <c r="Y982" s="896">
        <f t="shared" si="3563"/>
        <v>0</v>
      </c>
      <c r="Z982" s="896">
        <f t="shared" si="3563"/>
        <v>0</v>
      </c>
      <c r="AA982" s="896">
        <f t="shared" si="3563"/>
        <v>0</v>
      </c>
      <c r="AB982" s="896">
        <f t="shared" si="3563"/>
        <v>0</v>
      </c>
      <c r="AC982" s="896">
        <f t="shared" si="3563"/>
        <v>0</v>
      </c>
      <c r="AD982" s="896">
        <f t="shared" si="3563"/>
        <v>0</v>
      </c>
      <c r="AE982" s="896">
        <f t="shared" si="3563"/>
        <v>0</v>
      </c>
      <c r="AF982" s="896">
        <f t="shared" si="3563"/>
        <v>0</v>
      </c>
      <c r="AG982" s="896">
        <f t="shared" si="3563"/>
        <v>0</v>
      </c>
      <c r="AH982" s="896">
        <f t="shared" si="3563"/>
        <v>0</v>
      </c>
      <c r="AI982" s="896">
        <f t="shared" si="3563"/>
        <v>0</v>
      </c>
      <c r="AJ982" s="896">
        <f t="shared" si="3563"/>
        <v>0</v>
      </c>
      <c r="AK982" s="896">
        <f t="shared" si="3563"/>
        <v>0</v>
      </c>
      <c r="AL982" s="896">
        <f t="shared" si="3563"/>
        <v>4000</v>
      </c>
      <c r="AM982" s="895"/>
      <c r="AN982" s="896">
        <f t="shared" ref="AN982:BE982" si="3564">SUM(AN770)</f>
        <v>0</v>
      </c>
      <c r="AO982" s="896">
        <f t="shared" si="3564"/>
        <v>0</v>
      </c>
      <c r="AP982" s="896">
        <f t="shared" si="3564"/>
        <v>0</v>
      </c>
      <c r="AQ982" s="896">
        <f t="shared" si="3564"/>
        <v>0</v>
      </c>
      <c r="AR982" s="896">
        <f t="shared" si="3564"/>
        <v>0</v>
      </c>
      <c r="AS982" s="896">
        <f t="shared" si="3564"/>
        <v>0</v>
      </c>
      <c r="AT982" s="896">
        <f t="shared" si="3564"/>
        <v>0</v>
      </c>
      <c r="AU982" s="896">
        <f t="shared" si="3564"/>
        <v>0</v>
      </c>
      <c r="AV982" s="896">
        <f t="shared" si="3564"/>
        <v>0</v>
      </c>
      <c r="AW982" s="896">
        <f t="shared" si="3564"/>
        <v>0</v>
      </c>
      <c r="AX982" s="896">
        <f t="shared" si="3564"/>
        <v>0</v>
      </c>
      <c r="AY982" s="896">
        <f t="shared" si="3564"/>
        <v>0</v>
      </c>
      <c r="AZ982" s="896">
        <f t="shared" si="3564"/>
        <v>0</v>
      </c>
      <c r="BA982" s="896">
        <f t="shared" si="3564"/>
        <v>0</v>
      </c>
      <c r="BB982" s="896">
        <f t="shared" si="3564"/>
        <v>0</v>
      </c>
      <c r="BC982" s="896">
        <f t="shared" si="3564"/>
        <v>0</v>
      </c>
      <c r="BD982" s="896">
        <f t="shared" si="3564"/>
        <v>30000</v>
      </c>
      <c r="BE982" s="896">
        <f t="shared" si="3564"/>
        <v>0</v>
      </c>
      <c r="BF982" s="895"/>
      <c r="BG982" s="896">
        <f t="shared" ref="BG982:BX982" si="3565">SUM(BG770)</f>
        <v>0</v>
      </c>
      <c r="BH982" s="896">
        <f t="shared" si="3565"/>
        <v>0</v>
      </c>
      <c r="BI982" s="896">
        <f t="shared" si="3565"/>
        <v>0</v>
      </c>
      <c r="BJ982" s="896">
        <f t="shared" si="3565"/>
        <v>0</v>
      </c>
      <c r="BK982" s="896">
        <f t="shared" si="3565"/>
        <v>0</v>
      </c>
      <c r="BL982" s="896">
        <f t="shared" si="3565"/>
        <v>0</v>
      </c>
      <c r="BM982" s="896">
        <f t="shared" si="3565"/>
        <v>0</v>
      </c>
      <c r="BN982" s="896">
        <f t="shared" si="3565"/>
        <v>0</v>
      </c>
      <c r="BO982" s="896">
        <f t="shared" si="3565"/>
        <v>0</v>
      </c>
      <c r="BP982" s="896">
        <f t="shared" si="3565"/>
        <v>0</v>
      </c>
      <c r="BQ982" s="896">
        <f t="shared" si="3565"/>
        <v>0</v>
      </c>
      <c r="BR982" s="896">
        <f t="shared" si="3565"/>
        <v>0</v>
      </c>
      <c r="BS982" s="896">
        <f t="shared" si="3565"/>
        <v>0</v>
      </c>
      <c r="BT982" s="896">
        <f t="shared" si="3565"/>
        <v>0</v>
      </c>
      <c r="BU982" s="896">
        <f t="shared" si="3565"/>
        <v>0</v>
      </c>
      <c r="BV982" s="896">
        <f t="shared" si="3565"/>
        <v>0</v>
      </c>
      <c r="BW982" s="896">
        <f t="shared" si="3565"/>
        <v>0</v>
      </c>
      <c r="BX982" s="896">
        <f t="shared" si="3565"/>
        <v>0</v>
      </c>
      <c r="BY982" s="895"/>
      <c r="BZ982" s="896">
        <f>SUM(BZ770)</f>
        <v>450</v>
      </c>
      <c r="CA982" s="896">
        <f>SUM(CA770)</f>
        <v>0</v>
      </c>
      <c r="CB982" s="896">
        <f>SUM(CB770)</f>
        <v>0</v>
      </c>
      <c r="CC982" s="896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370">
        <f t="shared" si="3558"/>
        <v>0</v>
      </c>
      <c r="CI982" s="1371">
        <f t="shared" si="3558"/>
        <v>0</v>
      </c>
      <c r="CJ982" s="1372">
        <f t="shared" si="3558"/>
        <v>0</v>
      </c>
      <c r="CK982" s="1372">
        <f t="shared" si="3558"/>
        <v>0</v>
      </c>
      <c r="CL982" s="1372">
        <f t="shared" si="3558"/>
        <v>0</v>
      </c>
      <c r="CM982" s="1372">
        <f t="shared" si="3558"/>
        <v>0</v>
      </c>
      <c r="CN982" s="1372">
        <f t="shared" si="3558"/>
        <v>0</v>
      </c>
      <c r="CO982" s="1373">
        <f t="shared" si="3558"/>
        <v>0</v>
      </c>
      <c r="CP982" s="1373">
        <f t="shared" si="3558"/>
        <v>0</v>
      </c>
      <c r="CQ982" s="1373">
        <f t="shared" si="3558"/>
        <v>0</v>
      </c>
      <c r="CR982" s="1373">
        <f t="shared" si="3559"/>
        <v>0</v>
      </c>
      <c r="CS982" s="1372">
        <f t="shared" si="3559"/>
        <v>0</v>
      </c>
      <c r="CT982" s="1372">
        <f t="shared" si="3559"/>
        <v>0</v>
      </c>
      <c r="CU982" s="1372">
        <f t="shared" si="3559"/>
        <v>0</v>
      </c>
      <c r="CV982" s="1372">
        <f t="shared" si="3559"/>
        <v>0</v>
      </c>
      <c r="CW982" s="1372">
        <f t="shared" si="3559"/>
        <v>450</v>
      </c>
      <c r="CX982" s="1371">
        <f t="shared" si="3559"/>
        <v>1500</v>
      </c>
      <c r="CY982" s="1374">
        <f t="shared" si="3559"/>
        <v>2640</v>
      </c>
      <c r="CZ982" s="532">
        <f t="shared" si="3560"/>
        <v>0</v>
      </c>
      <c r="DA982" s="533">
        <f t="shared" si="3560"/>
        <v>0</v>
      </c>
      <c r="DB982" s="534">
        <f t="shared" si="3560"/>
        <v>0</v>
      </c>
      <c r="DC982" s="534">
        <f t="shared" si="3560"/>
        <v>0</v>
      </c>
      <c r="DD982" s="534">
        <f t="shared" si="3560"/>
        <v>0</v>
      </c>
      <c r="DE982" s="534">
        <f t="shared" si="3560"/>
        <v>0</v>
      </c>
      <c r="DF982" s="534">
        <f t="shared" si="3560"/>
        <v>0</v>
      </c>
      <c r="DG982" s="535">
        <f t="shared" si="3560"/>
        <v>0</v>
      </c>
      <c r="DH982" s="535">
        <f t="shared" si="3560"/>
        <v>0</v>
      </c>
      <c r="DI982" s="535">
        <f t="shared" si="3560"/>
        <v>0</v>
      </c>
      <c r="DJ982" s="535">
        <f t="shared" si="3561"/>
        <v>0</v>
      </c>
      <c r="DK982" s="534">
        <f t="shared" si="3561"/>
        <v>0</v>
      </c>
      <c r="DL982" s="534">
        <f t="shared" si="3561"/>
        <v>0</v>
      </c>
      <c r="DM982" s="534">
        <f t="shared" si="3561"/>
        <v>0</v>
      </c>
      <c r="DN982" s="534">
        <f t="shared" si="3561"/>
        <v>0</v>
      </c>
      <c r="DO982" s="534">
        <f t="shared" si="3561"/>
        <v>0</v>
      </c>
      <c r="DP982" s="533">
        <f t="shared" si="3561"/>
        <v>0</v>
      </c>
      <c r="DQ982" s="532">
        <f t="shared" si="3561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7"/>
      <c r="EE982" s="603"/>
    </row>
    <row r="983" spans="1:135" s="604" customFormat="1" ht="15.75" customHeight="1">
      <c r="A983" s="905" t="str">
        <f>$A$725</f>
        <v>Remittances: no. times per year</v>
      </c>
      <c r="B983" s="896">
        <f t="shared" ref="B983:S983" si="3566">SUM(B727)</f>
        <v>0</v>
      </c>
      <c r="C983" s="896">
        <f t="shared" si="3566"/>
        <v>0</v>
      </c>
      <c r="D983" s="896">
        <f t="shared" si="3566"/>
        <v>0</v>
      </c>
      <c r="E983" s="896">
        <f t="shared" si="3566"/>
        <v>2400</v>
      </c>
      <c r="F983" s="896">
        <f t="shared" si="3566"/>
        <v>0</v>
      </c>
      <c r="G983" s="896">
        <f t="shared" si="3566"/>
        <v>0</v>
      </c>
      <c r="H983" s="896">
        <f t="shared" si="3566"/>
        <v>2400</v>
      </c>
      <c r="I983" s="896">
        <f t="shared" si="3566"/>
        <v>1680</v>
      </c>
      <c r="J983" s="896">
        <f t="shared" si="3566"/>
        <v>0</v>
      </c>
      <c r="K983" s="896">
        <f t="shared" si="3566"/>
        <v>0</v>
      </c>
      <c r="L983" s="896">
        <f t="shared" si="3566"/>
        <v>0</v>
      </c>
      <c r="M983" s="896">
        <f t="shared" si="3566"/>
        <v>0</v>
      </c>
      <c r="N983" s="896">
        <f t="shared" si="3566"/>
        <v>0</v>
      </c>
      <c r="O983" s="896">
        <f t="shared" si="3566"/>
        <v>0</v>
      </c>
      <c r="P983" s="896">
        <f t="shared" si="3566"/>
        <v>0</v>
      </c>
      <c r="Q983" s="896">
        <f t="shared" si="3566"/>
        <v>0</v>
      </c>
      <c r="R983" s="896">
        <f t="shared" si="3566"/>
        <v>0</v>
      </c>
      <c r="S983" s="896">
        <f t="shared" si="3566"/>
        <v>0</v>
      </c>
      <c r="T983" s="895"/>
      <c r="U983" s="896">
        <f t="shared" ref="U983:AL983" si="3567">SUM(U727)</f>
        <v>1500</v>
      </c>
      <c r="V983" s="896">
        <f t="shared" si="3567"/>
        <v>0</v>
      </c>
      <c r="W983" s="896">
        <f t="shared" si="3567"/>
        <v>0</v>
      </c>
      <c r="X983" s="896">
        <f t="shared" si="3567"/>
        <v>0</v>
      </c>
      <c r="Y983" s="896">
        <f t="shared" si="3567"/>
        <v>0</v>
      </c>
      <c r="Z983" s="896">
        <f t="shared" si="3567"/>
        <v>0</v>
      </c>
      <c r="AA983" s="896">
        <f t="shared" si="3567"/>
        <v>0</v>
      </c>
      <c r="AB983" s="896">
        <f t="shared" si="3567"/>
        <v>0</v>
      </c>
      <c r="AC983" s="896">
        <f t="shared" si="3567"/>
        <v>0</v>
      </c>
      <c r="AD983" s="896">
        <f t="shared" si="3567"/>
        <v>4200</v>
      </c>
      <c r="AE983" s="896">
        <f t="shared" si="3567"/>
        <v>0</v>
      </c>
      <c r="AF983" s="896">
        <f t="shared" si="3567"/>
        <v>0</v>
      </c>
      <c r="AG983" s="896">
        <f t="shared" si="3567"/>
        <v>0</v>
      </c>
      <c r="AH983" s="896">
        <f t="shared" si="3567"/>
        <v>0</v>
      </c>
      <c r="AI983" s="896">
        <f t="shared" si="3567"/>
        <v>0</v>
      </c>
      <c r="AJ983" s="896">
        <f t="shared" si="3567"/>
        <v>0</v>
      </c>
      <c r="AK983" s="896">
        <f t="shared" si="3567"/>
        <v>0</v>
      </c>
      <c r="AL983" s="896">
        <f t="shared" si="3567"/>
        <v>0</v>
      </c>
      <c r="AM983" s="895"/>
      <c r="AN983" s="896">
        <f t="shared" ref="AN983:BE983" si="3568">SUM(AN727)</f>
        <v>0</v>
      </c>
      <c r="AO983" s="896">
        <f t="shared" si="3568"/>
        <v>0</v>
      </c>
      <c r="AP983" s="896">
        <f t="shared" si="3568"/>
        <v>0</v>
      </c>
      <c r="AQ983" s="896">
        <f t="shared" si="3568"/>
        <v>24000</v>
      </c>
      <c r="AR983" s="896">
        <f t="shared" si="3568"/>
        <v>24000</v>
      </c>
      <c r="AS983" s="896">
        <f t="shared" si="3568"/>
        <v>0</v>
      </c>
      <c r="AT983" s="896">
        <f t="shared" si="3568"/>
        <v>0</v>
      </c>
      <c r="AU983" s="896">
        <f t="shared" si="3568"/>
        <v>0</v>
      </c>
      <c r="AV983" s="896">
        <f t="shared" si="3568"/>
        <v>0</v>
      </c>
      <c r="AW983" s="896">
        <f t="shared" si="3568"/>
        <v>0</v>
      </c>
      <c r="AX983" s="896">
        <f t="shared" si="3568"/>
        <v>0</v>
      </c>
      <c r="AY983" s="896">
        <f t="shared" si="3568"/>
        <v>0</v>
      </c>
      <c r="AZ983" s="896">
        <f t="shared" si="3568"/>
        <v>0</v>
      </c>
      <c r="BA983" s="896">
        <f t="shared" si="3568"/>
        <v>0</v>
      </c>
      <c r="BB983" s="896">
        <f t="shared" si="3568"/>
        <v>0</v>
      </c>
      <c r="BC983" s="896">
        <f t="shared" si="3568"/>
        <v>0</v>
      </c>
      <c r="BD983" s="896">
        <f t="shared" si="3568"/>
        <v>36000</v>
      </c>
      <c r="BE983" s="896">
        <f t="shared" si="3568"/>
        <v>0</v>
      </c>
      <c r="BF983" s="895"/>
      <c r="BG983" s="896">
        <f t="shared" ref="BG983:BX983" si="3569">SUM(BG727)</f>
        <v>0</v>
      </c>
      <c r="BH983" s="896">
        <f t="shared" si="3569"/>
        <v>0</v>
      </c>
      <c r="BI983" s="896">
        <f t="shared" si="3569"/>
        <v>0</v>
      </c>
      <c r="BJ983" s="896">
        <f t="shared" si="3569"/>
        <v>36000</v>
      </c>
      <c r="BK983" s="896">
        <f t="shared" si="3569"/>
        <v>0</v>
      </c>
      <c r="BL983" s="896">
        <f t="shared" si="3569"/>
        <v>0</v>
      </c>
      <c r="BM983" s="896">
        <f t="shared" si="3569"/>
        <v>0</v>
      </c>
      <c r="BN983" s="896">
        <f t="shared" si="3569"/>
        <v>0</v>
      </c>
      <c r="BO983" s="896">
        <f t="shared" si="3569"/>
        <v>0</v>
      </c>
      <c r="BP983" s="896">
        <f t="shared" si="3569"/>
        <v>36000</v>
      </c>
      <c r="BQ983" s="896">
        <f t="shared" si="3569"/>
        <v>0</v>
      </c>
      <c r="BR983" s="896">
        <f t="shared" si="3569"/>
        <v>0</v>
      </c>
      <c r="BS983" s="896">
        <f t="shared" si="3569"/>
        <v>0</v>
      </c>
      <c r="BT983" s="896">
        <f t="shared" si="3569"/>
        <v>0</v>
      </c>
      <c r="BU983" s="896">
        <f t="shared" si="3569"/>
        <v>0</v>
      </c>
      <c r="BV983" s="896">
        <f t="shared" si="3569"/>
        <v>0</v>
      </c>
      <c r="BW983" s="896">
        <f t="shared" si="3569"/>
        <v>0</v>
      </c>
      <c r="BX983" s="896">
        <f t="shared" si="3569"/>
        <v>0</v>
      </c>
      <c r="BY983" s="895"/>
      <c r="BZ983" s="896">
        <f>SUM(BZ727)</f>
        <v>2400</v>
      </c>
      <c r="CA983" s="896">
        <f>SUM(CA727)</f>
        <v>3600</v>
      </c>
      <c r="CB983" s="896">
        <f>SUM(CB727)</f>
        <v>24000</v>
      </c>
      <c r="CC983" s="896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370">
        <f t="shared" si="3558"/>
        <v>0</v>
      </c>
      <c r="CI983" s="1371">
        <f t="shared" si="3558"/>
        <v>0</v>
      </c>
      <c r="CJ983" s="1372">
        <f t="shared" si="3558"/>
        <v>0</v>
      </c>
      <c r="CK983" s="1372">
        <f t="shared" si="3558"/>
        <v>0</v>
      </c>
      <c r="CL983" s="1372">
        <f t="shared" si="3558"/>
        <v>0</v>
      </c>
      <c r="CM983" s="1372">
        <f t="shared" si="3558"/>
        <v>0</v>
      </c>
      <c r="CN983" s="1372">
        <f t="shared" si="3558"/>
        <v>0</v>
      </c>
      <c r="CO983" s="1373">
        <f t="shared" si="3558"/>
        <v>0</v>
      </c>
      <c r="CP983" s="1373">
        <f t="shared" si="3558"/>
        <v>0</v>
      </c>
      <c r="CQ983" s="1373">
        <f t="shared" si="3558"/>
        <v>0</v>
      </c>
      <c r="CR983" s="1373">
        <f t="shared" si="3559"/>
        <v>0</v>
      </c>
      <c r="CS983" s="1372">
        <f t="shared" si="3559"/>
        <v>0</v>
      </c>
      <c r="CT983" s="1372">
        <f t="shared" si="3559"/>
        <v>0</v>
      </c>
      <c r="CU983" s="1372">
        <f t="shared" si="3559"/>
        <v>0</v>
      </c>
      <c r="CV983" s="1372">
        <f t="shared" si="3559"/>
        <v>0</v>
      </c>
      <c r="CW983" s="1372">
        <f t="shared" si="3559"/>
        <v>1680</v>
      </c>
      <c r="CX983" s="1371">
        <f t="shared" si="3559"/>
        <v>2400</v>
      </c>
      <c r="CY983" s="1374">
        <f t="shared" si="3559"/>
        <v>2400</v>
      </c>
      <c r="CZ983" s="532">
        <f t="shared" si="3560"/>
        <v>0</v>
      </c>
      <c r="DA983" s="533">
        <f t="shared" si="3560"/>
        <v>0</v>
      </c>
      <c r="DB983" s="534">
        <f t="shared" si="3560"/>
        <v>0</v>
      </c>
      <c r="DC983" s="534">
        <f t="shared" si="3560"/>
        <v>0</v>
      </c>
      <c r="DD983" s="534">
        <f t="shared" si="3560"/>
        <v>0</v>
      </c>
      <c r="DE983" s="534">
        <f t="shared" si="3560"/>
        <v>0</v>
      </c>
      <c r="DF983" s="534">
        <f t="shared" si="3560"/>
        <v>0</v>
      </c>
      <c r="DG983" s="535">
        <f t="shared" si="3560"/>
        <v>0</v>
      </c>
      <c r="DH983" s="535">
        <f t="shared" si="3560"/>
        <v>0</v>
      </c>
      <c r="DI983" s="535">
        <f t="shared" si="3560"/>
        <v>0</v>
      </c>
      <c r="DJ983" s="535">
        <f t="shared" si="3561"/>
        <v>0</v>
      </c>
      <c r="DK983" s="534">
        <f t="shared" si="3561"/>
        <v>0</v>
      </c>
      <c r="DL983" s="534">
        <f t="shared" si="3561"/>
        <v>0</v>
      </c>
      <c r="DM983" s="534">
        <f t="shared" si="3561"/>
        <v>0</v>
      </c>
      <c r="DN983" s="534">
        <f t="shared" si="3561"/>
        <v>0</v>
      </c>
      <c r="DO983" s="534">
        <f t="shared" si="3561"/>
        <v>0</v>
      </c>
      <c r="DP983" s="533">
        <f t="shared" si="3561"/>
        <v>1500</v>
      </c>
      <c r="DQ983" s="532">
        <f t="shared" si="3561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7"/>
      <c r="EE983" s="603"/>
    </row>
    <row r="984" spans="1:135" s="604" customFormat="1" ht="15.75" customHeight="1">
      <c r="A984" s="718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Q984" s="895"/>
      <c r="R984" s="895"/>
      <c r="S984" s="895"/>
      <c r="T984" s="880"/>
      <c r="U984" s="895"/>
      <c r="V984" s="895"/>
      <c r="W984" s="895"/>
      <c r="X984" s="895"/>
      <c r="Y984" s="895"/>
      <c r="Z984" s="895"/>
      <c r="AA984" s="895"/>
      <c r="AB984" s="895"/>
      <c r="AC984" s="895"/>
      <c r="AD984" s="895"/>
      <c r="AE984" s="895"/>
      <c r="AF984" s="895"/>
      <c r="AG984" s="895"/>
      <c r="AH984" s="895"/>
      <c r="AI984" s="895"/>
      <c r="AJ984" s="895"/>
      <c r="AK984" s="895"/>
      <c r="AL984" s="895"/>
      <c r="AM984" s="880"/>
      <c r="AN984" s="895"/>
      <c r="AO984" s="895"/>
      <c r="AP984" s="895"/>
      <c r="AQ984" s="895"/>
      <c r="AR984" s="895"/>
      <c r="AS984" s="895"/>
      <c r="AT984" s="895"/>
      <c r="AU984" s="895"/>
      <c r="AV984" s="895"/>
      <c r="AW984" s="895"/>
      <c r="AX984" s="895"/>
      <c r="AY984" s="895"/>
      <c r="AZ984" s="895"/>
      <c r="BA984" s="895"/>
      <c r="BB984" s="895"/>
      <c r="BC984" s="895"/>
      <c r="BD984" s="895"/>
      <c r="BE984" s="895"/>
      <c r="BF984" s="880"/>
      <c r="BG984" s="895"/>
      <c r="BH984" s="895"/>
      <c r="BI984" s="895"/>
      <c r="BJ984" s="895"/>
      <c r="BK984" s="895"/>
      <c r="BL984" s="895"/>
      <c r="BM984" s="895"/>
      <c r="BN984" s="895"/>
      <c r="BO984" s="895"/>
      <c r="BP984" s="895"/>
      <c r="BQ984" s="895"/>
      <c r="BR984" s="895"/>
      <c r="BS984" s="895"/>
      <c r="BT984" s="895"/>
      <c r="BU984" s="895"/>
      <c r="BV984" s="895"/>
      <c r="BW984" s="895"/>
      <c r="BX984" s="895"/>
      <c r="BY984" s="880"/>
      <c r="BZ984" s="895"/>
      <c r="CA984" s="895"/>
      <c r="CB984" s="895"/>
      <c r="CC984" s="895"/>
      <c r="CD984" s="910"/>
      <c r="CE984" s="910"/>
      <c r="CF984" s="910"/>
      <c r="CG984" s="910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6" t="s">
        <v>107</v>
      </c>
      <c r="B985" s="896">
        <f t="shared" ref="B985:S985" si="3570">SUM(B904:B984)</f>
        <v>91320</v>
      </c>
      <c r="C985" s="896">
        <f t="shared" si="3570"/>
        <v>5970</v>
      </c>
      <c r="D985" s="896">
        <f t="shared" si="3570"/>
        <v>76890</v>
      </c>
      <c r="E985" s="896">
        <f t="shared" si="3570"/>
        <v>57790</v>
      </c>
      <c r="F985" s="896">
        <f t="shared" si="3570"/>
        <v>33690</v>
      </c>
      <c r="G985" s="896">
        <f t="shared" si="3570"/>
        <v>7980</v>
      </c>
      <c r="H985" s="896">
        <f t="shared" si="3570"/>
        <v>7200</v>
      </c>
      <c r="I985" s="896">
        <f t="shared" si="3570"/>
        <v>1680</v>
      </c>
      <c r="J985" s="896">
        <f t="shared" si="3570"/>
        <v>52080</v>
      </c>
      <c r="K985" s="896">
        <f t="shared" si="3570"/>
        <v>32460</v>
      </c>
      <c r="L985" s="896">
        <f t="shared" si="3570"/>
        <v>409532</v>
      </c>
      <c r="M985" s="896">
        <f t="shared" si="3570"/>
        <v>36000</v>
      </c>
      <c r="N985" s="896">
        <f t="shared" si="3570"/>
        <v>63450</v>
      </c>
      <c r="O985" s="896">
        <f t="shared" si="3570"/>
        <v>10080</v>
      </c>
      <c r="P985" s="896">
        <f t="shared" si="3570"/>
        <v>36960</v>
      </c>
      <c r="Q985" s="896">
        <f t="shared" si="3570"/>
        <v>42880</v>
      </c>
      <c r="R985" s="896">
        <f t="shared" si="3570"/>
        <v>95520</v>
      </c>
      <c r="S985" s="896">
        <f t="shared" si="3570"/>
        <v>95880</v>
      </c>
      <c r="T985" s="895"/>
      <c r="U985" s="896">
        <f t="shared" ref="U985:AL985" si="3571">SUM(U904:U984)</f>
        <v>33474</v>
      </c>
      <c r="V985" s="896">
        <f t="shared" si="3571"/>
        <v>26061</v>
      </c>
      <c r="W985" s="896">
        <f t="shared" si="3571"/>
        <v>15153</v>
      </c>
      <c r="X985" s="896">
        <f t="shared" si="3571"/>
        <v>59420</v>
      </c>
      <c r="Y985" s="896">
        <f t="shared" si="3571"/>
        <v>89050</v>
      </c>
      <c r="Z985" s="896">
        <f t="shared" si="3571"/>
        <v>4100</v>
      </c>
      <c r="AA985" s="896">
        <f t="shared" si="3571"/>
        <v>409920</v>
      </c>
      <c r="AB985" s="896">
        <f t="shared" si="3571"/>
        <v>63000</v>
      </c>
      <c r="AC985" s="896">
        <f t="shared" si="3571"/>
        <v>21320</v>
      </c>
      <c r="AD985" s="896">
        <f t="shared" si="3571"/>
        <v>42770</v>
      </c>
      <c r="AE985" s="896">
        <f t="shared" si="3571"/>
        <v>378000</v>
      </c>
      <c r="AF985" s="896">
        <f t="shared" si="3571"/>
        <v>124400</v>
      </c>
      <c r="AG985" s="896">
        <f t="shared" si="3571"/>
        <v>66020</v>
      </c>
      <c r="AH985" s="896">
        <f t="shared" si="3571"/>
        <v>67560</v>
      </c>
      <c r="AI985" s="896">
        <f t="shared" si="3571"/>
        <v>55200</v>
      </c>
      <c r="AJ985" s="896">
        <f t="shared" si="3571"/>
        <v>0</v>
      </c>
      <c r="AK985" s="896">
        <f t="shared" si="3571"/>
        <v>55880</v>
      </c>
      <c r="AL985" s="896">
        <f t="shared" si="3571"/>
        <v>61105</v>
      </c>
      <c r="AM985" s="895"/>
      <c r="AN985" s="896">
        <f t="shared" ref="AN985:BE985" si="3572">SUM(AN904:AN984)</f>
        <v>168000</v>
      </c>
      <c r="AO985" s="896">
        <f t="shared" si="3572"/>
        <v>1040280</v>
      </c>
      <c r="AP985" s="896">
        <f t="shared" si="3572"/>
        <v>253939</v>
      </c>
      <c r="AQ985" s="896">
        <f t="shared" si="3572"/>
        <v>126680</v>
      </c>
      <c r="AR985" s="896">
        <f t="shared" si="3572"/>
        <v>104940</v>
      </c>
      <c r="AS985" s="896">
        <f t="shared" si="3572"/>
        <v>195950</v>
      </c>
      <c r="AT985" s="896">
        <f t="shared" si="3572"/>
        <v>978500</v>
      </c>
      <c r="AU985" s="896">
        <f t="shared" si="3572"/>
        <v>22650</v>
      </c>
      <c r="AV985" s="896">
        <f t="shared" si="3572"/>
        <v>339600</v>
      </c>
      <c r="AW985" s="896">
        <f t="shared" si="3572"/>
        <v>193140</v>
      </c>
      <c r="AX985" s="896">
        <f t="shared" si="3572"/>
        <v>770756</v>
      </c>
      <c r="AY985" s="896">
        <f t="shared" si="3572"/>
        <v>72135</v>
      </c>
      <c r="AZ985" s="896">
        <f t="shared" si="3572"/>
        <v>70200</v>
      </c>
      <c r="BA985" s="896">
        <f t="shared" si="3572"/>
        <v>160560</v>
      </c>
      <c r="BB985" s="896">
        <f t="shared" si="3572"/>
        <v>0</v>
      </c>
      <c r="BC985" s="896">
        <f t="shared" si="3572"/>
        <v>69900</v>
      </c>
      <c r="BD985" s="896">
        <f t="shared" si="3572"/>
        <v>315128.8</v>
      </c>
      <c r="BE985" s="896">
        <f t="shared" si="3572"/>
        <v>122390</v>
      </c>
      <c r="BF985" s="895"/>
      <c r="BG985" s="896">
        <f t="shared" ref="BG985:BX985" si="3573">SUM(BG904:BG984)</f>
        <v>856475</v>
      </c>
      <c r="BH985" s="896">
        <f t="shared" si="3573"/>
        <v>450</v>
      </c>
      <c r="BI985" s="896">
        <f t="shared" si="3573"/>
        <v>970800</v>
      </c>
      <c r="BJ985" s="896">
        <f t="shared" si="3573"/>
        <v>192630</v>
      </c>
      <c r="BK985" s="896">
        <f t="shared" si="3573"/>
        <v>118400</v>
      </c>
      <c r="BL985" s="896">
        <f t="shared" si="3573"/>
        <v>57388</v>
      </c>
      <c r="BM985" s="896">
        <f t="shared" si="3573"/>
        <v>33040</v>
      </c>
      <c r="BN985" s="896">
        <f t="shared" si="3573"/>
        <v>27750</v>
      </c>
      <c r="BO985" s="896">
        <f t="shared" si="3573"/>
        <v>750600</v>
      </c>
      <c r="BP985" s="896">
        <f t="shared" si="3573"/>
        <v>421020</v>
      </c>
      <c r="BQ985" s="896">
        <f t="shared" si="3573"/>
        <v>366720</v>
      </c>
      <c r="BR985" s="896">
        <f t="shared" si="3573"/>
        <v>113960</v>
      </c>
      <c r="BS985" s="896">
        <f t="shared" si="3573"/>
        <v>0</v>
      </c>
      <c r="BT985" s="896">
        <f t="shared" si="3573"/>
        <v>403000</v>
      </c>
      <c r="BU985" s="896">
        <f t="shared" si="3573"/>
        <v>0</v>
      </c>
      <c r="BV985" s="896">
        <f t="shared" si="3573"/>
        <v>0</v>
      </c>
      <c r="BW985" s="896">
        <f t="shared" si="3573"/>
        <v>33773.275862068964</v>
      </c>
      <c r="BX985" s="896">
        <f t="shared" si="3573"/>
        <v>0</v>
      </c>
      <c r="BY985" s="895"/>
      <c r="BZ985" s="896">
        <f>SUM(BZ904:BZ984)</f>
        <v>33715.908313376669</v>
      </c>
      <c r="CA985" s="896">
        <f>SUM(CA904:CA984)</f>
        <v>44569.908313376669</v>
      </c>
      <c r="CB985" s="896">
        <f>SUM(CB904:CB984)</f>
        <v>88508.924050632922</v>
      </c>
      <c r="CC985" s="896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370">
        <f t="shared" ref="CH985:CY985" si="3574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371">
        <f t="shared" si="3574"/>
        <v>5970</v>
      </c>
      <c r="CJ985" s="1372">
        <f t="shared" si="3574"/>
        <v>7200</v>
      </c>
      <c r="CK985" s="1372">
        <f t="shared" si="3574"/>
        <v>7980</v>
      </c>
      <c r="CL985" s="1372">
        <f t="shared" si="3574"/>
        <v>10080</v>
      </c>
      <c r="CM985" s="1372">
        <f t="shared" si="3574"/>
        <v>32460</v>
      </c>
      <c r="CN985" s="1372">
        <f t="shared" si="3574"/>
        <v>33690</v>
      </c>
      <c r="CO985" s="1373">
        <f t="shared" si="3574"/>
        <v>36000</v>
      </c>
      <c r="CP985" s="1373">
        <f t="shared" si="3574"/>
        <v>36960</v>
      </c>
      <c r="CQ985" s="1373">
        <f t="shared" si="3574"/>
        <v>42880</v>
      </c>
      <c r="CR985" s="1373">
        <f t="shared" si="3574"/>
        <v>52080</v>
      </c>
      <c r="CS985" s="1372">
        <f t="shared" si="3574"/>
        <v>57790</v>
      </c>
      <c r="CT985" s="1372">
        <f t="shared" si="3574"/>
        <v>63450</v>
      </c>
      <c r="CU985" s="1372">
        <f t="shared" si="3574"/>
        <v>76890</v>
      </c>
      <c r="CV985" s="1372">
        <f t="shared" si="3574"/>
        <v>91320</v>
      </c>
      <c r="CW985" s="1372">
        <f t="shared" si="3574"/>
        <v>95520</v>
      </c>
      <c r="CX985" s="1371">
        <f t="shared" si="3574"/>
        <v>95880</v>
      </c>
      <c r="CY985" s="1374">
        <f t="shared" si="3574"/>
        <v>409532</v>
      </c>
      <c r="CZ985" s="532">
        <f t="shared" ref="CZ985:DQ985" si="3575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575"/>
        <v>4100</v>
      </c>
      <c r="DB985" s="534">
        <f t="shared" si="3575"/>
        <v>15153</v>
      </c>
      <c r="DC985" s="534">
        <f t="shared" si="3575"/>
        <v>21320</v>
      </c>
      <c r="DD985" s="534">
        <f t="shared" si="3575"/>
        <v>26061</v>
      </c>
      <c r="DE985" s="534">
        <f t="shared" si="3575"/>
        <v>33474</v>
      </c>
      <c r="DF985" s="534">
        <f t="shared" si="3575"/>
        <v>42770</v>
      </c>
      <c r="DG985" s="535">
        <f t="shared" si="3575"/>
        <v>55200</v>
      </c>
      <c r="DH985" s="535">
        <f t="shared" si="3575"/>
        <v>55880</v>
      </c>
      <c r="DI985" s="535">
        <f t="shared" si="3575"/>
        <v>59420</v>
      </c>
      <c r="DJ985" s="535">
        <f t="shared" si="3575"/>
        <v>61105</v>
      </c>
      <c r="DK985" s="534">
        <f t="shared" si="3575"/>
        <v>63000</v>
      </c>
      <c r="DL985" s="534">
        <f t="shared" si="3575"/>
        <v>66020</v>
      </c>
      <c r="DM985" s="534">
        <f t="shared" si="3575"/>
        <v>67560</v>
      </c>
      <c r="DN985" s="534">
        <f t="shared" si="3575"/>
        <v>89050</v>
      </c>
      <c r="DO985" s="534">
        <f t="shared" si="3575"/>
        <v>124400</v>
      </c>
      <c r="DP985" s="533">
        <f t="shared" si="3575"/>
        <v>378000</v>
      </c>
      <c r="DQ985" s="532">
        <f t="shared" si="3575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7"/>
      <c r="EE985" s="603"/>
    </row>
    <row r="986" spans="1:135" s="604" customFormat="1" ht="15.75" customHeight="1">
      <c r="A986" s="919"/>
      <c r="B986" s="895"/>
      <c r="C986" s="895"/>
      <c r="D986" s="895"/>
      <c r="E986" s="895"/>
      <c r="F986" s="895"/>
      <c r="G986" s="895"/>
      <c r="H986" s="895"/>
      <c r="I986" s="895"/>
      <c r="J986" s="895"/>
      <c r="K986" s="895"/>
      <c r="L986" s="895"/>
      <c r="M986" s="895"/>
      <c r="N986" s="895"/>
      <c r="O986" s="895"/>
      <c r="P986" s="895"/>
      <c r="Q986" s="895"/>
      <c r="R986" s="895"/>
      <c r="S986" s="895"/>
      <c r="T986" s="880"/>
      <c r="U986" s="895"/>
      <c r="V986" s="895"/>
      <c r="W986" s="895"/>
      <c r="X986" s="895"/>
      <c r="Y986" s="895"/>
      <c r="Z986" s="895"/>
      <c r="AA986" s="895"/>
      <c r="AB986" s="895"/>
      <c r="AC986" s="895"/>
      <c r="AD986" s="895"/>
      <c r="AE986" s="895"/>
      <c r="AF986" s="895"/>
      <c r="AG986" s="895"/>
      <c r="AH986" s="895"/>
      <c r="AI986" s="895"/>
      <c r="AJ986" s="895"/>
      <c r="AK986" s="895"/>
      <c r="AL986" s="895"/>
      <c r="AM986" s="880"/>
      <c r="AN986" s="895"/>
      <c r="AO986" s="895"/>
      <c r="AP986" s="895"/>
      <c r="AQ986" s="895"/>
      <c r="AR986" s="895"/>
      <c r="AS986" s="895"/>
      <c r="AT986" s="895"/>
      <c r="AU986" s="895"/>
      <c r="AV986" s="895"/>
      <c r="AW986" s="895"/>
      <c r="AX986" s="895"/>
      <c r="AY986" s="895"/>
      <c r="AZ986" s="895"/>
      <c r="BA986" s="895"/>
      <c r="BB986" s="895"/>
      <c r="BC986" s="895"/>
      <c r="BD986" s="895"/>
      <c r="BE986" s="895"/>
      <c r="BF986" s="880"/>
      <c r="BG986" s="895"/>
      <c r="BH986" s="895"/>
      <c r="BI986" s="895"/>
      <c r="BJ986" s="895"/>
      <c r="BK986" s="895"/>
      <c r="BL986" s="895"/>
      <c r="BM986" s="895"/>
      <c r="BN986" s="895"/>
      <c r="BO986" s="895"/>
      <c r="BP986" s="895"/>
      <c r="BQ986" s="895"/>
      <c r="BR986" s="895"/>
      <c r="BS986" s="895"/>
      <c r="BT986" s="895"/>
      <c r="BU986" s="895"/>
      <c r="BV986" s="895"/>
      <c r="BW986" s="895"/>
      <c r="BX986" s="895"/>
      <c r="BY986" s="880"/>
      <c r="BZ986" s="895"/>
      <c r="CA986" s="895"/>
      <c r="CB986" s="895"/>
      <c r="CC986" s="895"/>
      <c r="CD986" s="910"/>
      <c r="CE986" s="910"/>
      <c r="CF986" s="910"/>
      <c r="CG986" s="910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20" t="s">
        <v>520</v>
      </c>
      <c r="B987" s="903"/>
      <c r="C987" s="903"/>
      <c r="D987" s="903"/>
      <c r="E987" s="903"/>
      <c r="F987" s="903"/>
      <c r="G987" s="903"/>
      <c r="H987" s="903"/>
      <c r="I987" s="903"/>
      <c r="J987" s="903"/>
      <c r="K987" s="903"/>
      <c r="L987" s="903"/>
      <c r="M987" s="903"/>
      <c r="N987" s="903"/>
      <c r="O987" s="903"/>
      <c r="P987" s="903"/>
      <c r="Q987" s="903"/>
      <c r="R987" s="903"/>
      <c r="S987" s="903"/>
      <c r="T987" s="880"/>
      <c r="U987" s="903"/>
      <c r="V987" s="903"/>
      <c r="W987" s="903"/>
      <c r="X987" s="903"/>
      <c r="Y987" s="903"/>
      <c r="Z987" s="903"/>
      <c r="AA987" s="903"/>
      <c r="AB987" s="903"/>
      <c r="AC987" s="903"/>
      <c r="AD987" s="903"/>
      <c r="AE987" s="903"/>
      <c r="AF987" s="903"/>
      <c r="AG987" s="903"/>
      <c r="AH987" s="903"/>
      <c r="AI987" s="903"/>
      <c r="AJ987" s="903"/>
      <c r="AK987" s="903"/>
      <c r="AL987" s="903"/>
      <c r="AM987" s="880"/>
      <c r="AN987" s="903"/>
      <c r="AO987" s="903"/>
      <c r="AP987" s="903"/>
      <c r="AQ987" s="903"/>
      <c r="AR987" s="903"/>
      <c r="AS987" s="903"/>
      <c r="AT987" s="903"/>
      <c r="AU987" s="903"/>
      <c r="AV987" s="903"/>
      <c r="AW987" s="903"/>
      <c r="AX987" s="903"/>
      <c r="AY987" s="903"/>
      <c r="AZ987" s="903"/>
      <c r="BA987" s="903"/>
      <c r="BB987" s="903"/>
      <c r="BC987" s="903"/>
      <c r="BD987" s="903"/>
      <c r="BE987" s="903"/>
      <c r="BF987" s="880"/>
      <c r="BG987" s="903"/>
      <c r="BH987" s="903"/>
      <c r="BI987" s="903"/>
      <c r="BJ987" s="903"/>
      <c r="BK987" s="903"/>
      <c r="BL987" s="903"/>
      <c r="BM987" s="903"/>
      <c r="BN987" s="903"/>
      <c r="BO987" s="903"/>
      <c r="BP987" s="903"/>
      <c r="BQ987" s="903"/>
      <c r="BR987" s="903"/>
      <c r="BS987" s="903"/>
      <c r="BT987" s="903"/>
      <c r="BU987" s="903"/>
      <c r="BV987" s="903"/>
      <c r="BW987" s="903"/>
      <c r="BX987" s="903"/>
      <c r="BY987" s="880"/>
      <c r="BZ987" s="903"/>
      <c r="CA987" s="903"/>
      <c r="CB987" s="903"/>
      <c r="CC987" s="903"/>
      <c r="CD987" s="910"/>
      <c r="CE987" s="910"/>
      <c r="CF987" s="910"/>
      <c r="CG987" s="910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6">
        <f>SUM(B457,B466,B475,B484,B493,B502)</f>
        <v>5400</v>
      </c>
      <c r="C988" s="896">
        <f t="shared" ref="C988:S988" si="3576">SUM(C457,C466,C475,C484,C493,C502)</f>
        <v>5880</v>
      </c>
      <c r="D988" s="896">
        <f t="shared" si="3576"/>
        <v>0</v>
      </c>
      <c r="E988" s="896">
        <f t="shared" si="3576"/>
        <v>5160</v>
      </c>
      <c r="F988" s="896">
        <f t="shared" si="3576"/>
        <v>5040</v>
      </c>
      <c r="G988" s="896">
        <f t="shared" si="3576"/>
        <v>600</v>
      </c>
      <c r="H988" s="896">
        <f t="shared" si="3576"/>
        <v>5160</v>
      </c>
      <c r="I988" s="896">
        <f t="shared" si="3576"/>
        <v>5520</v>
      </c>
      <c r="J988" s="896">
        <f t="shared" si="3576"/>
        <v>5160</v>
      </c>
      <c r="K988" s="896">
        <f t="shared" si="3576"/>
        <v>5400</v>
      </c>
      <c r="L988" s="896">
        <f t="shared" si="3576"/>
        <v>5640</v>
      </c>
      <c r="M988" s="896">
        <f t="shared" si="3576"/>
        <v>0</v>
      </c>
      <c r="N988" s="896">
        <f t="shared" si="3576"/>
        <v>5220</v>
      </c>
      <c r="O988" s="896">
        <f t="shared" si="3576"/>
        <v>5580</v>
      </c>
      <c r="P988" s="896">
        <f t="shared" si="3576"/>
        <v>4200</v>
      </c>
      <c r="Q988" s="896">
        <f t="shared" si="3576"/>
        <v>3240</v>
      </c>
      <c r="R988" s="896">
        <f t="shared" si="3576"/>
        <v>3252</v>
      </c>
      <c r="S988" s="896">
        <f t="shared" si="3576"/>
        <v>2940</v>
      </c>
      <c r="T988" s="895"/>
      <c r="U988" s="896">
        <f>SUM(U457,U466,U475,U484,U493,U502)</f>
        <v>4980</v>
      </c>
      <c r="V988" s="896">
        <f t="shared" ref="V988:AL988" si="3577">SUM(V457,V466,V475,V484,V493,V502)</f>
        <v>5880</v>
      </c>
      <c r="W988" s="896">
        <f t="shared" si="3577"/>
        <v>4980</v>
      </c>
      <c r="X988" s="896">
        <f t="shared" si="3577"/>
        <v>5400</v>
      </c>
      <c r="Y988" s="896">
        <f t="shared" si="3577"/>
        <v>0</v>
      </c>
      <c r="Z988" s="896">
        <f t="shared" si="3577"/>
        <v>720</v>
      </c>
      <c r="AA988" s="896">
        <f t="shared" si="3577"/>
        <v>600</v>
      </c>
      <c r="AB988" s="896">
        <f t="shared" si="3577"/>
        <v>0</v>
      </c>
      <c r="AC988" s="896">
        <f t="shared" si="3577"/>
        <v>4800</v>
      </c>
      <c r="AD988" s="896">
        <f t="shared" si="3577"/>
        <v>5400</v>
      </c>
      <c r="AE988" s="896">
        <f t="shared" si="3577"/>
        <v>1440</v>
      </c>
      <c r="AF988" s="896">
        <f t="shared" si="3577"/>
        <v>5400</v>
      </c>
      <c r="AG988" s="896">
        <f t="shared" si="3577"/>
        <v>4400</v>
      </c>
      <c r="AH988" s="896">
        <f t="shared" si="3577"/>
        <v>5700</v>
      </c>
      <c r="AI988" s="896">
        <f t="shared" si="3577"/>
        <v>3360</v>
      </c>
      <c r="AJ988" s="896">
        <f t="shared" si="3577"/>
        <v>0</v>
      </c>
      <c r="AK988" s="896">
        <f t="shared" si="3577"/>
        <v>6000</v>
      </c>
      <c r="AL988" s="896">
        <f t="shared" si="3577"/>
        <v>3400</v>
      </c>
      <c r="AM988" s="895"/>
      <c r="AN988" s="896">
        <f>SUM(AN457,AN466,AN475,AN484,AN493,AN502)</f>
        <v>4800</v>
      </c>
      <c r="AO988" s="896">
        <f t="shared" ref="AO988:BE988" si="3578">SUM(AO457,AO466,AO475,AO484,AO493,AO502)</f>
        <v>6660</v>
      </c>
      <c r="AP988" s="896">
        <f t="shared" si="3578"/>
        <v>4800</v>
      </c>
      <c r="AQ988" s="896">
        <f t="shared" si="3578"/>
        <v>2520</v>
      </c>
      <c r="AR988" s="896">
        <f t="shared" si="3578"/>
        <v>4080</v>
      </c>
      <c r="AS988" s="896">
        <f t="shared" si="3578"/>
        <v>2496</v>
      </c>
      <c r="AT988" s="896">
        <f t="shared" si="3578"/>
        <v>6060</v>
      </c>
      <c r="AU988" s="896">
        <f t="shared" si="3578"/>
        <v>5760</v>
      </c>
      <c r="AV988" s="896">
        <f t="shared" si="3578"/>
        <v>6000</v>
      </c>
      <c r="AW988" s="896">
        <f t="shared" si="3578"/>
        <v>2040</v>
      </c>
      <c r="AX988" s="896">
        <f t="shared" si="3578"/>
        <v>1821.6</v>
      </c>
      <c r="AY988" s="896">
        <f t="shared" si="3578"/>
        <v>2004</v>
      </c>
      <c r="AZ988" s="896">
        <f t="shared" si="3578"/>
        <v>486</v>
      </c>
      <c r="BA988" s="896">
        <f t="shared" si="3578"/>
        <v>624</v>
      </c>
      <c r="BB988" s="896">
        <f t="shared" si="3578"/>
        <v>0</v>
      </c>
      <c r="BC988" s="896">
        <f t="shared" si="3578"/>
        <v>67.199999999999989</v>
      </c>
      <c r="BD988" s="896">
        <f t="shared" si="3578"/>
        <v>0</v>
      </c>
      <c r="BE988" s="896">
        <f t="shared" si="3578"/>
        <v>741.5</v>
      </c>
      <c r="BF988" s="895"/>
      <c r="BG988" s="896">
        <f>SUM(BG457,BG466,BG475,BG484,BG493,BG502)</f>
        <v>204</v>
      </c>
      <c r="BH988" s="896">
        <f t="shared" ref="BH988:BX988" si="3579">SUM(BH457,BH466,BH475,BH484,BH493,BH502)</f>
        <v>66</v>
      </c>
      <c r="BI988" s="896">
        <f t="shared" si="3579"/>
        <v>63.599999999999994</v>
      </c>
      <c r="BJ988" s="896">
        <f t="shared" si="3579"/>
        <v>1262.4000000000001</v>
      </c>
      <c r="BK988" s="896">
        <f t="shared" si="3579"/>
        <v>72</v>
      </c>
      <c r="BL988" s="896">
        <f t="shared" si="3579"/>
        <v>727.2</v>
      </c>
      <c r="BM988" s="896">
        <f t="shared" si="3579"/>
        <v>12000</v>
      </c>
      <c r="BN988" s="896">
        <f t="shared" si="3579"/>
        <v>10800</v>
      </c>
      <c r="BO988" s="896">
        <f t="shared" si="3579"/>
        <v>15800</v>
      </c>
      <c r="BP988" s="896">
        <f t="shared" si="3579"/>
        <v>1800</v>
      </c>
      <c r="BQ988" s="896">
        <f t="shared" si="3579"/>
        <v>3468</v>
      </c>
      <c r="BR988" s="896">
        <f t="shared" si="3579"/>
        <v>5400</v>
      </c>
      <c r="BS988" s="896">
        <f t="shared" si="3579"/>
        <v>0</v>
      </c>
      <c r="BT988" s="896">
        <f t="shared" si="3579"/>
        <v>6360</v>
      </c>
      <c r="BU988" s="896">
        <f t="shared" si="3579"/>
        <v>0</v>
      </c>
      <c r="BV988" s="896">
        <f t="shared" si="3579"/>
        <v>0</v>
      </c>
      <c r="BW988" s="896">
        <f t="shared" si="3579"/>
        <v>0</v>
      </c>
      <c r="BX988" s="896">
        <f t="shared" si="3579"/>
        <v>0</v>
      </c>
      <c r="BY988" s="895"/>
      <c r="BZ988" s="896">
        <f>SUM(BZ457,BZ466,BZ475,BZ484,BZ493,BZ502)</f>
        <v>5550</v>
      </c>
      <c r="CA988" s="896">
        <f t="shared" ref="CA988:CC988" si="3580">SUM(CA457,CA466,CA475,CA484,CA493,CA502)</f>
        <v>5100</v>
      </c>
      <c r="CB988" s="896">
        <f t="shared" si="3580"/>
        <v>5124</v>
      </c>
      <c r="CC988" s="896">
        <f t="shared" si="3580"/>
        <v>4224</v>
      </c>
      <c r="CD988" s="698">
        <f t="shared" ref="CD988:CD1002" si="3581">IF(DR988&lt;3,"",(SUM(B988:S988)-MIN(B988:S988)-MAX(B988:S988))/(DR988-2))</f>
        <v>4219.5</v>
      </c>
      <c r="CE988" s="698">
        <f t="shared" ref="CE988:CE1002" si="3582">IF(DS988&lt;3,"",(SUM(U988:AL988)-MIN(U988:AL988)-MAX(U988:AL988))/(DS988-2))</f>
        <v>3528.75</v>
      </c>
      <c r="CF988" s="698">
        <f t="shared" ref="CF988:CF1002" si="3583">IF(DT988&lt;3,"",(SUM(AN988:BE988)-MIN(AN988:BE988)-MAX(AN988:BE988))/(DT988-2))</f>
        <v>2768.7687499999997</v>
      </c>
      <c r="CG988" s="698">
        <f t="shared" ref="CG988:CG1002" si="3584">IF(DU988&lt;3,"",(SUM(BG988:BX988)-MIN(BG988:BX988)-MAX(BG988:BX988))/(DU988-2))</f>
        <v>2638.95</v>
      </c>
      <c r="CH988" s="1370">
        <f t="shared" ref="CH988:CH1002" si="3585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371">
        <f t="shared" ref="CI988:CI1002" si="3586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372">
        <f t="shared" ref="CJ988:CJ1002" si="3587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372">
        <f t="shared" ref="CK988:CK1002" si="3588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372">
        <f t="shared" ref="CL988:CL1002" si="3589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372">
        <f t="shared" ref="CM988:CM1002" si="3590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372">
        <f t="shared" ref="CN988:CN1002" si="3591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373">
        <f t="shared" ref="CO988:CO1002" si="3592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373">
        <f t="shared" ref="CP988:CP1002" si="3593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373">
        <f t="shared" ref="CQ988:CQ1002" si="3594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373">
        <f t="shared" ref="CR988:CR1002" si="3595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372">
        <f t="shared" ref="CS988:CS1002" si="3596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372">
        <f t="shared" ref="CT988:CT1002" si="3597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372">
        <f t="shared" ref="CU988:CU1002" si="3598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372">
        <f t="shared" ref="CV988:CV1002" si="3599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372">
        <f t="shared" ref="CW988:CW1002" si="3600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371">
        <f t="shared" ref="CX988:CX1002" si="3601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374">
        <f t="shared" ref="CY988:CY1002" si="3602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603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604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605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606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607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608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609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610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611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612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613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614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615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616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617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618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619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620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621">COUNT(B988:S988)</f>
        <v>18</v>
      </c>
      <c r="DS988" s="111">
        <f t="shared" ref="DS988:DS1002" si="3622">COUNT(U988:AL988)</f>
        <v>18</v>
      </c>
      <c r="DT988" s="111">
        <f t="shared" ref="DT988:DT1002" si="3623">COUNT(AN988:BE988)</f>
        <v>18</v>
      </c>
      <c r="DU988" s="111">
        <f t="shared" ref="DU988:DU1002" si="3624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7"/>
      <c r="EE988" s="603"/>
    </row>
    <row r="989" spans="1:135" s="604" customFormat="1" ht="15.75" customHeight="1">
      <c r="A989" s="718" t="s">
        <v>844</v>
      </c>
      <c r="B989" s="896">
        <f>SUM(B508,B514,B520,B526,B532,B538,B544,B550,B556,B562,B568,B574,B580,B586,B592,B605,B611,B623,B772:B773)</f>
        <v>1620</v>
      </c>
      <c r="C989" s="896">
        <f t="shared" ref="C989:S989" si="3625">SUM(C508,C514,C520,C526,C532,C538,C544,C550,C556,C562,C568,C574,C580,C586,C592,C605,C611,C623,C772:C773)</f>
        <v>2995</v>
      </c>
      <c r="D989" s="896">
        <f t="shared" si="3625"/>
        <v>480</v>
      </c>
      <c r="E989" s="896">
        <f t="shared" si="3625"/>
        <v>1452</v>
      </c>
      <c r="F989" s="896">
        <f t="shared" si="3625"/>
        <v>0</v>
      </c>
      <c r="G989" s="896">
        <f t="shared" si="3625"/>
        <v>348</v>
      </c>
      <c r="H989" s="896">
        <f t="shared" si="3625"/>
        <v>1762</v>
      </c>
      <c r="I989" s="896">
        <f t="shared" si="3625"/>
        <v>5589.4400000000005</v>
      </c>
      <c r="J989" s="896">
        <f t="shared" si="3625"/>
        <v>3180</v>
      </c>
      <c r="K989" s="896">
        <f t="shared" si="3625"/>
        <v>1860</v>
      </c>
      <c r="L989" s="896">
        <f t="shared" si="3625"/>
        <v>2129</v>
      </c>
      <c r="M989" s="896">
        <f t="shared" si="3625"/>
        <v>0</v>
      </c>
      <c r="N989" s="896">
        <f t="shared" si="3625"/>
        <v>3120</v>
      </c>
      <c r="O989" s="896">
        <f t="shared" si="3625"/>
        <v>4056</v>
      </c>
      <c r="P989" s="896">
        <f t="shared" si="3625"/>
        <v>2304</v>
      </c>
      <c r="Q989" s="896">
        <f t="shared" si="3625"/>
        <v>744</v>
      </c>
      <c r="R989" s="896">
        <f t="shared" si="3625"/>
        <v>2424</v>
      </c>
      <c r="S989" s="896">
        <f t="shared" si="3625"/>
        <v>5232</v>
      </c>
      <c r="T989" s="895"/>
      <c r="U989" s="896">
        <f>SUM(U508,U514,U520,U526,U532,U538,U544,U550,U556,U562,U568,U574,U580,U586,U592,U605,U611,U623,U772:U773)</f>
        <v>1300</v>
      </c>
      <c r="V989" s="896">
        <f t="shared" ref="V989:AL989" si="3626">SUM(V508,V514,V520,V526,V532,V538,V544,V550,V556,V562,V568,V574,V580,V586,V592,V605,V611,V623,V772:V773)</f>
        <v>2520</v>
      </c>
      <c r="W989" s="896">
        <f t="shared" si="3626"/>
        <v>2613</v>
      </c>
      <c r="X989" s="896">
        <f t="shared" si="3626"/>
        <v>444</v>
      </c>
      <c r="Y989" s="896">
        <f t="shared" si="3626"/>
        <v>1800</v>
      </c>
      <c r="Z989" s="896">
        <f t="shared" si="3626"/>
        <v>1390</v>
      </c>
      <c r="AA989" s="896">
        <f t="shared" si="3626"/>
        <v>516</v>
      </c>
      <c r="AB989" s="896">
        <f t="shared" si="3626"/>
        <v>996</v>
      </c>
      <c r="AC989" s="896">
        <f t="shared" si="3626"/>
        <v>800</v>
      </c>
      <c r="AD989" s="896">
        <f t="shared" si="3626"/>
        <v>2650</v>
      </c>
      <c r="AE989" s="896">
        <f t="shared" si="3626"/>
        <v>1844</v>
      </c>
      <c r="AF989" s="896">
        <f t="shared" si="3626"/>
        <v>1065</v>
      </c>
      <c r="AG989" s="896">
        <f t="shared" si="3626"/>
        <v>2865</v>
      </c>
      <c r="AH989" s="896">
        <f t="shared" si="3626"/>
        <v>756</v>
      </c>
      <c r="AI989" s="896">
        <f t="shared" si="3626"/>
        <v>3816</v>
      </c>
      <c r="AJ989" s="896">
        <f t="shared" si="3626"/>
        <v>996</v>
      </c>
      <c r="AK989" s="896">
        <f t="shared" si="3626"/>
        <v>3288</v>
      </c>
      <c r="AL989" s="896">
        <f t="shared" si="3626"/>
        <v>2742</v>
      </c>
      <c r="AM989" s="895"/>
      <c r="AN989" s="896">
        <f>SUM(AN508,AN514,AN520,AN526,AN532,AN538,AN544,AN550,AN556,AN562,AN568,AN574,AN580,AN586,AN592,AN605,AN611,AN623,AN772:AN773)</f>
        <v>6510</v>
      </c>
      <c r="AO989" s="896">
        <f t="shared" ref="AO989:BE989" si="3627">SUM(AO508,AO514,AO520,AO526,AO532,AO538,AO544,AO550,AO556,AO562,AO568,AO574,AO580,AO586,AO592,AO605,AO611,AO623,AO772:AO773)</f>
        <v>14984.8</v>
      </c>
      <c r="AP989" s="896">
        <f t="shared" si="3627"/>
        <v>6520</v>
      </c>
      <c r="AQ989" s="896">
        <f t="shared" si="3627"/>
        <v>3213.96</v>
      </c>
      <c r="AR989" s="896">
        <f t="shared" si="3627"/>
        <v>2899.8</v>
      </c>
      <c r="AS989" s="896">
        <f t="shared" si="3627"/>
        <v>12404.8</v>
      </c>
      <c r="AT989" s="896">
        <f t="shared" si="3627"/>
        <v>2604</v>
      </c>
      <c r="AU989" s="896">
        <f t="shared" si="3627"/>
        <v>9610</v>
      </c>
      <c r="AV989" s="896">
        <f t="shared" si="3627"/>
        <v>2905</v>
      </c>
      <c r="AW989" s="896">
        <f t="shared" si="3627"/>
        <v>2911.8</v>
      </c>
      <c r="AX989" s="896">
        <f t="shared" si="3627"/>
        <v>2858</v>
      </c>
      <c r="AY989" s="896">
        <f t="shared" si="3627"/>
        <v>5088</v>
      </c>
      <c r="AZ989" s="896">
        <f t="shared" si="3627"/>
        <v>4010</v>
      </c>
      <c r="BA989" s="896">
        <f t="shared" si="3627"/>
        <v>3384</v>
      </c>
      <c r="BB989" s="896">
        <f t="shared" si="3627"/>
        <v>0</v>
      </c>
      <c r="BC989" s="896">
        <f t="shared" si="3627"/>
        <v>1542</v>
      </c>
      <c r="BD989" s="896">
        <f t="shared" si="3627"/>
        <v>3096</v>
      </c>
      <c r="BE989" s="896">
        <f t="shared" si="3627"/>
        <v>3924</v>
      </c>
      <c r="BF989" s="895"/>
      <c r="BG989" s="896">
        <f>SUM(BG508,BG514,BG520,BG526,BG532,BG538,BG544,BG550,BG556,BG562,BG568,BG574,BG580,BG586,BG592,BG605,BG611,BG623,BG772:BG773)</f>
        <v>6268</v>
      </c>
      <c r="BH989" s="896">
        <f t="shared" ref="BH989:BX989" si="3628">SUM(BH508,BH514,BH520,BH526,BH532,BH538,BH544,BH550,BH556,BH562,BH568,BH574,BH580,BH586,BH592,BH605,BH611,BH623,BH772:BH773)</f>
        <v>3938</v>
      </c>
      <c r="BI989" s="896">
        <f t="shared" si="3628"/>
        <v>6278</v>
      </c>
      <c r="BJ989" s="896">
        <f t="shared" si="3628"/>
        <v>3756</v>
      </c>
      <c r="BK989" s="896">
        <f t="shared" si="3628"/>
        <v>3870</v>
      </c>
      <c r="BL989" s="896">
        <f t="shared" si="3628"/>
        <v>13204</v>
      </c>
      <c r="BM989" s="896">
        <f t="shared" si="3628"/>
        <v>5562</v>
      </c>
      <c r="BN989" s="896">
        <f t="shared" si="3628"/>
        <v>82920</v>
      </c>
      <c r="BO989" s="896">
        <f t="shared" si="3628"/>
        <v>39910</v>
      </c>
      <c r="BP989" s="896">
        <f t="shared" si="3628"/>
        <v>2664</v>
      </c>
      <c r="BQ989" s="896">
        <f t="shared" si="3628"/>
        <v>5529</v>
      </c>
      <c r="BR989" s="896">
        <f t="shared" si="3628"/>
        <v>3195</v>
      </c>
      <c r="BS989" s="896">
        <f t="shared" si="3628"/>
        <v>0</v>
      </c>
      <c r="BT989" s="896">
        <f t="shared" si="3628"/>
        <v>1248</v>
      </c>
      <c r="BU989" s="896">
        <f t="shared" si="3628"/>
        <v>0</v>
      </c>
      <c r="BV989" s="896">
        <f t="shared" si="3628"/>
        <v>0</v>
      </c>
      <c r="BW989" s="896">
        <f t="shared" si="3628"/>
        <v>10186</v>
      </c>
      <c r="BX989" s="896">
        <f t="shared" si="3628"/>
        <v>0</v>
      </c>
      <c r="BY989" s="895"/>
      <c r="BZ989" s="896">
        <f>SUM(BZ508,BZ514,BZ520,BZ526,BZ532,BZ538,BZ544,BZ550,BZ556,BZ562,BZ568,BZ574,BZ580,BZ586,BZ592,BZ605,BZ611,BZ623,BZ772:BZ773)</f>
        <v>5317</v>
      </c>
      <c r="CA989" s="896">
        <f t="shared" ref="CA989:CC989" si="3629">SUM(CA508,CA514,CA520,CA526,CA532,CA538,CA544,CA550,CA556,CA562,CA568,CA574,CA580,CA586,CA592,CA605,CA611,CA623,CA772:CA773)</f>
        <v>4573</v>
      </c>
      <c r="CB989" s="896">
        <f t="shared" si="3629"/>
        <v>8448</v>
      </c>
      <c r="CC989" s="896">
        <f t="shared" si="3629"/>
        <v>13878</v>
      </c>
      <c r="CD989" s="698">
        <f t="shared" si="3581"/>
        <v>2106.625</v>
      </c>
      <c r="CE989" s="698">
        <f t="shared" si="3582"/>
        <v>1758.8125</v>
      </c>
      <c r="CF989" s="698">
        <f t="shared" si="3583"/>
        <v>4592.585</v>
      </c>
      <c r="CG989" s="698">
        <f t="shared" si="3584"/>
        <v>6600.5</v>
      </c>
      <c r="CH989" s="1370">
        <f t="shared" si="3585"/>
        <v>0</v>
      </c>
      <c r="CI989" s="1371">
        <f t="shared" si="3586"/>
        <v>0</v>
      </c>
      <c r="CJ989" s="1372">
        <f t="shared" si="3587"/>
        <v>348</v>
      </c>
      <c r="CK989" s="1372">
        <f t="shared" si="3588"/>
        <v>480</v>
      </c>
      <c r="CL989" s="1372">
        <f t="shared" si="3589"/>
        <v>744</v>
      </c>
      <c r="CM989" s="1372">
        <f t="shared" si="3590"/>
        <v>1452</v>
      </c>
      <c r="CN989" s="1372">
        <f t="shared" si="3591"/>
        <v>1620</v>
      </c>
      <c r="CO989" s="1373">
        <f t="shared" si="3592"/>
        <v>1762</v>
      </c>
      <c r="CP989" s="1373">
        <f t="shared" si="3593"/>
        <v>1860</v>
      </c>
      <c r="CQ989" s="1373">
        <f t="shared" si="3594"/>
        <v>2129</v>
      </c>
      <c r="CR989" s="1373">
        <f t="shared" si="3595"/>
        <v>2304</v>
      </c>
      <c r="CS989" s="1372">
        <f t="shared" si="3596"/>
        <v>2424</v>
      </c>
      <c r="CT989" s="1372">
        <f t="shared" si="3597"/>
        <v>2995</v>
      </c>
      <c r="CU989" s="1372">
        <f t="shared" si="3598"/>
        <v>3120</v>
      </c>
      <c r="CV989" s="1372">
        <f t="shared" si="3599"/>
        <v>3180</v>
      </c>
      <c r="CW989" s="1372">
        <f t="shared" si="3600"/>
        <v>4056</v>
      </c>
      <c r="CX989" s="1371">
        <f t="shared" si="3601"/>
        <v>5232</v>
      </c>
      <c r="CY989" s="1374">
        <f t="shared" si="3602"/>
        <v>5589.4400000000005</v>
      </c>
      <c r="CZ989" s="532">
        <f t="shared" si="3603"/>
        <v>444</v>
      </c>
      <c r="DA989" s="533">
        <f t="shared" si="3604"/>
        <v>516</v>
      </c>
      <c r="DB989" s="534">
        <f t="shared" si="3605"/>
        <v>756</v>
      </c>
      <c r="DC989" s="534">
        <f t="shared" si="3606"/>
        <v>800</v>
      </c>
      <c r="DD989" s="534">
        <f t="shared" si="3607"/>
        <v>996</v>
      </c>
      <c r="DE989" s="534">
        <f t="shared" si="3608"/>
        <v>996</v>
      </c>
      <c r="DF989" s="534">
        <f t="shared" si="3609"/>
        <v>1065</v>
      </c>
      <c r="DG989" s="535">
        <f t="shared" si="3610"/>
        <v>1300</v>
      </c>
      <c r="DH989" s="535">
        <f t="shared" si="3611"/>
        <v>1390</v>
      </c>
      <c r="DI989" s="535">
        <f t="shared" si="3612"/>
        <v>1800</v>
      </c>
      <c r="DJ989" s="535">
        <f t="shared" si="3613"/>
        <v>1844</v>
      </c>
      <c r="DK989" s="534">
        <f t="shared" si="3614"/>
        <v>2520</v>
      </c>
      <c r="DL989" s="534">
        <f t="shared" si="3615"/>
        <v>2613</v>
      </c>
      <c r="DM989" s="534">
        <f t="shared" si="3616"/>
        <v>2650</v>
      </c>
      <c r="DN989" s="534">
        <f t="shared" si="3617"/>
        <v>2742</v>
      </c>
      <c r="DO989" s="534">
        <f t="shared" si="3618"/>
        <v>2865</v>
      </c>
      <c r="DP989" s="533">
        <f t="shared" si="3619"/>
        <v>3288</v>
      </c>
      <c r="DQ989" s="532">
        <f t="shared" si="3620"/>
        <v>3816</v>
      </c>
      <c r="DR989" s="753">
        <f t="shared" si="3621"/>
        <v>18</v>
      </c>
      <c r="DS989" s="111">
        <f t="shared" si="3622"/>
        <v>18</v>
      </c>
      <c r="DT989" s="111">
        <f t="shared" si="3623"/>
        <v>18</v>
      </c>
      <c r="DU989" s="111">
        <f t="shared" si="3624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7"/>
      <c r="EE989" s="603"/>
    </row>
    <row r="990" spans="1:135" s="604" customFormat="1" ht="15.75" customHeight="1">
      <c r="A990" s="718" t="s">
        <v>845</v>
      </c>
      <c r="B990" s="896">
        <f>SUM(B599,B617,B629,B635)</f>
        <v>0</v>
      </c>
      <c r="C990" s="896">
        <f t="shared" ref="C990:S990" si="3630">SUM(C599,C617,C629,C635)</f>
        <v>1500</v>
      </c>
      <c r="D990" s="896">
        <f t="shared" si="3630"/>
        <v>0</v>
      </c>
      <c r="E990" s="896">
        <f t="shared" si="3630"/>
        <v>0</v>
      </c>
      <c r="F990" s="896">
        <f t="shared" si="3630"/>
        <v>0</v>
      </c>
      <c r="G990" s="896">
        <f t="shared" si="3630"/>
        <v>0</v>
      </c>
      <c r="H990" s="896">
        <f t="shared" si="3630"/>
        <v>0</v>
      </c>
      <c r="I990" s="896">
        <f t="shared" si="3630"/>
        <v>360</v>
      </c>
      <c r="J990" s="896">
        <f t="shared" si="3630"/>
        <v>0</v>
      </c>
      <c r="K990" s="896">
        <f t="shared" si="3630"/>
        <v>0</v>
      </c>
      <c r="L990" s="896">
        <f t="shared" si="3630"/>
        <v>644</v>
      </c>
      <c r="M990" s="896">
        <f t="shared" si="3630"/>
        <v>0</v>
      </c>
      <c r="N990" s="896">
        <f t="shared" si="3630"/>
        <v>0</v>
      </c>
      <c r="O990" s="896">
        <f t="shared" si="3630"/>
        <v>0</v>
      </c>
      <c r="P990" s="896">
        <f t="shared" si="3630"/>
        <v>0</v>
      </c>
      <c r="Q990" s="896">
        <f t="shared" si="3630"/>
        <v>0</v>
      </c>
      <c r="R990" s="896">
        <f t="shared" si="3630"/>
        <v>0</v>
      </c>
      <c r="S990" s="896">
        <f t="shared" si="3630"/>
        <v>0</v>
      </c>
      <c r="T990" s="895"/>
      <c r="U990" s="896">
        <f>SUM(U599,U617,U629,U635)</f>
        <v>0</v>
      </c>
      <c r="V990" s="896">
        <f t="shared" ref="V990:AL990" si="3631">SUM(V599,V617,V629,V635)</f>
        <v>0</v>
      </c>
      <c r="W990" s="896">
        <f t="shared" si="3631"/>
        <v>0</v>
      </c>
      <c r="X990" s="896">
        <f t="shared" si="3631"/>
        <v>0</v>
      </c>
      <c r="Y990" s="896">
        <f t="shared" si="3631"/>
        <v>0</v>
      </c>
      <c r="Z990" s="896">
        <f t="shared" si="3631"/>
        <v>0</v>
      </c>
      <c r="AA990" s="896">
        <f t="shared" si="3631"/>
        <v>0</v>
      </c>
      <c r="AB990" s="896">
        <f t="shared" si="3631"/>
        <v>0</v>
      </c>
      <c r="AC990" s="896">
        <f t="shared" si="3631"/>
        <v>0</v>
      </c>
      <c r="AD990" s="896">
        <f t="shared" si="3631"/>
        <v>0</v>
      </c>
      <c r="AE990" s="896">
        <f t="shared" si="3631"/>
        <v>0</v>
      </c>
      <c r="AF990" s="896">
        <f t="shared" si="3631"/>
        <v>0</v>
      </c>
      <c r="AG990" s="896">
        <f t="shared" si="3631"/>
        <v>0</v>
      </c>
      <c r="AH990" s="896">
        <f t="shared" si="3631"/>
        <v>0</v>
      </c>
      <c r="AI990" s="896">
        <f t="shared" si="3631"/>
        <v>0</v>
      </c>
      <c r="AJ990" s="896">
        <f t="shared" si="3631"/>
        <v>0</v>
      </c>
      <c r="AK990" s="896">
        <f t="shared" si="3631"/>
        <v>0</v>
      </c>
      <c r="AL990" s="896">
        <f t="shared" si="3631"/>
        <v>0</v>
      </c>
      <c r="AM990" s="895"/>
      <c r="AN990" s="896">
        <f>SUM(AN599,AN617,AN629,AN635)</f>
        <v>0</v>
      </c>
      <c r="AO990" s="896">
        <f t="shared" ref="AO990:BE990" si="3632">SUM(AO599,AO617,AO629,AO635)</f>
        <v>0</v>
      </c>
      <c r="AP990" s="896">
        <f t="shared" si="3632"/>
        <v>0</v>
      </c>
      <c r="AQ990" s="896">
        <f t="shared" si="3632"/>
        <v>0</v>
      </c>
      <c r="AR990" s="896">
        <f t="shared" si="3632"/>
        <v>0</v>
      </c>
      <c r="AS990" s="896">
        <f t="shared" si="3632"/>
        <v>0</v>
      </c>
      <c r="AT990" s="896">
        <f t="shared" si="3632"/>
        <v>0</v>
      </c>
      <c r="AU990" s="896">
        <f t="shared" si="3632"/>
        <v>486</v>
      </c>
      <c r="AV990" s="896">
        <f t="shared" si="3632"/>
        <v>0</v>
      </c>
      <c r="AW990" s="896">
        <f t="shared" si="3632"/>
        <v>0</v>
      </c>
      <c r="AX990" s="896">
        <f t="shared" si="3632"/>
        <v>0</v>
      </c>
      <c r="AY990" s="896">
        <f t="shared" si="3632"/>
        <v>0</v>
      </c>
      <c r="AZ990" s="896">
        <f t="shared" si="3632"/>
        <v>0</v>
      </c>
      <c r="BA990" s="896">
        <f t="shared" si="3632"/>
        <v>0</v>
      </c>
      <c r="BB990" s="896">
        <f t="shared" si="3632"/>
        <v>0</v>
      </c>
      <c r="BC990" s="896">
        <f t="shared" si="3632"/>
        <v>0</v>
      </c>
      <c r="BD990" s="896">
        <f t="shared" si="3632"/>
        <v>0</v>
      </c>
      <c r="BE990" s="896">
        <f t="shared" si="3632"/>
        <v>0</v>
      </c>
      <c r="BF990" s="895"/>
      <c r="BG990" s="896">
        <f>SUM(BG599,BG617,BG629,BG635)</f>
        <v>0</v>
      </c>
      <c r="BH990" s="896">
        <f t="shared" ref="BH990:BX990" si="3633">SUM(BH599,BH617,BH629,BH635)</f>
        <v>0</v>
      </c>
      <c r="BI990" s="896">
        <f t="shared" si="3633"/>
        <v>0</v>
      </c>
      <c r="BJ990" s="896">
        <f t="shared" si="3633"/>
        <v>0</v>
      </c>
      <c r="BK990" s="896">
        <f t="shared" si="3633"/>
        <v>0</v>
      </c>
      <c r="BL990" s="896">
        <f t="shared" si="3633"/>
        <v>0</v>
      </c>
      <c r="BM990" s="896">
        <f t="shared" si="3633"/>
        <v>0</v>
      </c>
      <c r="BN990" s="896">
        <f t="shared" si="3633"/>
        <v>0</v>
      </c>
      <c r="BO990" s="896">
        <f t="shared" si="3633"/>
        <v>0</v>
      </c>
      <c r="BP990" s="896">
        <f t="shared" si="3633"/>
        <v>0</v>
      </c>
      <c r="BQ990" s="896">
        <f t="shared" si="3633"/>
        <v>0</v>
      </c>
      <c r="BR990" s="896">
        <f t="shared" si="3633"/>
        <v>0</v>
      </c>
      <c r="BS990" s="896">
        <f t="shared" si="3633"/>
        <v>0</v>
      </c>
      <c r="BT990" s="896">
        <f t="shared" si="3633"/>
        <v>0</v>
      </c>
      <c r="BU990" s="896">
        <f t="shared" si="3633"/>
        <v>0</v>
      </c>
      <c r="BV990" s="896">
        <f t="shared" si="3633"/>
        <v>0</v>
      </c>
      <c r="BW990" s="896">
        <f t="shared" si="3633"/>
        <v>0</v>
      </c>
      <c r="BX990" s="896">
        <f t="shared" si="3633"/>
        <v>0</v>
      </c>
      <c r="BY990" s="895"/>
      <c r="BZ990" s="896">
        <f>SUM(BZ599,BZ617,BZ629,BZ635)</f>
        <v>384</v>
      </c>
      <c r="CA990" s="896">
        <f>SUM(CA599,CA617,CA629,CA635)</f>
        <v>0</v>
      </c>
      <c r="CB990" s="896">
        <f>SUM(CB599,CB617,CB629,CB635)</f>
        <v>0</v>
      </c>
      <c r="CC990" s="896">
        <f>SUM(CC599,CC617,CC629,CC635)</f>
        <v>0</v>
      </c>
      <c r="CD990" s="698"/>
      <c r="CE990" s="698"/>
      <c r="CF990" s="698"/>
      <c r="CG990" s="698"/>
      <c r="CH990" s="1370"/>
      <c r="CI990" s="1371"/>
      <c r="CJ990" s="1372"/>
      <c r="CK990" s="1372"/>
      <c r="CL990" s="1372"/>
      <c r="CM990" s="1372"/>
      <c r="CN990" s="1372"/>
      <c r="CO990" s="1373"/>
      <c r="CP990" s="1373"/>
      <c r="CQ990" s="1373"/>
      <c r="CR990" s="1373"/>
      <c r="CS990" s="1372"/>
      <c r="CT990" s="1372"/>
      <c r="CU990" s="1372"/>
      <c r="CV990" s="1372"/>
      <c r="CW990" s="1372"/>
      <c r="CX990" s="1371"/>
      <c r="CY990" s="1374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7"/>
      <c r="EE990" s="603"/>
    </row>
    <row r="991" spans="1:135" s="604" customFormat="1" ht="15.75" customHeight="1">
      <c r="A991" s="718" t="s">
        <v>846</v>
      </c>
      <c r="B991" s="896">
        <f>SUM(B642)</f>
        <v>15750</v>
      </c>
      <c r="C991" s="896">
        <f t="shared" ref="C991:S991" si="3634">SUM(C642)</f>
        <v>0</v>
      </c>
      <c r="D991" s="896">
        <f t="shared" si="3634"/>
        <v>0</v>
      </c>
      <c r="E991" s="896">
        <f t="shared" si="3634"/>
        <v>384</v>
      </c>
      <c r="F991" s="896">
        <f t="shared" si="3634"/>
        <v>0</v>
      </c>
      <c r="G991" s="896">
        <f t="shared" si="3634"/>
        <v>0</v>
      </c>
      <c r="H991" s="896">
        <f t="shared" si="3634"/>
        <v>0</v>
      </c>
      <c r="I991" s="896">
        <f t="shared" si="3634"/>
        <v>115.20000000000002</v>
      </c>
      <c r="J991" s="896">
        <f t="shared" si="3634"/>
        <v>0</v>
      </c>
      <c r="K991" s="896">
        <f t="shared" si="3634"/>
        <v>0</v>
      </c>
      <c r="L991" s="896">
        <f t="shared" si="3634"/>
        <v>0</v>
      </c>
      <c r="M991" s="896">
        <f t="shared" si="3634"/>
        <v>0</v>
      </c>
      <c r="N991" s="896">
        <f t="shared" si="3634"/>
        <v>0</v>
      </c>
      <c r="O991" s="896">
        <f t="shared" si="3634"/>
        <v>0</v>
      </c>
      <c r="P991" s="896">
        <f t="shared" si="3634"/>
        <v>0</v>
      </c>
      <c r="Q991" s="896">
        <f t="shared" si="3634"/>
        <v>0</v>
      </c>
      <c r="R991" s="896">
        <f t="shared" si="3634"/>
        <v>0</v>
      </c>
      <c r="S991" s="896">
        <f t="shared" si="3634"/>
        <v>0</v>
      </c>
      <c r="T991" s="895"/>
      <c r="U991" s="896">
        <f>SUM(U642)</f>
        <v>828</v>
      </c>
      <c r="V991" s="896">
        <f t="shared" ref="V991:AL991" si="3635">SUM(V642)</f>
        <v>1245</v>
      </c>
      <c r="W991" s="896">
        <f t="shared" si="3635"/>
        <v>1740</v>
      </c>
      <c r="X991" s="896">
        <f t="shared" si="3635"/>
        <v>1620</v>
      </c>
      <c r="Y991" s="896">
        <f t="shared" si="3635"/>
        <v>0</v>
      </c>
      <c r="Z991" s="896">
        <f t="shared" si="3635"/>
        <v>1500</v>
      </c>
      <c r="AA991" s="896">
        <f t="shared" si="3635"/>
        <v>0</v>
      </c>
      <c r="AB991" s="896">
        <f t="shared" si="3635"/>
        <v>0</v>
      </c>
      <c r="AC991" s="896">
        <f t="shared" si="3635"/>
        <v>0</v>
      </c>
      <c r="AD991" s="896">
        <f t="shared" si="3635"/>
        <v>360</v>
      </c>
      <c r="AE991" s="896">
        <f t="shared" si="3635"/>
        <v>302.39999999999998</v>
      </c>
      <c r="AF991" s="896">
        <f t="shared" si="3635"/>
        <v>0</v>
      </c>
      <c r="AG991" s="896">
        <f t="shared" si="3635"/>
        <v>0</v>
      </c>
      <c r="AH991" s="896">
        <f t="shared" si="3635"/>
        <v>0</v>
      </c>
      <c r="AI991" s="896">
        <f t="shared" si="3635"/>
        <v>0</v>
      </c>
      <c r="AJ991" s="896">
        <f t="shared" si="3635"/>
        <v>0</v>
      </c>
      <c r="AK991" s="896">
        <f t="shared" si="3635"/>
        <v>0</v>
      </c>
      <c r="AL991" s="896">
        <f t="shared" si="3635"/>
        <v>0</v>
      </c>
      <c r="AM991" s="895"/>
      <c r="AN991" s="896">
        <f>SUM(AN642)</f>
        <v>0</v>
      </c>
      <c r="AO991" s="896">
        <f t="shared" ref="AO991:BE991" si="3636">SUM(AO642)</f>
        <v>750</v>
      </c>
      <c r="AP991" s="896">
        <f t="shared" si="3636"/>
        <v>0</v>
      </c>
      <c r="AQ991" s="896">
        <f t="shared" si="3636"/>
        <v>0</v>
      </c>
      <c r="AR991" s="896">
        <f t="shared" si="3636"/>
        <v>0</v>
      </c>
      <c r="AS991" s="896">
        <f t="shared" si="3636"/>
        <v>12000</v>
      </c>
      <c r="AT991" s="896">
        <f t="shared" si="3636"/>
        <v>12000</v>
      </c>
      <c r="AU991" s="896">
        <f t="shared" si="3636"/>
        <v>15000</v>
      </c>
      <c r="AV991" s="896">
        <f t="shared" si="3636"/>
        <v>12750</v>
      </c>
      <c r="AW991" s="896">
        <f t="shared" si="3636"/>
        <v>0</v>
      </c>
      <c r="AX991" s="896">
        <f t="shared" si="3636"/>
        <v>12000</v>
      </c>
      <c r="AY991" s="896">
        <f t="shared" si="3636"/>
        <v>0</v>
      </c>
      <c r="AZ991" s="896">
        <f t="shared" si="3636"/>
        <v>0</v>
      </c>
      <c r="BA991" s="896">
        <f t="shared" si="3636"/>
        <v>0</v>
      </c>
      <c r="BB991" s="896">
        <f t="shared" si="3636"/>
        <v>0</v>
      </c>
      <c r="BC991" s="896">
        <f t="shared" si="3636"/>
        <v>0</v>
      </c>
      <c r="BD991" s="896">
        <f t="shared" si="3636"/>
        <v>0</v>
      </c>
      <c r="BE991" s="896">
        <f t="shared" si="3636"/>
        <v>0</v>
      </c>
      <c r="BF991" s="895"/>
      <c r="BG991" s="896">
        <f>SUM(BG642)</f>
        <v>0</v>
      </c>
      <c r="BH991" s="896">
        <f t="shared" ref="BH991:CC991" si="3637">SUM(BH642)</f>
        <v>0</v>
      </c>
      <c r="BI991" s="896">
        <f t="shared" si="3637"/>
        <v>0</v>
      </c>
      <c r="BJ991" s="896">
        <f t="shared" si="3637"/>
        <v>0</v>
      </c>
      <c r="BK991" s="896">
        <f t="shared" si="3637"/>
        <v>0</v>
      </c>
      <c r="BL991" s="896">
        <f t="shared" si="3637"/>
        <v>19500</v>
      </c>
      <c r="BM991" s="896">
        <f t="shared" si="3637"/>
        <v>13200</v>
      </c>
      <c r="BN991" s="896">
        <f t="shared" si="3637"/>
        <v>12750</v>
      </c>
      <c r="BO991" s="896">
        <f t="shared" si="3637"/>
        <v>18000</v>
      </c>
      <c r="BP991" s="896">
        <f t="shared" si="3637"/>
        <v>0</v>
      </c>
      <c r="BQ991" s="896">
        <f t="shared" si="3637"/>
        <v>14400</v>
      </c>
      <c r="BR991" s="896">
        <f t="shared" si="3637"/>
        <v>0</v>
      </c>
      <c r="BS991" s="896">
        <f t="shared" si="3637"/>
        <v>0</v>
      </c>
      <c r="BT991" s="896">
        <f t="shared" si="3637"/>
        <v>0</v>
      </c>
      <c r="BU991" s="896">
        <f t="shared" si="3637"/>
        <v>0</v>
      </c>
      <c r="BV991" s="896">
        <f t="shared" si="3637"/>
        <v>0</v>
      </c>
      <c r="BW991" s="896">
        <f t="shared" si="3637"/>
        <v>0</v>
      </c>
      <c r="BX991" s="896">
        <f t="shared" si="3637"/>
        <v>0</v>
      </c>
      <c r="BY991" s="895"/>
      <c r="BZ991" s="896">
        <f t="shared" si="3637"/>
        <v>120</v>
      </c>
      <c r="CA991" s="896">
        <f t="shared" si="3637"/>
        <v>660</v>
      </c>
      <c r="CB991" s="896">
        <f t="shared" si="3637"/>
        <v>0</v>
      </c>
      <c r="CC991" s="896">
        <f t="shared" si="3637"/>
        <v>0</v>
      </c>
      <c r="CD991" s="698"/>
      <c r="CE991" s="698"/>
      <c r="CF991" s="698"/>
      <c r="CG991" s="698"/>
      <c r="CH991" s="1370"/>
      <c r="CI991" s="1371"/>
      <c r="CJ991" s="1372"/>
      <c r="CK991" s="1372"/>
      <c r="CL991" s="1372"/>
      <c r="CM991" s="1372"/>
      <c r="CN991" s="1372"/>
      <c r="CO991" s="1373"/>
      <c r="CP991" s="1373"/>
      <c r="CQ991" s="1373"/>
      <c r="CR991" s="1373"/>
      <c r="CS991" s="1372"/>
      <c r="CT991" s="1372"/>
      <c r="CU991" s="1372"/>
      <c r="CV991" s="1372"/>
      <c r="CW991" s="1372"/>
      <c r="CX991" s="1371"/>
      <c r="CY991" s="1374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7"/>
      <c r="EE991" s="603"/>
    </row>
    <row r="992" spans="1:135" s="604" customFormat="1" ht="15.75" customHeight="1">
      <c r="A992" s="718" t="s">
        <v>245</v>
      </c>
      <c r="B992" s="896">
        <f>SUM(B774,B775,B776,B782:B783,B806)</f>
        <v>4380</v>
      </c>
      <c r="C992" s="896">
        <f t="shared" ref="C992:S992" si="3638">SUM(C774,C775,C776,C782:C783,C806)</f>
        <v>1470</v>
      </c>
      <c r="D992" s="896">
        <f t="shared" si="3638"/>
        <v>1580</v>
      </c>
      <c r="E992" s="896">
        <f t="shared" si="3638"/>
        <v>2550</v>
      </c>
      <c r="F992" s="896">
        <f t="shared" si="3638"/>
        <v>0</v>
      </c>
      <c r="G992" s="896">
        <f t="shared" si="3638"/>
        <v>600</v>
      </c>
      <c r="H992" s="896">
        <f t="shared" si="3638"/>
        <v>1495</v>
      </c>
      <c r="I992" s="896">
        <f t="shared" si="3638"/>
        <v>1460</v>
      </c>
      <c r="J992" s="896">
        <f t="shared" si="3638"/>
        <v>2354</v>
      </c>
      <c r="K992" s="896">
        <f t="shared" si="3638"/>
        <v>1200</v>
      </c>
      <c r="L992" s="896">
        <f t="shared" si="3638"/>
        <v>2250</v>
      </c>
      <c r="M992" s="896">
        <f t="shared" si="3638"/>
        <v>0</v>
      </c>
      <c r="N992" s="896">
        <f t="shared" si="3638"/>
        <v>4320</v>
      </c>
      <c r="O992" s="896">
        <f t="shared" si="3638"/>
        <v>624</v>
      </c>
      <c r="P992" s="896">
        <f t="shared" si="3638"/>
        <v>2160</v>
      </c>
      <c r="Q992" s="896">
        <f t="shared" si="3638"/>
        <v>1620</v>
      </c>
      <c r="R992" s="896">
        <f t="shared" si="3638"/>
        <v>3700</v>
      </c>
      <c r="S992" s="896">
        <f t="shared" si="3638"/>
        <v>16200</v>
      </c>
      <c r="T992" s="895"/>
      <c r="U992" s="896">
        <f>SUM(U774,U775,U776,U782:U783,U806)</f>
        <v>3270</v>
      </c>
      <c r="V992" s="896">
        <f t="shared" ref="V992:AL992" si="3639">SUM(V774,V775,V776,V782:V783,V806)</f>
        <v>4020</v>
      </c>
      <c r="W992" s="896">
        <f t="shared" si="3639"/>
        <v>800</v>
      </c>
      <c r="X992" s="896">
        <f t="shared" si="3639"/>
        <v>2780</v>
      </c>
      <c r="Y992" s="896">
        <f t="shared" si="3639"/>
        <v>774</v>
      </c>
      <c r="Z992" s="896">
        <f t="shared" si="3639"/>
        <v>5280</v>
      </c>
      <c r="AA992" s="896">
        <f t="shared" si="3639"/>
        <v>3000</v>
      </c>
      <c r="AB992" s="896">
        <f t="shared" si="3639"/>
        <v>1020</v>
      </c>
      <c r="AC992" s="896">
        <f t="shared" si="3639"/>
        <v>3400</v>
      </c>
      <c r="AD992" s="896">
        <f t="shared" si="3639"/>
        <v>2340</v>
      </c>
      <c r="AE992" s="896">
        <f t="shared" si="3639"/>
        <v>3000</v>
      </c>
      <c r="AF992" s="896">
        <f t="shared" si="3639"/>
        <v>4680</v>
      </c>
      <c r="AG992" s="896">
        <f t="shared" si="3639"/>
        <v>4152</v>
      </c>
      <c r="AH992" s="896">
        <f t="shared" si="3639"/>
        <v>2184</v>
      </c>
      <c r="AI992" s="896">
        <f t="shared" si="3639"/>
        <v>2520</v>
      </c>
      <c r="AJ992" s="896">
        <f t="shared" si="3639"/>
        <v>1356</v>
      </c>
      <c r="AK992" s="896">
        <f t="shared" si="3639"/>
        <v>1800</v>
      </c>
      <c r="AL992" s="896">
        <f t="shared" si="3639"/>
        <v>4360</v>
      </c>
      <c r="AM992" s="895"/>
      <c r="AN992" s="896">
        <f>SUM(AN774,AN775,AN776,AN782:AN783,AN806)</f>
        <v>9420</v>
      </c>
      <c r="AO992" s="896">
        <f t="shared" ref="AO992:BE992" si="3640">SUM(AO774,AO775,AO776,AO782:AO783,AO806)</f>
        <v>4365</v>
      </c>
      <c r="AP992" s="896">
        <f t="shared" si="3640"/>
        <v>11560</v>
      </c>
      <c r="AQ992" s="896">
        <f t="shared" si="3640"/>
        <v>2784</v>
      </c>
      <c r="AR992" s="896">
        <f t="shared" si="3640"/>
        <v>0</v>
      </c>
      <c r="AS992" s="896">
        <f t="shared" si="3640"/>
        <v>4260</v>
      </c>
      <c r="AT992" s="896">
        <f t="shared" si="3640"/>
        <v>4055</v>
      </c>
      <c r="AU992" s="896">
        <f t="shared" si="3640"/>
        <v>3885</v>
      </c>
      <c r="AV992" s="896">
        <f t="shared" si="3640"/>
        <v>10060</v>
      </c>
      <c r="AW992" s="896">
        <f t="shared" si="3640"/>
        <v>7380</v>
      </c>
      <c r="AX992" s="896">
        <f t="shared" si="3640"/>
        <v>2615</v>
      </c>
      <c r="AY992" s="896">
        <f t="shared" si="3640"/>
        <v>6000</v>
      </c>
      <c r="AZ992" s="896">
        <f t="shared" si="3640"/>
        <v>1920</v>
      </c>
      <c r="BA992" s="896">
        <f t="shared" si="3640"/>
        <v>3770</v>
      </c>
      <c r="BB992" s="896">
        <f t="shared" si="3640"/>
        <v>0</v>
      </c>
      <c r="BC992" s="896">
        <f t="shared" si="3640"/>
        <v>4692</v>
      </c>
      <c r="BD992" s="896">
        <f t="shared" si="3640"/>
        <v>4710</v>
      </c>
      <c r="BE992" s="896">
        <f t="shared" si="3640"/>
        <v>3876</v>
      </c>
      <c r="BF992" s="895"/>
      <c r="BG992" s="896">
        <f>SUM(BG774,BG775,BG776,BG782:BG783,BG806)</f>
        <v>5660</v>
      </c>
      <c r="BH992" s="896">
        <f t="shared" ref="BH992:BX992" si="3641">SUM(BH774,BH775,BH776,BH782:BH783,BH806)</f>
        <v>3988</v>
      </c>
      <c r="BI992" s="896">
        <f t="shared" si="3641"/>
        <v>5740</v>
      </c>
      <c r="BJ992" s="896">
        <f t="shared" si="3641"/>
        <v>4800</v>
      </c>
      <c r="BK992" s="896">
        <f t="shared" si="3641"/>
        <v>0</v>
      </c>
      <c r="BL992" s="896">
        <f t="shared" si="3641"/>
        <v>5270</v>
      </c>
      <c r="BM992" s="896">
        <f t="shared" si="3641"/>
        <v>1750</v>
      </c>
      <c r="BN992" s="896">
        <f t="shared" si="3641"/>
        <v>740</v>
      </c>
      <c r="BO992" s="896">
        <f t="shared" si="3641"/>
        <v>6160</v>
      </c>
      <c r="BP992" s="896">
        <f t="shared" si="3641"/>
        <v>7700</v>
      </c>
      <c r="BQ992" s="896">
        <f t="shared" si="3641"/>
        <v>4942</v>
      </c>
      <c r="BR992" s="896">
        <f t="shared" si="3641"/>
        <v>3000</v>
      </c>
      <c r="BS992" s="896">
        <f t="shared" si="3641"/>
        <v>0</v>
      </c>
      <c r="BT992" s="896">
        <f t="shared" si="3641"/>
        <v>7675</v>
      </c>
      <c r="BU992" s="896">
        <f t="shared" si="3641"/>
        <v>0</v>
      </c>
      <c r="BV992" s="896">
        <f t="shared" si="3641"/>
        <v>0</v>
      </c>
      <c r="BW992" s="896">
        <f t="shared" si="3641"/>
        <v>4920</v>
      </c>
      <c r="BX992" s="896">
        <f t="shared" si="3641"/>
        <v>0</v>
      </c>
      <c r="BY992" s="895"/>
      <c r="BZ992" s="896">
        <f>SUM(BZ774,BZ775,BZ776,BZ782:BZ783,BZ806)</f>
        <v>2610</v>
      </c>
      <c r="CA992" s="896">
        <f t="shared" ref="CA992:CC992" si="3642">SUM(CA774,CA775,CA776,CA782:CA783,CA806)</f>
        <v>3510</v>
      </c>
      <c r="CB992" s="896">
        <f t="shared" si="3642"/>
        <v>5430</v>
      </c>
      <c r="CC992" s="896">
        <f t="shared" si="3642"/>
        <v>7330</v>
      </c>
      <c r="CD992" s="698">
        <f t="shared" si="3581"/>
        <v>1985.1875</v>
      </c>
      <c r="CE992" s="698">
        <f t="shared" si="3582"/>
        <v>2792.625</v>
      </c>
      <c r="CF992" s="698">
        <f t="shared" si="3583"/>
        <v>4612</v>
      </c>
      <c r="CG992" s="698">
        <f t="shared" si="3584"/>
        <v>3415.3125</v>
      </c>
      <c r="CH992" s="1370">
        <f t="shared" si="3585"/>
        <v>0</v>
      </c>
      <c r="CI992" s="1371">
        <f t="shared" si="3586"/>
        <v>0</v>
      </c>
      <c r="CJ992" s="1372">
        <f t="shared" si="3587"/>
        <v>600</v>
      </c>
      <c r="CK992" s="1372">
        <f t="shared" si="3588"/>
        <v>624</v>
      </c>
      <c r="CL992" s="1372">
        <f t="shared" si="3589"/>
        <v>1200</v>
      </c>
      <c r="CM992" s="1372">
        <f t="shared" si="3590"/>
        <v>1460</v>
      </c>
      <c r="CN992" s="1372">
        <f t="shared" si="3591"/>
        <v>1470</v>
      </c>
      <c r="CO992" s="1373">
        <f t="shared" si="3592"/>
        <v>1495</v>
      </c>
      <c r="CP992" s="1373">
        <f t="shared" si="3593"/>
        <v>1580</v>
      </c>
      <c r="CQ992" s="1373">
        <f t="shared" si="3594"/>
        <v>1620</v>
      </c>
      <c r="CR992" s="1373">
        <f t="shared" si="3595"/>
        <v>2160</v>
      </c>
      <c r="CS992" s="1372">
        <f t="shared" si="3596"/>
        <v>2250</v>
      </c>
      <c r="CT992" s="1372">
        <f t="shared" si="3597"/>
        <v>2354</v>
      </c>
      <c r="CU992" s="1372">
        <f t="shared" si="3598"/>
        <v>2550</v>
      </c>
      <c r="CV992" s="1372">
        <f t="shared" si="3599"/>
        <v>3700</v>
      </c>
      <c r="CW992" s="1372">
        <f t="shared" si="3600"/>
        <v>4320</v>
      </c>
      <c r="CX992" s="1371">
        <f t="shared" si="3601"/>
        <v>4380</v>
      </c>
      <c r="CY992" s="1374">
        <f t="shared" si="3602"/>
        <v>16200</v>
      </c>
      <c r="CZ992" s="532">
        <f t="shared" si="3603"/>
        <v>774</v>
      </c>
      <c r="DA992" s="533">
        <f t="shared" si="3604"/>
        <v>800</v>
      </c>
      <c r="DB992" s="534">
        <f t="shared" si="3605"/>
        <v>1020</v>
      </c>
      <c r="DC992" s="534">
        <f t="shared" si="3606"/>
        <v>1356</v>
      </c>
      <c r="DD992" s="534">
        <f t="shared" si="3607"/>
        <v>1800</v>
      </c>
      <c r="DE992" s="534">
        <f t="shared" si="3608"/>
        <v>2184</v>
      </c>
      <c r="DF992" s="534">
        <f t="shared" si="3609"/>
        <v>2340</v>
      </c>
      <c r="DG992" s="535">
        <f t="shared" si="3610"/>
        <v>2520</v>
      </c>
      <c r="DH992" s="535">
        <f t="shared" si="3611"/>
        <v>2780</v>
      </c>
      <c r="DI992" s="535">
        <f t="shared" si="3612"/>
        <v>3000</v>
      </c>
      <c r="DJ992" s="535">
        <f t="shared" si="3613"/>
        <v>3000</v>
      </c>
      <c r="DK992" s="534">
        <f t="shared" si="3614"/>
        <v>3270</v>
      </c>
      <c r="DL992" s="534">
        <f t="shared" si="3615"/>
        <v>3400</v>
      </c>
      <c r="DM992" s="534">
        <f t="shared" si="3616"/>
        <v>4020</v>
      </c>
      <c r="DN992" s="534">
        <f t="shared" si="3617"/>
        <v>4152</v>
      </c>
      <c r="DO992" s="534">
        <f t="shared" si="3618"/>
        <v>4360</v>
      </c>
      <c r="DP992" s="533">
        <f t="shared" si="3619"/>
        <v>4680</v>
      </c>
      <c r="DQ992" s="532">
        <f t="shared" si="3620"/>
        <v>5280</v>
      </c>
      <c r="DR992" s="753">
        <f t="shared" si="3621"/>
        <v>18</v>
      </c>
      <c r="DS992" s="111">
        <f t="shared" si="3622"/>
        <v>18</v>
      </c>
      <c r="DT992" s="111">
        <f t="shared" si="3623"/>
        <v>18</v>
      </c>
      <c r="DU992" s="111">
        <f t="shared" si="3624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8"/>
      <c r="EE992" s="603"/>
    </row>
    <row r="993" spans="1:135" s="604" customFormat="1" ht="15.75" customHeight="1">
      <c r="A993" s="718" t="s">
        <v>246</v>
      </c>
      <c r="B993" s="896">
        <f t="shared" ref="B993:S993" si="3643">SUM(B781,B790)</f>
        <v>0</v>
      </c>
      <c r="C993" s="896">
        <f t="shared" si="3643"/>
        <v>0</v>
      </c>
      <c r="D993" s="896">
        <f t="shared" si="3643"/>
        <v>0</v>
      </c>
      <c r="E993" s="896">
        <f t="shared" si="3643"/>
        <v>0</v>
      </c>
      <c r="F993" s="896">
        <f t="shared" si="3643"/>
        <v>0</v>
      </c>
      <c r="G993" s="896">
        <f t="shared" si="3643"/>
        <v>0</v>
      </c>
      <c r="H993" s="896">
        <f t="shared" si="3643"/>
        <v>0</v>
      </c>
      <c r="I993" s="896">
        <f t="shared" si="3643"/>
        <v>0</v>
      </c>
      <c r="J993" s="896">
        <f t="shared" si="3643"/>
        <v>0</v>
      </c>
      <c r="K993" s="896">
        <f t="shared" si="3643"/>
        <v>0</v>
      </c>
      <c r="L993" s="896">
        <f t="shared" si="3643"/>
        <v>0</v>
      </c>
      <c r="M993" s="896">
        <f t="shared" si="3643"/>
        <v>0</v>
      </c>
      <c r="N993" s="896">
        <f t="shared" si="3643"/>
        <v>384</v>
      </c>
      <c r="O993" s="896">
        <f t="shared" si="3643"/>
        <v>0</v>
      </c>
      <c r="P993" s="896">
        <f t="shared" si="3643"/>
        <v>480</v>
      </c>
      <c r="Q993" s="896">
        <f t="shared" si="3643"/>
        <v>0</v>
      </c>
      <c r="R993" s="896">
        <f t="shared" si="3643"/>
        <v>4320</v>
      </c>
      <c r="S993" s="896">
        <f t="shared" si="3643"/>
        <v>2016</v>
      </c>
      <c r="T993" s="895"/>
      <c r="U993" s="896">
        <f t="shared" ref="U993:AL993" si="3644">SUM(U781,U790)</f>
        <v>564</v>
      </c>
      <c r="V993" s="896">
        <f t="shared" si="3644"/>
        <v>0</v>
      </c>
      <c r="W993" s="896">
        <f t="shared" si="3644"/>
        <v>1824</v>
      </c>
      <c r="X993" s="896">
        <f t="shared" si="3644"/>
        <v>0</v>
      </c>
      <c r="Y993" s="896">
        <f t="shared" si="3644"/>
        <v>0</v>
      </c>
      <c r="Z993" s="896">
        <f t="shared" si="3644"/>
        <v>0</v>
      </c>
      <c r="AA993" s="896">
        <f t="shared" si="3644"/>
        <v>0</v>
      </c>
      <c r="AB993" s="896">
        <f t="shared" si="3644"/>
        <v>0</v>
      </c>
      <c r="AC993" s="896">
        <f t="shared" si="3644"/>
        <v>0</v>
      </c>
      <c r="AD993" s="896">
        <f t="shared" si="3644"/>
        <v>2400</v>
      </c>
      <c r="AE993" s="896">
        <f t="shared" si="3644"/>
        <v>0</v>
      </c>
      <c r="AF993" s="896">
        <f t="shared" si="3644"/>
        <v>0</v>
      </c>
      <c r="AG993" s="896">
        <f t="shared" si="3644"/>
        <v>0</v>
      </c>
      <c r="AH993" s="896">
        <f t="shared" si="3644"/>
        <v>336</v>
      </c>
      <c r="AI993" s="896">
        <f t="shared" si="3644"/>
        <v>3840</v>
      </c>
      <c r="AJ993" s="896">
        <f t="shared" si="3644"/>
        <v>1200</v>
      </c>
      <c r="AK993" s="896">
        <f t="shared" si="3644"/>
        <v>864</v>
      </c>
      <c r="AL993" s="896">
        <f t="shared" si="3644"/>
        <v>2016</v>
      </c>
      <c r="AM993" s="895"/>
      <c r="AN993" s="896">
        <f t="shared" ref="AN993:BE993" si="3645">SUM(AN781,AN790)</f>
        <v>0</v>
      </c>
      <c r="AO993" s="896">
        <f t="shared" si="3645"/>
        <v>0</v>
      </c>
      <c r="AP993" s="896">
        <f t="shared" si="3645"/>
        <v>0</v>
      </c>
      <c r="AQ993" s="896">
        <f t="shared" si="3645"/>
        <v>0</v>
      </c>
      <c r="AR993" s="896">
        <f t="shared" si="3645"/>
        <v>0</v>
      </c>
      <c r="AS993" s="896">
        <f t="shared" si="3645"/>
        <v>0</v>
      </c>
      <c r="AT993" s="896">
        <f t="shared" si="3645"/>
        <v>0</v>
      </c>
      <c r="AU993" s="896">
        <f t="shared" si="3645"/>
        <v>0</v>
      </c>
      <c r="AV993" s="896">
        <f t="shared" si="3645"/>
        <v>0</v>
      </c>
      <c r="AW993" s="896">
        <f t="shared" si="3645"/>
        <v>0</v>
      </c>
      <c r="AX993" s="896">
        <f t="shared" si="3645"/>
        <v>0</v>
      </c>
      <c r="AY993" s="896">
        <f t="shared" si="3645"/>
        <v>0</v>
      </c>
      <c r="AZ993" s="896">
        <f t="shared" si="3645"/>
        <v>0</v>
      </c>
      <c r="BA993" s="896">
        <f t="shared" si="3645"/>
        <v>336</v>
      </c>
      <c r="BB993" s="896">
        <f t="shared" si="3645"/>
        <v>0</v>
      </c>
      <c r="BC993" s="896">
        <f t="shared" si="3645"/>
        <v>1512</v>
      </c>
      <c r="BD993" s="896">
        <f t="shared" si="3645"/>
        <v>1200</v>
      </c>
      <c r="BE993" s="896">
        <f t="shared" si="3645"/>
        <v>0</v>
      </c>
      <c r="BF993" s="895"/>
      <c r="BG993" s="896">
        <f t="shared" ref="BG993:BX993" si="3646">SUM(BG781,BG790)</f>
        <v>0</v>
      </c>
      <c r="BH993" s="896">
        <f t="shared" si="3646"/>
        <v>0</v>
      </c>
      <c r="BI993" s="896">
        <f t="shared" si="3646"/>
        <v>0</v>
      </c>
      <c r="BJ993" s="896">
        <f t="shared" si="3646"/>
        <v>0</v>
      </c>
      <c r="BK993" s="896">
        <f t="shared" si="3646"/>
        <v>0</v>
      </c>
      <c r="BL993" s="896">
        <f t="shared" si="3646"/>
        <v>0</v>
      </c>
      <c r="BM993" s="896">
        <f t="shared" si="3646"/>
        <v>0</v>
      </c>
      <c r="BN993" s="896">
        <f t="shared" si="3646"/>
        <v>0</v>
      </c>
      <c r="BO993" s="896">
        <f t="shared" si="3646"/>
        <v>0</v>
      </c>
      <c r="BP993" s="896">
        <f t="shared" si="3646"/>
        <v>0</v>
      </c>
      <c r="BQ993" s="896">
        <f t="shared" si="3646"/>
        <v>0</v>
      </c>
      <c r="BR993" s="896">
        <f t="shared" si="3646"/>
        <v>0</v>
      </c>
      <c r="BS993" s="896">
        <f t="shared" si="3646"/>
        <v>0</v>
      </c>
      <c r="BT993" s="896">
        <f t="shared" si="3646"/>
        <v>0</v>
      </c>
      <c r="BU993" s="896">
        <f t="shared" si="3646"/>
        <v>0</v>
      </c>
      <c r="BV993" s="896">
        <f t="shared" si="3646"/>
        <v>0</v>
      </c>
      <c r="BW993" s="896">
        <f t="shared" si="3646"/>
        <v>0</v>
      </c>
      <c r="BX993" s="896">
        <f t="shared" si="3646"/>
        <v>0</v>
      </c>
      <c r="BY993" s="895"/>
      <c r="BZ993" s="896">
        <f>SUM(BZ781,BZ790)</f>
        <v>4320</v>
      </c>
      <c r="CA993" s="896">
        <f>SUM(CA781,CA790)</f>
        <v>2400</v>
      </c>
      <c r="CB993" s="896">
        <f>SUM(CB781,CB790)</f>
        <v>1200</v>
      </c>
      <c r="CC993" s="896">
        <f>SUM(CC781,CC790)</f>
        <v>0</v>
      </c>
      <c r="CD993" s="698">
        <f t="shared" si="3581"/>
        <v>180</v>
      </c>
      <c r="CE993" s="698">
        <f t="shared" si="3582"/>
        <v>575.25</v>
      </c>
      <c r="CF993" s="698">
        <f t="shared" si="3583"/>
        <v>96</v>
      </c>
      <c r="CG993" s="698">
        <f t="shared" si="3584"/>
        <v>0</v>
      </c>
      <c r="CH993" s="1370">
        <f t="shared" si="3585"/>
        <v>0</v>
      </c>
      <c r="CI993" s="1371">
        <f t="shared" si="3586"/>
        <v>0</v>
      </c>
      <c r="CJ993" s="1372">
        <f t="shared" si="3587"/>
        <v>0</v>
      </c>
      <c r="CK993" s="1372">
        <f t="shared" si="3588"/>
        <v>0</v>
      </c>
      <c r="CL993" s="1372">
        <f t="shared" si="3589"/>
        <v>0</v>
      </c>
      <c r="CM993" s="1372">
        <f t="shared" si="3590"/>
        <v>0</v>
      </c>
      <c r="CN993" s="1372">
        <f t="shared" si="3591"/>
        <v>0</v>
      </c>
      <c r="CO993" s="1373">
        <f t="shared" si="3592"/>
        <v>0</v>
      </c>
      <c r="CP993" s="1373">
        <f t="shared" si="3593"/>
        <v>0</v>
      </c>
      <c r="CQ993" s="1373">
        <f t="shared" si="3594"/>
        <v>0</v>
      </c>
      <c r="CR993" s="1373">
        <f t="shared" si="3595"/>
        <v>0</v>
      </c>
      <c r="CS993" s="1372">
        <f t="shared" si="3596"/>
        <v>0</v>
      </c>
      <c r="CT993" s="1372">
        <f t="shared" si="3597"/>
        <v>0</v>
      </c>
      <c r="CU993" s="1372">
        <f t="shared" si="3598"/>
        <v>0</v>
      </c>
      <c r="CV993" s="1372">
        <f t="shared" si="3599"/>
        <v>384</v>
      </c>
      <c r="CW993" s="1372">
        <f t="shared" si="3600"/>
        <v>480</v>
      </c>
      <c r="CX993" s="1371">
        <f t="shared" si="3601"/>
        <v>2016</v>
      </c>
      <c r="CY993" s="1374">
        <f t="shared" si="3602"/>
        <v>4320</v>
      </c>
      <c r="CZ993" s="532">
        <f t="shared" si="3603"/>
        <v>0</v>
      </c>
      <c r="DA993" s="533">
        <f t="shared" si="3604"/>
        <v>0</v>
      </c>
      <c r="DB993" s="534">
        <f t="shared" si="3605"/>
        <v>0</v>
      </c>
      <c r="DC993" s="534">
        <f t="shared" si="3606"/>
        <v>0</v>
      </c>
      <c r="DD993" s="534">
        <f t="shared" si="3607"/>
        <v>0</v>
      </c>
      <c r="DE993" s="534">
        <f t="shared" si="3608"/>
        <v>0</v>
      </c>
      <c r="DF993" s="534">
        <f t="shared" si="3609"/>
        <v>0</v>
      </c>
      <c r="DG993" s="535">
        <f t="shared" si="3610"/>
        <v>0</v>
      </c>
      <c r="DH993" s="535">
        <f t="shared" si="3611"/>
        <v>0</v>
      </c>
      <c r="DI993" s="535">
        <f t="shared" si="3612"/>
        <v>0</v>
      </c>
      <c r="DJ993" s="535">
        <f t="shared" si="3613"/>
        <v>336</v>
      </c>
      <c r="DK993" s="534">
        <f t="shared" si="3614"/>
        <v>564</v>
      </c>
      <c r="DL993" s="534">
        <f t="shared" si="3615"/>
        <v>864</v>
      </c>
      <c r="DM993" s="534">
        <f t="shared" si="3616"/>
        <v>1200</v>
      </c>
      <c r="DN993" s="534">
        <f t="shared" si="3617"/>
        <v>1824</v>
      </c>
      <c r="DO993" s="534">
        <f t="shared" si="3618"/>
        <v>2016</v>
      </c>
      <c r="DP993" s="533">
        <f t="shared" si="3619"/>
        <v>2400</v>
      </c>
      <c r="DQ993" s="532">
        <f t="shared" si="3620"/>
        <v>3840</v>
      </c>
      <c r="DR993" s="753">
        <f t="shared" si="3621"/>
        <v>18</v>
      </c>
      <c r="DS993" s="111">
        <f t="shared" si="3622"/>
        <v>18</v>
      </c>
      <c r="DT993" s="111">
        <f t="shared" si="3623"/>
        <v>18</v>
      </c>
      <c r="DU993" s="111">
        <f t="shared" si="3624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8"/>
      <c r="EE993" s="603"/>
    </row>
    <row r="994" spans="1:135" s="604" customFormat="1" ht="15.75" customHeight="1">
      <c r="A994" s="718" t="s">
        <v>247</v>
      </c>
      <c r="B994" s="896">
        <f t="shared" ref="B994:S994" si="3647">SUM(B784:B785,B791:B798)</f>
        <v>0</v>
      </c>
      <c r="C994" s="896">
        <f t="shared" si="3647"/>
        <v>0</v>
      </c>
      <c r="D994" s="896">
        <f t="shared" si="3647"/>
        <v>295</v>
      </c>
      <c r="E994" s="896">
        <f t="shared" si="3647"/>
        <v>0</v>
      </c>
      <c r="F994" s="896">
        <f t="shared" si="3647"/>
        <v>0</v>
      </c>
      <c r="G994" s="896">
        <f t="shared" si="3647"/>
        <v>0</v>
      </c>
      <c r="H994" s="896">
        <f t="shared" si="3647"/>
        <v>320</v>
      </c>
      <c r="I994" s="896">
        <f t="shared" si="3647"/>
        <v>0</v>
      </c>
      <c r="J994" s="896">
        <f t="shared" si="3647"/>
        <v>0</v>
      </c>
      <c r="K994" s="896">
        <f t="shared" si="3647"/>
        <v>0</v>
      </c>
      <c r="L994" s="896">
        <f t="shared" si="3647"/>
        <v>0</v>
      </c>
      <c r="M994" s="896">
        <f t="shared" si="3647"/>
        <v>0</v>
      </c>
      <c r="N994" s="896">
        <f t="shared" si="3647"/>
        <v>0</v>
      </c>
      <c r="O994" s="896">
        <f t="shared" si="3647"/>
        <v>0</v>
      </c>
      <c r="P994" s="896">
        <f t="shared" si="3647"/>
        <v>0</v>
      </c>
      <c r="Q994" s="896">
        <f t="shared" si="3647"/>
        <v>370</v>
      </c>
      <c r="R994" s="896">
        <f t="shared" si="3647"/>
        <v>0</v>
      </c>
      <c r="S994" s="896">
        <f t="shared" si="3647"/>
        <v>100</v>
      </c>
      <c r="T994" s="895"/>
      <c r="U994" s="896">
        <f t="shared" ref="U994:AL994" si="3648">SUM(U784:U785,U791:U798)</f>
        <v>420</v>
      </c>
      <c r="V994" s="896">
        <f t="shared" si="3648"/>
        <v>250</v>
      </c>
      <c r="W994" s="896">
        <f t="shared" si="3648"/>
        <v>350</v>
      </c>
      <c r="X994" s="896">
        <f t="shared" si="3648"/>
        <v>0</v>
      </c>
      <c r="Y994" s="896">
        <f t="shared" si="3648"/>
        <v>0</v>
      </c>
      <c r="Z994" s="896">
        <f t="shared" si="3648"/>
        <v>0</v>
      </c>
      <c r="AA994" s="896">
        <f t="shared" si="3648"/>
        <v>0</v>
      </c>
      <c r="AB994" s="896">
        <f t="shared" si="3648"/>
        <v>0</v>
      </c>
      <c r="AC994" s="896">
        <f t="shared" si="3648"/>
        <v>0</v>
      </c>
      <c r="AD994" s="896">
        <f t="shared" si="3648"/>
        <v>45</v>
      </c>
      <c r="AE994" s="896">
        <f t="shared" si="3648"/>
        <v>0</v>
      </c>
      <c r="AF994" s="896">
        <f t="shared" si="3648"/>
        <v>0</v>
      </c>
      <c r="AG994" s="896">
        <f t="shared" si="3648"/>
        <v>500</v>
      </c>
      <c r="AH994" s="896">
        <f t="shared" si="3648"/>
        <v>0</v>
      </c>
      <c r="AI994" s="896">
        <f t="shared" si="3648"/>
        <v>1200</v>
      </c>
      <c r="AJ994" s="896">
        <f t="shared" si="3648"/>
        <v>800</v>
      </c>
      <c r="AK994" s="896">
        <f t="shared" si="3648"/>
        <v>160</v>
      </c>
      <c r="AL994" s="896">
        <f t="shared" si="3648"/>
        <v>1000</v>
      </c>
      <c r="AM994" s="895"/>
      <c r="AN994" s="896">
        <f t="shared" ref="AN994:BE994" si="3649">SUM(AN784:AN785,AN791:AN798)</f>
        <v>0</v>
      </c>
      <c r="AO994" s="896">
        <f t="shared" si="3649"/>
        <v>0</v>
      </c>
      <c r="AP994" s="896">
        <f t="shared" si="3649"/>
        <v>0</v>
      </c>
      <c r="AQ994" s="896">
        <f t="shared" si="3649"/>
        <v>500</v>
      </c>
      <c r="AR994" s="896">
        <f t="shared" si="3649"/>
        <v>0</v>
      </c>
      <c r="AS994" s="896">
        <f t="shared" si="3649"/>
        <v>0</v>
      </c>
      <c r="AT994" s="896">
        <f t="shared" si="3649"/>
        <v>0</v>
      </c>
      <c r="AU994" s="896">
        <f t="shared" si="3649"/>
        <v>4160</v>
      </c>
      <c r="AV994" s="896">
        <f t="shared" si="3649"/>
        <v>0</v>
      </c>
      <c r="AW994" s="896">
        <f t="shared" si="3649"/>
        <v>1770</v>
      </c>
      <c r="AX994" s="896">
        <f t="shared" si="3649"/>
        <v>0</v>
      </c>
      <c r="AY994" s="896">
        <f t="shared" si="3649"/>
        <v>2400</v>
      </c>
      <c r="AZ994" s="896">
        <f t="shared" si="3649"/>
        <v>0</v>
      </c>
      <c r="BA994" s="896">
        <f t="shared" si="3649"/>
        <v>0</v>
      </c>
      <c r="BB994" s="896">
        <f t="shared" si="3649"/>
        <v>0</v>
      </c>
      <c r="BC994" s="896">
        <f t="shared" si="3649"/>
        <v>170</v>
      </c>
      <c r="BD994" s="896">
        <f t="shared" si="3649"/>
        <v>2250</v>
      </c>
      <c r="BE994" s="896">
        <f t="shared" si="3649"/>
        <v>600</v>
      </c>
      <c r="BF994" s="895"/>
      <c r="BG994" s="896">
        <f t="shared" ref="BG994:BX994" si="3650">SUM(BG784:BG785,BG791:BG798)</f>
        <v>1310</v>
      </c>
      <c r="BH994" s="896">
        <f t="shared" si="3650"/>
        <v>895</v>
      </c>
      <c r="BI994" s="896">
        <f t="shared" si="3650"/>
        <v>1400</v>
      </c>
      <c r="BJ994" s="896">
        <f t="shared" si="3650"/>
        <v>1700</v>
      </c>
      <c r="BK994" s="896">
        <f t="shared" si="3650"/>
        <v>0</v>
      </c>
      <c r="BL994" s="896">
        <f t="shared" si="3650"/>
        <v>230</v>
      </c>
      <c r="BM994" s="896">
        <f t="shared" si="3650"/>
        <v>1805</v>
      </c>
      <c r="BN994" s="896">
        <f t="shared" si="3650"/>
        <v>250</v>
      </c>
      <c r="BO994" s="896">
        <f t="shared" si="3650"/>
        <v>1300</v>
      </c>
      <c r="BP994" s="896">
        <f t="shared" si="3650"/>
        <v>1590</v>
      </c>
      <c r="BQ994" s="896">
        <f t="shared" si="3650"/>
        <v>2060</v>
      </c>
      <c r="BR994" s="896">
        <f t="shared" si="3650"/>
        <v>0</v>
      </c>
      <c r="BS994" s="896">
        <f t="shared" si="3650"/>
        <v>0</v>
      </c>
      <c r="BT994" s="896">
        <f t="shared" si="3650"/>
        <v>0</v>
      </c>
      <c r="BU994" s="896">
        <f t="shared" si="3650"/>
        <v>0</v>
      </c>
      <c r="BV994" s="896">
        <f t="shared" si="3650"/>
        <v>0</v>
      </c>
      <c r="BW994" s="896">
        <f t="shared" si="3650"/>
        <v>5270</v>
      </c>
      <c r="BX994" s="896">
        <f t="shared" si="3650"/>
        <v>0</v>
      </c>
      <c r="BY994" s="895"/>
      <c r="BZ994" s="896">
        <f>SUM(BZ784:BZ785,BZ791:BZ798)</f>
        <v>342</v>
      </c>
      <c r="CA994" s="896">
        <f>SUM(CA784:CA785,CA791:CA798)</f>
        <v>1305</v>
      </c>
      <c r="CB994" s="896">
        <f>SUM(CB784:CB785,CB791:CB798)</f>
        <v>20610</v>
      </c>
      <c r="CC994" s="896">
        <f>SUM(CC784:CC785,CC791:CC798)</f>
        <v>40070</v>
      </c>
      <c r="CD994" s="698">
        <f t="shared" si="3581"/>
        <v>44.6875</v>
      </c>
      <c r="CE994" s="698">
        <f t="shared" si="3582"/>
        <v>220.3125</v>
      </c>
      <c r="CF994" s="698">
        <f t="shared" si="3583"/>
        <v>480.625</v>
      </c>
      <c r="CG994" s="698">
        <f t="shared" si="3584"/>
        <v>783.75</v>
      </c>
      <c r="CH994" s="1370">
        <f t="shared" si="3585"/>
        <v>0</v>
      </c>
      <c r="CI994" s="1371">
        <f t="shared" si="3586"/>
        <v>0</v>
      </c>
      <c r="CJ994" s="1372">
        <f t="shared" si="3587"/>
        <v>0</v>
      </c>
      <c r="CK994" s="1372">
        <f t="shared" si="3588"/>
        <v>0</v>
      </c>
      <c r="CL994" s="1372">
        <f t="shared" si="3589"/>
        <v>0</v>
      </c>
      <c r="CM994" s="1372">
        <f t="shared" si="3590"/>
        <v>0</v>
      </c>
      <c r="CN994" s="1372">
        <f t="shared" si="3591"/>
        <v>0</v>
      </c>
      <c r="CO994" s="1373">
        <f t="shared" si="3592"/>
        <v>0</v>
      </c>
      <c r="CP994" s="1373">
        <f t="shared" si="3593"/>
        <v>0</v>
      </c>
      <c r="CQ994" s="1373">
        <f t="shared" si="3594"/>
        <v>0</v>
      </c>
      <c r="CR994" s="1373">
        <f t="shared" si="3595"/>
        <v>0</v>
      </c>
      <c r="CS994" s="1372">
        <f t="shared" si="3596"/>
        <v>0</v>
      </c>
      <c r="CT994" s="1372">
        <f t="shared" si="3597"/>
        <v>0</v>
      </c>
      <c r="CU994" s="1372">
        <f t="shared" si="3598"/>
        <v>0</v>
      </c>
      <c r="CV994" s="1372">
        <f t="shared" si="3599"/>
        <v>100</v>
      </c>
      <c r="CW994" s="1372">
        <f t="shared" si="3600"/>
        <v>295</v>
      </c>
      <c r="CX994" s="1371">
        <f t="shared" si="3601"/>
        <v>320</v>
      </c>
      <c r="CY994" s="1374">
        <f t="shared" si="3602"/>
        <v>370</v>
      </c>
      <c r="CZ994" s="532">
        <f t="shared" si="3603"/>
        <v>0</v>
      </c>
      <c r="DA994" s="533">
        <f t="shared" si="3604"/>
        <v>0</v>
      </c>
      <c r="DB994" s="534">
        <f t="shared" si="3605"/>
        <v>0</v>
      </c>
      <c r="DC994" s="534">
        <f t="shared" si="3606"/>
        <v>0</v>
      </c>
      <c r="DD994" s="534">
        <f t="shared" si="3607"/>
        <v>0</v>
      </c>
      <c r="DE994" s="534">
        <f t="shared" si="3608"/>
        <v>0</v>
      </c>
      <c r="DF994" s="534">
        <f t="shared" si="3609"/>
        <v>0</v>
      </c>
      <c r="DG994" s="535">
        <f t="shared" si="3610"/>
        <v>0</v>
      </c>
      <c r="DH994" s="535">
        <f t="shared" si="3611"/>
        <v>0</v>
      </c>
      <c r="DI994" s="535">
        <f t="shared" si="3612"/>
        <v>45</v>
      </c>
      <c r="DJ994" s="535">
        <f t="shared" si="3613"/>
        <v>160</v>
      </c>
      <c r="DK994" s="534">
        <f t="shared" si="3614"/>
        <v>250</v>
      </c>
      <c r="DL994" s="534">
        <f t="shared" si="3615"/>
        <v>350</v>
      </c>
      <c r="DM994" s="534">
        <f t="shared" si="3616"/>
        <v>420</v>
      </c>
      <c r="DN994" s="534">
        <f t="shared" si="3617"/>
        <v>500</v>
      </c>
      <c r="DO994" s="534">
        <f t="shared" si="3618"/>
        <v>800</v>
      </c>
      <c r="DP994" s="533">
        <f t="shared" si="3619"/>
        <v>1000</v>
      </c>
      <c r="DQ994" s="532">
        <f t="shared" si="3620"/>
        <v>1200</v>
      </c>
      <c r="DR994" s="753">
        <f t="shared" si="3621"/>
        <v>18</v>
      </c>
      <c r="DS994" s="111">
        <f t="shared" si="3622"/>
        <v>18</v>
      </c>
      <c r="DT994" s="111">
        <f t="shared" si="3623"/>
        <v>18</v>
      </c>
      <c r="DU994" s="111">
        <f t="shared" si="3624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8"/>
      <c r="EE994" s="603"/>
    </row>
    <row r="995" spans="1:135" s="604" customFormat="1" ht="15.75" customHeight="1">
      <c r="A995" s="718" t="s">
        <v>248</v>
      </c>
      <c r="B995" s="896">
        <f t="shared" ref="B995:S995" si="3651">SUM(B799,B800)</f>
        <v>1400</v>
      </c>
      <c r="C995" s="896">
        <f t="shared" si="3651"/>
        <v>900</v>
      </c>
      <c r="D995" s="896">
        <f t="shared" si="3651"/>
        <v>450</v>
      </c>
      <c r="E995" s="896">
        <f t="shared" si="3651"/>
        <v>390</v>
      </c>
      <c r="F995" s="896">
        <f t="shared" si="3651"/>
        <v>0</v>
      </c>
      <c r="G995" s="896">
        <f t="shared" si="3651"/>
        <v>850</v>
      </c>
      <c r="H995" s="896">
        <f t="shared" si="3651"/>
        <v>650</v>
      </c>
      <c r="I995" s="896">
        <f t="shared" si="3651"/>
        <v>520</v>
      </c>
      <c r="J995" s="896">
        <f t="shared" si="3651"/>
        <v>780</v>
      </c>
      <c r="K995" s="896">
        <f t="shared" si="3651"/>
        <v>0</v>
      </c>
      <c r="L995" s="896">
        <f t="shared" si="3651"/>
        <v>1100</v>
      </c>
      <c r="M995" s="896">
        <f t="shared" si="3651"/>
        <v>0</v>
      </c>
      <c r="N995" s="896">
        <f t="shared" si="3651"/>
        <v>1800</v>
      </c>
      <c r="O995" s="896">
        <f t="shared" si="3651"/>
        <v>1000</v>
      </c>
      <c r="P995" s="896">
        <f t="shared" si="3651"/>
        <v>750</v>
      </c>
      <c r="Q995" s="896">
        <f t="shared" si="3651"/>
        <v>370</v>
      </c>
      <c r="R995" s="896">
        <f t="shared" si="3651"/>
        <v>1521</v>
      </c>
      <c r="S995" s="896">
        <f t="shared" si="3651"/>
        <v>2500</v>
      </c>
      <c r="T995" s="895"/>
      <c r="U995" s="896">
        <f t="shared" ref="U995:AL995" si="3652">SUM(U799,U800)</f>
        <v>1290</v>
      </c>
      <c r="V995" s="896">
        <f t="shared" si="3652"/>
        <v>960</v>
      </c>
      <c r="W995" s="896">
        <f t="shared" si="3652"/>
        <v>650</v>
      </c>
      <c r="X995" s="896">
        <f t="shared" si="3652"/>
        <v>480</v>
      </c>
      <c r="Y995" s="896">
        <f t="shared" si="3652"/>
        <v>800</v>
      </c>
      <c r="Z995" s="896">
        <f t="shared" si="3652"/>
        <v>1400</v>
      </c>
      <c r="AA995" s="896">
        <f t="shared" si="3652"/>
        <v>800</v>
      </c>
      <c r="AB995" s="896">
        <f t="shared" si="3652"/>
        <v>500</v>
      </c>
      <c r="AC995" s="896">
        <f t="shared" si="3652"/>
        <v>2000</v>
      </c>
      <c r="AD995" s="896">
        <f t="shared" si="3652"/>
        <v>600</v>
      </c>
      <c r="AE995" s="896">
        <f t="shared" si="3652"/>
        <v>600</v>
      </c>
      <c r="AF995" s="896">
        <f t="shared" si="3652"/>
        <v>2250</v>
      </c>
      <c r="AG995" s="896">
        <f t="shared" si="3652"/>
        <v>3000</v>
      </c>
      <c r="AH995" s="896">
        <f t="shared" si="3652"/>
        <v>1800</v>
      </c>
      <c r="AI995" s="896">
        <f t="shared" si="3652"/>
        <v>2250</v>
      </c>
      <c r="AJ995" s="896">
        <f t="shared" si="3652"/>
        <v>1750</v>
      </c>
      <c r="AK995" s="896">
        <f t="shared" si="3652"/>
        <v>3200</v>
      </c>
      <c r="AL995" s="896">
        <f t="shared" si="3652"/>
        <v>5200</v>
      </c>
      <c r="AM995" s="895"/>
      <c r="AN995" s="896">
        <f t="shared" ref="AN995:BE995" si="3653">SUM(AN799,AN800)</f>
        <v>7200</v>
      </c>
      <c r="AO995" s="896">
        <f t="shared" si="3653"/>
        <v>5210</v>
      </c>
      <c r="AP995" s="896">
        <f t="shared" si="3653"/>
        <v>10000</v>
      </c>
      <c r="AQ995" s="896">
        <f t="shared" si="3653"/>
        <v>3000</v>
      </c>
      <c r="AR995" s="896">
        <f t="shared" si="3653"/>
        <v>0</v>
      </c>
      <c r="AS995" s="896">
        <f t="shared" si="3653"/>
        <v>3000</v>
      </c>
      <c r="AT995" s="896">
        <f t="shared" si="3653"/>
        <v>4000</v>
      </c>
      <c r="AU995" s="896">
        <f t="shared" si="3653"/>
        <v>3800</v>
      </c>
      <c r="AV995" s="896">
        <f t="shared" si="3653"/>
        <v>10200</v>
      </c>
      <c r="AW995" s="896">
        <f t="shared" si="3653"/>
        <v>2400</v>
      </c>
      <c r="AX995" s="896">
        <f t="shared" si="3653"/>
        <v>4500</v>
      </c>
      <c r="AY995" s="896">
        <f t="shared" si="3653"/>
        <v>700</v>
      </c>
      <c r="AZ995" s="896">
        <f t="shared" si="3653"/>
        <v>1870</v>
      </c>
      <c r="BA995" s="896">
        <f t="shared" si="3653"/>
        <v>1000</v>
      </c>
      <c r="BB995" s="896">
        <f t="shared" si="3653"/>
        <v>0</v>
      </c>
      <c r="BC995" s="896">
        <f t="shared" si="3653"/>
        <v>3750</v>
      </c>
      <c r="BD995" s="896">
        <f t="shared" si="3653"/>
        <v>550</v>
      </c>
      <c r="BE995" s="896">
        <f t="shared" si="3653"/>
        <v>3320</v>
      </c>
      <c r="BF995" s="895"/>
      <c r="BG995" s="896">
        <f t="shared" ref="BG995:BX995" si="3654">SUM(BG799,BG800)</f>
        <v>11700</v>
      </c>
      <c r="BH995" s="896">
        <f t="shared" si="3654"/>
        <v>800</v>
      </c>
      <c r="BI995" s="896">
        <f t="shared" si="3654"/>
        <v>12800</v>
      </c>
      <c r="BJ995" s="896">
        <f t="shared" si="3654"/>
        <v>400</v>
      </c>
      <c r="BK995" s="896">
        <f t="shared" si="3654"/>
        <v>0</v>
      </c>
      <c r="BL995" s="896">
        <f t="shared" si="3654"/>
        <v>3100</v>
      </c>
      <c r="BM995" s="896">
        <f t="shared" si="3654"/>
        <v>4100</v>
      </c>
      <c r="BN995" s="896">
        <f t="shared" si="3654"/>
        <v>750</v>
      </c>
      <c r="BO995" s="896">
        <f t="shared" si="3654"/>
        <v>11400</v>
      </c>
      <c r="BP995" s="896">
        <f t="shared" si="3654"/>
        <v>1000</v>
      </c>
      <c r="BQ995" s="896">
        <f t="shared" si="3654"/>
        <v>1670</v>
      </c>
      <c r="BR995" s="896">
        <f t="shared" si="3654"/>
        <v>3000</v>
      </c>
      <c r="BS995" s="896">
        <f t="shared" si="3654"/>
        <v>0</v>
      </c>
      <c r="BT995" s="896">
        <f t="shared" si="3654"/>
        <v>3600</v>
      </c>
      <c r="BU995" s="896">
        <f t="shared" si="3654"/>
        <v>0</v>
      </c>
      <c r="BV995" s="896">
        <f t="shared" si="3654"/>
        <v>0</v>
      </c>
      <c r="BW995" s="896">
        <f t="shared" si="3654"/>
        <v>3000</v>
      </c>
      <c r="BX995" s="896">
        <f t="shared" si="3654"/>
        <v>0</v>
      </c>
      <c r="BY995" s="895"/>
      <c r="BZ995" s="896">
        <f>SUM(BZ799,BZ800)</f>
        <v>1400</v>
      </c>
      <c r="CA995" s="896">
        <f>SUM(CA799,CA800)</f>
        <v>2200</v>
      </c>
      <c r="CB995" s="896">
        <f>SUM(CB799,CB800)</f>
        <v>4700</v>
      </c>
      <c r="CC995" s="896">
        <f>SUM(CC799,CC800)</f>
        <v>11500</v>
      </c>
      <c r="CD995" s="698">
        <f t="shared" si="3581"/>
        <v>780.0625</v>
      </c>
      <c r="CE995" s="698">
        <f t="shared" si="3582"/>
        <v>1490.625</v>
      </c>
      <c r="CF995" s="698">
        <f t="shared" si="3583"/>
        <v>3393.75</v>
      </c>
      <c r="CG995" s="698">
        <f t="shared" si="3584"/>
        <v>2782.5</v>
      </c>
      <c r="CH995" s="1370">
        <f t="shared" si="3585"/>
        <v>0</v>
      </c>
      <c r="CI995" s="1371">
        <f t="shared" si="3586"/>
        <v>0</v>
      </c>
      <c r="CJ995" s="1372">
        <f t="shared" si="3587"/>
        <v>0</v>
      </c>
      <c r="CK995" s="1372">
        <f t="shared" si="3588"/>
        <v>370</v>
      </c>
      <c r="CL995" s="1372">
        <f t="shared" si="3589"/>
        <v>390</v>
      </c>
      <c r="CM995" s="1372">
        <f t="shared" si="3590"/>
        <v>450</v>
      </c>
      <c r="CN995" s="1372">
        <f t="shared" si="3591"/>
        <v>520</v>
      </c>
      <c r="CO995" s="1373">
        <f t="shared" si="3592"/>
        <v>650</v>
      </c>
      <c r="CP995" s="1373">
        <f t="shared" si="3593"/>
        <v>750</v>
      </c>
      <c r="CQ995" s="1373">
        <f t="shared" si="3594"/>
        <v>780</v>
      </c>
      <c r="CR995" s="1373">
        <f t="shared" si="3595"/>
        <v>850</v>
      </c>
      <c r="CS995" s="1372">
        <f t="shared" si="3596"/>
        <v>900</v>
      </c>
      <c r="CT995" s="1372">
        <f t="shared" si="3597"/>
        <v>1000</v>
      </c>
      <c r="CU995" s="1372">
        <f t="shared" si="3598"/>
        <v>1100</v>
      </c>
      <c r="CV995" s="1372">
        <f t="shared" si="3599"/>
        <v>1400</v>
      </c>
      <c r="CW995" s="1372">
        <f t="shared" si="3600"/>
        <v>1521</v>
      </c>
      <c r="CX995" s="1371">
        <f t="shared" si="3601"/>
        <v>1800</v>
      </c>
      <c r="CY995" s="1374">
        <f t="shared" si="3602"/>
        <v>2500</v>
      </c>
      <c r="CZ995" s="532">
        <f t="shared" si="3603"/>
        <v>480</v>
      </c>
      <c r="DA995" s="533">
        <f t="shared" si="3604"/>
        <v>500</v>
      </c>
      <c r="DB995" s="534">
        <f t="shared" si="3605"/>
        <v>600</v>
      </c>
      <c r="DC995" s="534">
        <f t="shared" si="3606"/>
        <v>600</v>
      </c>
      <c r="DD995" s="534">
        <f t="shared" si="3607"/>
        <v>650</v>
      </c>
      <c r="DE995" s="534">
        <f t="shared" si="3608"/>
        <v>800</v>
      </c>
      <c r="DF995" s="534">
        <f t="shared" si="3609"/>
        <v>800</v>
      </c>
      <c r="DG995" s="535">
        <f t="shared" si="3610"/>
        <v>960</v>
      </c>
      <c r="DH995" s="535">
        <f t="shared" si="3611"/>
        <v>1290</v>
      </c>
      <c r="DI995" s="535">
        <f t="shared" si="3612"/>
        <v>1400</v>
      </c>
      <c r="DJ995" s="535">
        <f t="shared" si="3613"/>
        <v>1750</v>
      </c>
      <c r="DK995" s="534">
        <f t="shared" si="3614"/>
        <v>1800</v>
      </c>
      <c r="DL995" s="534">
        <f t="shared" si="3615"/>
        <v>2000</v>
      </c>
      <c r="DM995" s="534">
        <f t="shared" si="3616"/>
        <v>2250</v>
      </c>
      <c r="DN995" s="534">
        <f t="shared" si="3617"/>
        <v>2250</v>
      </c>
      <c r="DO995" s="534">
        <f t="shared" si="3618"/>
        <v>3000</v>
      </c>
      <c r="DP995" s="533">
        <f t="shared" si="3619"/>
        <v>3200</v>
      </c>
      <c r="DQ995" s="532">
        <f t="shared" si="3620"/>
        <v>5200</v>
      </c>
      <c r="DR995" s="753">
        <f t="shared" si="3621"/>
        <v>18</v>
      </c>
      <c r="DS995" s="111">
        <f t="shared" si="3622"/>
        <v>18</v>
      </c>
      <c r="DT995" s="111">
        <f t="shared" si="3623"/>
        <v>18</v>
      </c>
      <c r="DU995" s="111">
        <f t="shared" si="3624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8"/>
      <c r="EE995" s="603"/>
    </row>
    <row r="996" spans="1:135" s="604" customFormat="1" ht="15.75" customHeight="1">
      <c r="A996" s="718" t="s">
        <v>249</v>
      </c>
      <c r="B996" s="896">
        <f t="shared" ref="B996:S996" si="3655">SUM(B801)</f>
        <v>700</v>
      </c>
      <c r="C996" s="896">
        <f t="shared" si="3655"/>
        <v>620</v>
      </c>
      <c r="D996" s="896">
        <f t="shared" si="3655"/>
        <v>560</v>
      </c>
      <c r="E996" s="896">
        <f t="shared" si="3655"/>
        <v>0</v>
      </c>
      <c r="F996" s="896">
        <f t="shared" si="3655"/>
        <v>0</v>
      </c>
      <c r="G996" s="896">
        <f t="shared" si="3655"/>
        <v>0</v>
      </c>
      <c r="H996" s="896">
        <f t="shared" si="3655"/>
        <v>500</v>
      </c>
      <c r="I996" s="896">
        <f t="shared" si="3655"/>
        <v>700</v>
      </c>
      <c r="J996" s="896">
        <f t="shared" si="3655"/>
        <v>900</v>
      </c>
      <c r="K996" s="896">
        <f t="shared" si="3655"/>
        <v>0</v>
      </c>
      <c r="L996" s="896">
        <f t="shared" si="3655"/>
        <v>1250</v>
      </c>
      <c r="M996" s="896">
        <f t="shared" si="3655"/>
        <v>0</v>
      </c>
      <c r="N996" s="896">
        <f t="shared" si="3655"/>
        <v>0</v>
      </c>
      <c r="O996" s="896">
        <f t="shared" si="3655"/>
        <v>1400</v>
      </c>
      <c r="P996" s="896">
        <f t="shared" si="3655"/>
        <v>3500</v>
      </c>
      <c r="Q996" s="896">
        <f t="shared" si="3655"/>
        <v>500</v>
      </c>
      <c r="R996" s="896">
        <f t="shared" si="3655"/>
        <v>1280</v>
      </c>
      <c r="S996" s="896">
        <f t="shared" si="3655"/>
        <v>6000</v>
      </c>
      <c r="T996" s="895"/>
      <c r="U996" s="896">
        <f t="shared" ref="U996:AL996" si="3656">SUM(U801)</f>
        <v>500</v>
      </c>
      <c r="V996" s="896">
        <f t="shared" si="3656"/>
        <v>2000</v>
      </c>
      <c r="W996" s="896">
        <f t="shared" si="3656"/>
        <v>450</v>
      </c>
      <c r="X996" s="896">
        <f t="shared" si="3656"/>
        <v>0</v>
      </c>
      <c r="Y996" s="896">
        <f t="shared" si="3656"/>
        <v>1500</v>
      </c>
      <c r="Z996" s="896">
        <f t="shared" si="3656"/>
        <v>2000</v>
      </c>
      <c r="AA996" s="896">
        <f t="shared" si="3656"/>
        <v>1500</v>
      </c>
      <c r="AB996" s="896">
        <f t="shared" si="3656"/>
        <v>500</v>
      </c>
      <c r="AC996" s="896">
        <f t="shared" si="3656"/>
        <v>1000</v>
      </c>
      <c r="AD996" s="896">
        <f t="shared" si="3656"/>
        <v>8000</v>
      </c>
      <c r="AE996" s="896">
        <f t="shared" si="3656"/>
        <v>2000</v>
      </c>
      <c r="AF996" s="896">
        <f t="shared" si="3656"/>
        <v>7000</v>
      </c>
      <c r="AG996" s="896">
        <f t="shared" si="3656"/>
        <v>4800</v>
      </c>
      <c r="AH996" s="896">
        <f t="shared" si="3656"/>
        <v>2000</v>
      </c>
      <c r="AI996" s="896">
        <f t="shared" si="3656"/>
        <v>3750</v>
      </c>
      <c r="AJ996" s="896">
        <f t="shared" si="3656"/>
        <v>0</v>
      </c>
      <c r="AK996" s="896">
        <f t="shared" si="3656"/>
        <v>2500</v>
      </c>
      <c r="AL996" s="896">
        <f t="shared" si="3656"/>
        <v>6300</v>
      </c>
      <c r="AM996" s="895"/>
      <c r="AN996" s="896">
        <f t="shared" ref="AN996:BE996" si="3657">SUM(AN801)</f>
        <v>7200</v>
      </c>
      <c r="AO996" s="896">
        <f t="shared" si="3657"/>
        <v>5000</v>
      </c>
      <c r="AP996" s="896">
        <f t="shared" si="3657"/>
        <v>7500</v>
      </c>
      <c r="AQ996" s="896">
        <f t="shared" si="3657"/>
        <v>10000</v>
      </c>
      <c r="AR996" s="896">
        <f t="shared" si="3657"/>
        <v>0</v>
      </c>
      <c r="AS996" s="896">
        <f t="shared" si="3657"/>
        <v>4000</v>
      </c>
      <c r="AT996" s="896">
        <f t="shared" si="3657"/>
        <v>6000</v>
      </c>
      <c r="AU996" s="896">
        <f t="shared" si="3657"/>
        <v>4000</v>
      </c>
      <c r="AV996" s="896">
        <f t="shared" si="3657"/>
        <v>8000</v>
      </c>
      <c r="AW996" s="896">
        <f t="shared" si="3657"/>
        <v>3200</v>
      </c>
      <c r="AX996" s="896">
        <f t="shared" si="3657"/>
        <v>3500</v>
      </c>
      <c r="AY996" s="896">
        <f t="shared" si="3657"/>
        <v>6000</v>
      </c>
      <c r="AZ996" s="896">
        <f t="shared" si="3657"/>
        <v>0</v>
      </c>
      <c r="BA996" s="896">
        <f t="shared" si="3657"/>
        <v>2500</v>
      </c>
      <c r="BB996" s="896">
        <f t="shared" si="3657"/>
        <v>0</v>
      </c>
      <c r="BC996" s="896">
        <f t="shared" si="3657"/>
        <v>3150</v>
      </c>
      <c r="BD996" s="896">
        <f t="shared" si="3657"/>
        <v>2000</v>
      </c>
      <c r="BE996" s="896">
        <f t="shared" si="3657"/>
        <v>2000</v>
      </c>
      <c r="BF996" s="895"/>
      <c r="BG996" s="896">
        <f t="shared" ref="BG996:BX996" si="3658">SUM(BG801)</f>
        <v>14000</v>
      </c>
      <c r="BH996" s="896">
        <f t="shared" si="3658"/>
        <v>2800</v>
      </c>
      <c r="BI996" s="896">
        <f t="shared" si="3658"/>
        <v>13200</v>
      </c>
      <c r="BJ996" s="896">
        <f t="shared" si="3658"/>
        <v>6000</v>
      </c>
      <c r="BK996" s="896">
        <f t="shared" si="3658"/>
        <v>0</v>
      </c>
      <c r="BL996" s="896">
        <f t="shared" si="3658"/>
        <v>2000</v>
      </c>
      <c r="BM996" s="896">
        <f t="shared" si="3658"/>
        <v>2800</v>
      </c>
      <c r="BN996" s="896">
        <f t="shared" si="3658"/>
        <v>1300</v>
      </c>
      <c r="BO996" s="896">
        <f t="shared" si="3658"/>
        <v>11200</v>
      </c>
      <c r="BP996" s="896">
        <f t="shared" si="3658"/>
        <v>2000</v>
      </c>
      <c r="BQ996" s="896">
        <f t="shared" si="3658"/>
        <v>3000</v>
      </c>
      <c r="BR996" s="896">
        <f t="shared" si="3658"/>
        <v>0</v>
      </c>
      <c r="BS996" s="896">
        <f t="shared" si="3658"/>
        <v>0</v>
      </c>
      <c r="BT996" s="896">
        <f t="shared" si="3658"/>
        <v>4000</v>
      </c>
      <c r="BU996" s="896">
        <f t="shared" si="3658"/>
        <v>0</v>
      </c>
      <c r="BV996" s="896">
        <f t="shared" si="3658"/>
        <v>0</v>
      </c>
      <c r="BW996" s="896">
        <f t="shared" si="3658"/>
        <v>6000</v>
      </c>
      <c r="BX996" s="896">
        <f t="shared" si="3658"/>
        <v>0</v>
      </c>
      <c r="BY996" s="895"/>
      <c r="BZ996" s="896">
        <f>SUM(BZ801)</f>
        <v>1250</v>
      </c>
      <c r="CA996" s="896">
        <f>SUM(CA801)</f>
        <v>2000</v>
      </c>
      <c r="CB996" s="896">
        <f>SUM(CB801)</f>
        <v>4500</v>
      </c>
      <c r="CC996" s="896">
        <f>SUM(CC801)</f>
        <v>5000</v>
      </c>
      <c r="CD996" s="698">
        <f t="shared" si="3581"/>
        <v>744.375</v>
      </c>
      <c r="CE996" s="698">
        <f t="shared" si="3582"/>
        <v>2362.5</v>
      </c>
      <c r="CF996" s="698">
        <f t="shared" si="3583"/>
        <v>4003.125</v>
      </c>
      <c r="CG996" s="698">
        <f t="shared" si="3584"/>
        <v>3393.75</v>
      </c>
      <c r="CH996" s="1370">
        <f t="shared" si="3585"/>
        <v>0</v>
      </c>
      <c r="CI996" s="1371">
        <f t="shared" si="3586"/>
        <v>0</v>
      </c>
      <c r="CJ996" s="1372">
        <f t="shared" si="3587"/>
        <v>0</v>
      </c>
      <c r="CK996" s="1372">
        <f t="shared" si="3588"/>
        <v>0</v>
      </c>
      <c r="CL996" s="1372">
        <f t="shared" si="3589"/>
        <v>0</v>
      </c>
      <c r="CM996" s="1372">
        <f t="shared" si="3590"/>
        <v>0</v>
      </c>
      <c r="CN996" s="1372">
        <f t="shared" si="3591"/>
        <v>500</v>
      </c>
      <c r="CO996" s="1373">
        <f t="shared" si="3592"/>
        <v>500</v>
      </c>
      <c r="CP996" s="1373">
        <f t="shared" si="3593"/>
        <v>560</v>
      </c>
      <c r="CQ996" s="1373">
        <f t="shared" si="3594"/>
        <v>620</v>
      </c>
      <c r="CR996" s="1373">
        <f t="shared" si="3595"/>
        <v>700</v>
      </c>
      <c r="CS996" s="1372">
        <f t="shared" si="3596"/>
        <v>700</v>
      </c>
      <c r="CT996" s="1372">
        <f t="shared" si="3597"/>
        <v>900</v>
      </c>
      <c r="CU996" s="1372">
        <f t="shared" si="3598"/>
        <v>1250</v>
      </c>
      <c r="CV996" s="1372">
        <f t="shared" si="3599"/>
        <v>1280</v>
      </c>
      <c r="CW996" s="1372">
        <f t="shared" si="3600"/>
        <v>1400</v>
      </c>
      <c r="CX996" s="1371">
        <f t="shared" si="3601"/>
        <v>3500</v>
      </c>
      <c r="CY996" s="1374">
        <f t="shared" si="3602"/>
        <v>6000</v>
      </c>
      <c r="CZ996" s="532">
        <f t="shared" si="3603"/>
        <v>0</v>
      </c>
      <c r="DA996" s="533">
        <f t="shared" si="3604"/>
        <v>0</v>
      </c>
      <c r="DB996" s="534">
        <f t="shared" si="3605"/>
        <v>450</v>
      </c>
      <c r="DC996" s="534">
        <f t="shared" si="3606"/>
        <v>500</v>
      </c>
      <c r="DD996" s="534">
        <f t="shared" si="3607"/>
        <v>500</v>
      </c>
      <c r="DE996" s="534">
        <f t="shared" si="3608"/>
        <v>1000</v>
      </c>
      <c r="DF996" s="534">
        <f t="shared" si="3609"/>
        <v>1500</v>
      </c>
      <c r="DG996" s="535">
        <f t="shared" si="3610"/>
        <v>1500</v>
      </c>
      <c r="DH996" s="535">
        <f t="shared" si="3611"/>
        <v>2000</v>
      </c>
      <c r="DI996" s="535">
        <f t="shared" si="3612"/>
        <v>2000</v>
      </c>
      <c r="DJ996" s="535">
        <f t="shared" si="3613"/>
        <v>2000</v>
      </c>
      <c r="DK996" s="534">
        <f t="shared" si="3614"/>
        <v>2000</v>
      </c>
      <c r="DL996" s="534">
        <f t="shared" si="3615"/>
        <v>2500</v>
      </c>
      <c r="DM996" s="534">
        <f t="shared" si="3616"/>
        <v>3750</v>
      </c>
      <c r="DN996" s="534">
        <f t="shared" si="3617"/>
        <v>4800</v>
      </c>
      <c r="DO996" s="534">
        <f t="shared" si="3618"/>
        <v>6300</v>
      </c>
      <c r="DP996" s="533">
        <f t="shared" si="3619"/>
        <v>7000</v>
      </c>
      <c r="DQ996" s="532">
        <f t="shared" si="3620"/>
        <v>8000</v>
      </c>
      <c r="DR996" s="753">
        <f t="shared" si="3621"/>
        <v>18</v>
      </c>
      <c r="DS996" s="111">
        <f t="shared" si="3622"/>
        <v>18</v>
      </c>
      <c r="DT996" s="111">
        <f t="shared" si="3623"/>
        <v>18</v>
      </c>
      <c r="DU996" s="111">
        <f t="shared" si="3624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7"/>
      <c r="EE996" s="603"/>
    </row>
    <row r="997" spans="1:135" s="604" customFormat="1" ht="15.75" customHeight="1">
      <c r="A997" s="718" t="s">
        <v>521</v>
      </c>
      <c r="B997" s="896">
        <f>SUM(B804)</f>
        <v>120</v>
      </c>
      <c r="C997" s="896">
        <f t="shared" ref="C997:F997" si="3659">SUM(C804)</f>
        <v>600</v>
      </c>
      <c r="D997" s="896">
        <f t="shared" si="3659"/>
        <v>600</v>
      </c>
      <c r="E997" s="896">
        <f t="shared" si="3659"/>
        <v>600</v>
      </c>
      <c r="F997" s="896">
        <f t="shared" si="3659"/>
        <v>0</v>
      </c>
      <c r="G997" s="896">
        <f t="shared" ref="G997:S997" si="3660">SUM(G804)</f>
        <v>600</v>
      </c>
      <c r="H997" s="896">
        <f t="shared" si="3660"/>
        <v>360</v>
      </c>
      <c r="I997" s="896">
        <f t="shared" si="3660"/>
        <v>240</v>
      </c>
      <c r="J997" s="896">
        <f t="shared" si="3660"/>
        <v>120</v>
      </c>
      <c r="K997" s="896">
        <f t="shared" si="3660"/>
        <v>0</v>
      </c>
      <c r="L997" s="896">
        <f t="shared" si="3660"/>
        <v>1000</v>
      </c>
      <c r="M997" s="896">
        <f t="shared" si="3660"/>
        <v>0</v>
      </c>
      <c r="N997" s="896">
        <f t="shared" si="3660"/>
        <v>0</v>
      </c>
      <c r="O997" s="896">
        <f t="shared" si="3660"/>
        <v>60</v>
      </c>
      <c r="P997" s="896">
        <f t="shared" si="3660"/>
        <v>1920</v>
      </c>
      <c r="Q997" s="896">
        <f t="shared" si="3660"/>
        <v>0</v>
      </c>
      <c r="R997" s="896">
        <f t="shared" si="3660"/>
        <v>0</v>
      </c>
      <c r="S997" s="896">
        <f t="shared" si="3660"/>
        <v>0</v>
      </c>
      <c r="T997" s="895"/>
      <c r="U997" s="896">
        <f>SUM(U804)</f>
        <v>120</v>
      </c>
      <c r="V997" s="896">
        <f t="shared" ref="V997:AL997" si="3661">SUM(V804)</f>
        <v>1200</v>
      </c>
      <c r="W997" s="896">
        <f t="shared" si="3661"/>
        <v>0</v>
      </c>
      <c r="X997" s="896">
        <f t="shared" si="3661"/>
        <v>0</v>
      </c>
      <c r="Y997" s="896">
        <f t="shared" si="3661"/>
        <v>650</v>
      </c>
      <c r="Z997" s="896">
        <f t="shared" si="3661"/>
        <v>200</v>
      </c>
      <c r="AA997" s="896">
        <f t="shared" si="3661"/>
        <v>600</v>
      </c>
      <c r="AB997" s="896">
        <f t="shared" si="3661"/>
        <v>440</v>
      </c>
      <c r="AC997" s="896">
        <f t="shared" si="3661"/>
        <v>100</v>
      </c>
      <c r="AD997" s="896">
        <f t="shared" si="3661"/>
        <v>0</v>
      </c>
      <c r="AE997" s="896">
        <f t="shared" si="3661"/>
        <v>600</v>
      </c>
      <c r="AF997" s="896">
        <f t="shared" si="3661"/>
        <v>1200</v>
      </c>
      <c r="AG997" s="896">
        <f t="shared" si="3661"/>
        <v>0</v>
      </c>
      <c r="AH997" s="896">
        <f t="shared" si="3661"/>
        <v>240</v>
      </c>
      <c r="AI997" s="896">
        <f t="shared" si="3661"/>
        <v>520</v>
      </c>
      <c r="AJ997" s="896">
        <f t="shared" si="3661"/>
        <v>0</v>
      </c>
      <c r="AK997" s="896">
        <f t="shared" si="3661"/>
        <v>1800</v>
      </c>
      <c r="AL997" s="896">
        <f t="shared" si="3661"/>
        <v>240</v>
      </c>
      <c r="AM997" s="895"/>
      <c r="AN997" s="896">
        <f>SUM(AN804)</f>
        <v>400</v>
      </c>
      <c r="AO997" s="896">
        <f t="shared" ref="AO997:BE997" si="3662">SUM(AO804)</f>
        <v>600</v>
      </c>
      <c r="AP997" s="896">
        <f t="shared" si="3662"/>
        <v>300</v>
      </c>
      <c r="AQ997" s="896">
        <f t="shared" si="3662"/>
        <v>0</v>
      </c>
      <c r="AR997" s="896">
        <f t="shared" si="3662"/>
        <v>0</v>
      </c>
      <c r="AS997" s="896">
        <f t="shared" si="3662"/>
        <v>1100</v>
      </c>
      <c r="AT997" s="896">
        <f t="shared" si="3662"/>
        <v>1200</v>
      </c>
      <c r="AU997" s="896">
        <f t="shared" si="3662"/>
        <v>900</v>
      </c>
      <c r="AV997" s="896">
        <f t="shared" si="3662"/>
        <v>120</v>
      </c>
      <c r="AW997" s="896">
        <f t="shared" si="3662"/>
        <v>0</v>
      </c>
      <c r="AX997" s="896">
        <f t="shared" si="3662"/>
        <v>1200</v>
      </c>
      <c r="AY997" s="896">
        <f t="shared" si="3662"/>
        <v>1560</v>
      </c>
      <c r="AZ997" s="896">
        <f t="shared" si="3662"/>
        <v>2400</v>
      </c>
      <c r="BA997" s="896">
        <f t="shared" si="3662"/>
        <v>240</v>
      </c>
      <c r="BB997" s="896">
        <f t="shared" si="3662"/>
        <v>0</v>
      </c>
      <c r="BC997" s="896">
        <f t="shared" si="3662"/>
        <v>1680</v>
      </c>
      <c r="BD997" s="896">
        <f t="shared" si="3662"/>
        <v>540</v>
      </c>
      <c r="BE997" s="896">
        <f t="shared" si="3662"/>
        <v>2160</v>
      </c>
      <c r="BF997" s="895"/>
      <c r="BG997" s="896">
        <f>SUM(BG804)</f>
        <v>200</v>
      </c>
      <c r="BH997" s="896">
        <f t="shared" ref="BH997:BX997" si="3663">SUM(BH804)</f>
        <v>200</v>
      </c>
      <c r="BI997" s="896">
        <f t="shared" si="3663"/>
        <v>180</v>
      </c>
      <c r="BJ997" s="896">
        <f t="shared" si="3663"/>
        <v>0</v>
      </c>
      <c r="BK997" s="896">
        <f t="shared" si="3663"/>
        <v>0</v>
      </c>
      <c r="BL997" s="896">
        <f t="shared" si="3663"/>
        <v>1300</v>
      </c>
      <c r="BM997" s="896">
        <f t="shared" si="3663"/>
        <v>1800</v>
      </c>
      <c r="BN997" s="896">
        <f t="shared" si="3663"/>
        <v>1900</v>
      </c>
      <c r="BO997" s="896">
        <f t="shared" si="3663"/>
        <v>120</v>
      </c>
      <c r="BP997" s="896">
        <f t="shared" si="3663"/>
        <v>30</v>
      </c>
      <c r="BQ997" s="896">
        <f t="shared" si="3663"/>
        <v>1400</v>
      </c>
      <c r="BR997" s="896">
        <f t="shared" si="3663"/>
        <v>1680</v>
      </c>
      <c r="BS997" s="896">
        <f t="shared" si="3663"/>
        <v>0</v>
      </c>
      <c r="BT997" s="896">
        <f t="shared" si="3663"/>
        <v>1920</v>
      </c>
      <c r="BU997" s="896">
        <f t="shared" si="3663"/>
        <v>0</v>
      </c>
      <c r="BV997" s="896">
        <f t="shared" si="3663"/>
        <v>0</v>
      </c>
      <c r="BW997" s="896">
        <f t="shared" si="3663"/>
        <v>600</v>
      </c>
      <c r="BX997" s="896">
        <f t="shared" si="3663"/>
        <v>0</v>
      </c>
      <c r="BY997" s="895"/>
      <c r="BZ997" s="896">
        <f>SUM(BZ804)</f>
        <v>600</v>
      </c>
      <c r="CA997" s="896">
        <f t="shared" ref="CA997:CC997" si="3664">SUM(CA804)</f>
        <v>648</v>
      </c>
      <c r="CB997" s="896">
        <f t="shared" si="3664"/>
        <v>950</v>
      </c>
      <c r="CC997" s="896">
        <f t="shared" si="3664"/>
        <v>1135</v>
      </c>
      <c r="CD997" s="698">
        <f t="shared" si="3581"/>
        <v>268.75</v>
      </c>
      <c r="CE997" s="698">
        <f t="shared" si="3582"/>
        <v>381.875</v>
      </c>
      <c r="CF997" s="698">
        <f t="shared" si="3583"/>
        <v>750</v>
      </c>
      <c r="CG997" s="698">
        <f t="shared" si="3584"/>
        <v>588.125</v>
      </c>
      <c r="CH997" s="1370">
        <f t="shared" si="3585"/>
        <v>0</v>
      </c>
      <c r="CI997" s="1371">
        <f t="shared" si="3586"/>
        <v>0</v>
      </c>
      <c r="CJ997" s="1372">
        <f t="shared" si="3587"/>
        <v>0</v>
      </c>
      <c r="CK997" s="1372">
        <f t="shared" si="3588"/>
        <v>0</v>
      </c>
      <c r="CL997" s="1372">
        <f t="shared" si="3589"/>
        <v>0</v>
      </c>
      <c r="CM997" s="1372">
        <f t="shared" si="3590"/>
        <v>0</v>
      </c>
      <c r="CN997" s="1372">
        <f t="shared" si="3591"/>
        <v>0</v>
      </c>
      <c r="CO997" s="1373">
        <f t="shared" si="3592"/>
        <v>60</v>
      </c>
      <c r="CP997" s="1373">
        <f t="shared" si="3593"/>
        <v>120</v>
      </c>
      <c r="CQ997" s="1373">
        <f t="shared" si="3594"/>
        <v>120</v>
      </c>
      <c r="CR997" s="1373">
        <f t="shared" si="3595"/>
        <v>240</v>
      </c>
      <c r="CS997" s="1372">
        <f t="shared" si="3596"/>
        <v>360</v>
      </c>
      <c r="CT997" s="1372">
        <f t="shared" si="3597"/>
        <v>600</v>
      </c>
      <c r="CU997" s="1372">
        <f t="shared" si="3598"/>
        <v>600</v>
      </c>
      <c r="CV997" s="1372">
        <f t="shared" si="3599"/>
        <v>600</v>
      </c>
      <c r="CW997" s="1372">
        <f t="shared" si="3600"/>
        <v>600</v>
      </c>
      <c r="CX997" s="1371">
        <f t="shared" si="3601"/>
        <v>1000</v>
      </c>
      <c r="CY997" s="1374">
        <f t="shared" si="3602"/>
        <v>1920</v>
      </c>
      <c r="CZ997" s="532">
        <f t="shared" si="3603"/>
        <v>0</v>
      </c>
      <c r="DA997" s="533">
        <f t="shared" si="3604"/>
        <v>0</v>
      </c>
      <c r="DB997" s="534">
        <f t="shared" si="3605"/>
        <v>0</v>
      </c>
      <c r="DC997" s="534">
        <f t="shared" si="3606"/>
        <v>0</v>
      </c>
      <c r="DD997" s="534">
        <f t="shared" si="3607"/>
        <v>0</v>
      </c>
      <c r="DE997" s="534">
        <f t="shared" si="3608"/>
        <v>100</v>
      </c>
      <c r="DF997" s="534">
        <f t="shared" si="3609"/>
        <v>120</v>
      </c>
      <c r="DG997" s="535">
        <f t="shared" si="3610"/>
        <v>200</v>
      </c>
      <c r="DH997" s="535">
        <f t="shared" si="3611"/>
        <v>240</v>
      </c>
      <c r="DI997" s="535">
        <f t="shared" si="3612"/>
        <v>240</v>
      </c>
      <c r="DJ997" s="535">
        <f t="shared" si="3613"/>
        <v>440</v>
      </c>
      <c r="DK997" s="534">
        <f t="shared" si="3614"/>
        <v>520</v>
      </c>
      <c r="DL997" s="534">
        <f t="shared" si="3615"/>
        <v>600</v>
      </c>
      <c r="DM997" s="534">
        <f t="shared" si="3616"/>
        <v>600</v>
      </c>
      <c r="DN997" s="534">
        <f t="shared" si="3617"/>
        <v>650</v>
      </c>
      <c r="DO997" s="534">
        <f t="shared" si="3618"/>
        <v>1200</v>
      </c>
      <c r="DP997" s="533">
        <f t="shared" si="3619"/>
        <v>1200</v>
      </c>
      <c r="DQ997" s="532">
        <f t="shared" si="3620"/>
        <v>1800</v>
      </c>
      <c r="DR997" s="753">
        <f t="shared" si="3621"/>
        <v>18</v>
      </c>
      <c r="DS997" s="111">
        <f t="shared" si="3622"/>
        <v>18</v>
      </c>
      <c r="DT997" s="111">
        <f t="shared" si="3623"/>
        <v>18</v>
      </c>
      <c r="DU997" s="111">
        <f t="shared" si="3624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7"/>
      <c r="EE997" s="603"/>
    </row>
    <row r="998" spans="1:135" s="604" customFormat="1" ht="15.75" customHeight="1">
      <c r="A998" s="718" t="s">
        <v>865</v>
      </c>
      <c r="B998" s="896">
        <f>SUM(B802,B803)</f>
        <v>880</v>
      </c>
      <c r="C998" s="896">
        <f t="shared" ref="C998:F998" si="3665">SUM(C802,C803)</f>
        <v>2400</v>
      </c>
      <c r="D998" s="896">
        <f t="shared" si="3665"/>
        <v>750</v>
      </c>
      <c r="E998" s="896">
        <f t="shared" si="3665"/>
        <v>948</v>
      </c>
      <c r="F998" s="896">
        <f t="shared" si="3665"/>
        <v>0</v>
      </c>
      <c r="G998" s="896">
        <f t="shared" ref="G998:S998" si="3666">SUM(G802,G803)</f>
        <v>0</v>
      </c>
      <c r="H998" s="896">
        <f t="shared" si="3666"/>
        <v>890</v>
      </c>
      <c r="I998" s="896">
        <f t="shared" si="3666"/>
        <v>1944</v>
      </c>
      <c r="J998" s="896">
        <f t="shared" si="3666"/>
        <v>830</v>
      </c>
      <c r="K998" s="896">
        <f t="shared" si="3666"/>
        <v>0</v>
      </c>
      <c r="L998" s="896">
        <f t="shared" si="3666"/>
        <v>1000</v>
      </c>
      <c r="M998" s="896">
        <f t="shared" si="3666"/>
        <v>0</v>
      </c>
      <c r="N998" s="896">
        <f t="shared" si="3666"/>
        <v>1140</v>
      </c>
      <c r="O998" s="896">
        <f t="shared" si="3666"/>
        <v>0</v>
      </c>
      <c r="P998" s="896">
        <f t="shared" si="3666"/>
        <v>660</v>
      </c>
      <c r="Q998" s="896">
        <f t="shared" si="3666"/>
        <v>540</v>
      </c>
      <c r="R998" s="896">
        <f t="shared" si="3666"/>
        <v>264</v>
      </c>
      <c r="S998" s="896">
        <f t="shared" si="3666"/>
        <v>840</v>
      </c>
      <c r="T998" s="895"/>
      <c r="U998" s="896">
        <f>SUM(U802,U803)</f>
        <v>700</v>
      </c>
      <c r="V998" s="896">
        <f t="shared" ref="V998:AL998" si="3667">SUM(V802,V803)</f>
        <v>2280</v>
      </c>
      <c r="W998" s="896">
        <f t="shared" si="3667"/>
        <v>648</v>
      </c>
      <c r="X998" s="896">
        <f t="shared" si="3667"/>
        <v>594</v>
      </c>
      <c r="Y998" s="896">
        <f t="shared" si="3667"/>
        <v>1920</v>
      </c>
      <c r="Z998" s="896">
        <f t="shared" si="3667"/>
        <v>4708</v>
      </c>
      <c r="AA998" s="896">
        <f t="shared" si="3667"/>
        <v>2184</v>
      </c>
      <c r="AB998" s="896">
        <f t="shared" si="3667"/>
        <v>144</v>
      </c>
      <c r="AC998" s="896">
        <f t="shared" si="3667"/>
        <v>544</v>
      </c>
      <c r="AD998" s="896">
        <f t="shared" si="3667"/>
        <v>690</v>
      </c>
      <c r="AE998" s="896">
        <f t="shared" si="3667"/>
        <v>144</v>
      </c>
      <c r="AF998" s="896">
        <f t="shared" si="3667"/>
        <v>2520</v>
      </c>
      <c r="AG998" s="896">
        <f t="shared" si="3667"/>
        <v>0</v>
      </c>
      <c r="AH998" s="896">
        <f t="shared" si="3667"/>
        <v>624</v>
      </c>
      <c r="AI998" s="896">
        <f t="shared" si="3667"/>
        <v>936</v>
      </c>
      <c r="AJ998" s="896">
        <f t="shared" si="3667"/>
        <v>120</v>
      </c>
      <c r="AK998" s="896">
        <f t="shared" si="3667"/>
        <v>504</v>
      </c>
      <c r="AL998" s="896">
        <f t="shared" si="3667"/>
        <v>1080</v>
      </c>
      <c r="AM998" s="895"/>
      <c r="AN998" s="896">
        <f>SUM(AN802,AN803)</f>
        <v>7550</v>
      </c>
      <c r="AO998" s="896">
        <f t="shared" ref="AO998:BE998" si="3668">SUM(AO802,AO803)</f>
        <v>3080</v>
      </c>
      <c r="AP998" s="896">
        <f t="shared" si="3668"/>
        <v>7500</v>
      </c>
      <c r="AQ998" s="896">
        <f t="shared" si="3668"/>
        <v>1060</v>
      </c>
      <c r="AR998" s="896">
        <f t="shared" si="3668"/>
        <v>0</v>
      </c>
      <c r="AS998" s="896">
        <f t="shared" si="3668"/>
        <v>4800</v>
      </c>
      <c r="AT998" s="896">
        <f t="shared" si="3668"/>
        <v>5200</v>
      </c>
      <c r="AU998" s="896">
        <f t="shared" si="3668"/>
        <v>5300</v>
      </c>
      <c r="AV998" s="896">
        <f t="shared" si="3668"/>
        <v>7600</v>
      </c>
      <c r="AW998" s="896">
        <f t="shared" si="3668"/>
        <v>1440</v>
      </c>
      <c r="AX998" s="896">
        <f t="shared" si="3668"/>
        <v>5200</v>
      </c>
      <c r="AY998" s="896">
        <f t="shared" si="3668"/>
        <v>4800</v>
      </c>
      <c r="AZ998" s="896">
        <f t="shared" si="3668"/>
        <v>636</v>
      </c>
      <c r="BA998" s="896">
        <f t="shared" si="3668"/>
        <v>3120</v>
      </c>
      <c r="BB998" s="896">
        <f t="shared" si="3668"/>
        <v>0</v>
      </c>
      <c r="BC998" s="896">
        <f t="shared" si="3668"/>
        <v>624</v>
      </c>
      <c r="BD998" s="896">
        <f t="shared" si="3668"/>
        <v>860</v>
      </c>
      <c r="BE998" s="896">
        <f t="shared" si="3668"/>
        <v>840</v>
      </c>
      <c r="BF998" s="895"/>
      <c r="BG998" s="896">
        <f>SUM(BG802,BG803)</f>
        <v>9300</v>
      </c>
      <c r="BH998" s="896">
        <f t="shared" ref="BH998:BX998" si="3669">SUM(BH802,BH803)</f>
        <v>3648</v>
      </c>
      <c r="BI998" s="896">
        <f t="shared" si="3669"/>
        <v>10700</v>
      </c>
      <c r="BJ998" s="896">
        <f t="shared" si="3669"/>
        <v>100</v>
      </c>
      <c r="BK998" s="896">
        <f t="shared" si="3669"/>
        <v>0</v>
      </c>
      <c r="BL998" s="896">
        <f t="shared" si="3669"/>
        <v>7200</v>
      </c>
      <c r="BM998" s="896">
        <f t="shared" si="3669"/>
        <v>5900</v>
      </c>
      <c r="BN998" s="896">
        <f t="shared" si="3669"/>
        <v>7700</v>
      </c>
      <c r="BO998" s="896">
        <f t="shared" si="3669"/>
        <v>10000</v>
      </c>
      <c r="BP998" s="896">
        <f t="shared" si="3669"/>
        <v>600</v>
      </c>
      <c r="BQ998" s="896">
        <f t="shared" si="3669"/>
        <v>4200</v>
      </c>
      <c r="BR998" s="896">
        <f t="shared" si="3669"/>
        <v>1380</v>
      </c>
      <c r="BS998" s="896">
        <f t="shared" si="3669"/>
        <v>0</v>
      </c>
      <c r="BT998" s="896">
        <f t="shared" si="3669"/>
        <v>13200</v>
      </c>
      <c r="BU998" s="896">
        <f t="shared" si="3669"/>
        <v>0</v>
      </c>
      <c r="BV998" s="896">
        <f t="shared" si="3669"/>
        <v>0</v>
      </c>
      <c r="BW998" s="896">
        <f t="shared" si="3669"/>
        <v>540</v>
      </c>
      <c r="BX998" s="896">
        <f t="shared" si="3669"/>
        <v>0</v>
      </c>
      <c r="BY998" s="895"/>
      <c r="BZ998" s="896">
        <f>SUM(BZ802,BZ803)</f>
        <v>875</v>
      </c>
      <c r="CA998" s="896">
        <f t="shared" ref="CA998:CC998" si="3670">SUM(CA802,CA803)</f>
        <v>1044</v>
      </c>
      <c r="CB998" s="896">
        <f t="shared" si="3670"/>
        <v>4700</v>
      </c>
      <c r="CC998" s="896">
        <f t="shared" si="3670"/>
        <v>6400</v>
      </c>
      <c r="CD998" s="698">
        <f t="shared" si="3581"/>
        <v>667.875</v>
      </c>
      <c r="CE998" s="698">
        <f t="shared" si="3582"/>
        <v>977</v>
      </c>
      <c r="CF998" s="698">
        <f t="shared" si="3583"/>
        <v>3250.625</v>
      </c>
      <c r="CG998" s="698">
        <f t="shared" si="3584"/>
        <v>3829.25</v>
      </c>
      <c r="CH998" s="1370">
        <f t="shared" si="3585"/>
        <v>0</v>
      </c>
      <c r="CI998" s="1371">
        <f t="shared" si="3586"/>
        <v>0</v>
      </c>
      <c r="CJ998" s="1372">
        <f t="shared" si="3587"/>
        <v>0</v>
      </c>
      <c r="CK998" s="1372">
        <f t="shared" si="3588"/>
        <v>0</v>
      </c>
      <c r="CL998" s="1372">
        <f t="shared" si="3589"/>
        <v>0</v>
      </c>
      <c r="CM998" s="1372">
        <f t="shared" si="3590"/>
        <v>264</v>
      </c>
      <c r="CN998" s="1372">
        <f t="shared" si="3591"/>
        <v>540</v>
      </c>
      <c r="CO998" s="1373">
        <f t="shared" si="3592"/>
        <v>660</v>
      </c>
      <c r="CP998" s="1373">
        <f t="shared" si="3593"/>
        <v>750</v>
      </c>
      <c r="CQ998" s="1373">
        <f t="shared" si="3594"/>
        <v>830</v>
      </c>
      <c r="CR998" s="1373">
        <f t="shared" si="3595"/>
        <v>840</v>
      </c>
      <c r="CS998" s="1372">
        <f t="shared" si="3596"/>
        <v>880</v>
      </c>
      <c r="CT998" s="1372">
        <f t="shared" si="3597"/>
        <v>890</v>
      </c>
      <c r="CU998" s="1372">
        <f t="shared" si="3598"/>
        <v>948</v>
      </c>
      <c r="CV998" s="1372">
        <f t="shared" si="3599"/>
        <v>1000</v>
      </c>
      <c r="CW998" s="1372">
        <f t="shared" si="3600"/>
        <v>1140</v>
      </c>
      <c r="CX998" s="1371">
        <f t="shared" si="3601"/>
        <v>1944</v>
      </c>
      <c r="CY998" s="1374">
        <f t="shared" si="3602"/>
        <v>2400</v>
      </c>
      <c r="CZ998" s="532">
        <f t="shared" si="3603"/>
        <v>0</v>
      </c>
      <c r="DA998" s="533">
        <f t="shared" si="3604"/>
        <v>120</v>
      </c>
      <c r="DB998" s="534">
        <f t="shared" si="3605"/>
        <v>144</v>
      </c>
      <c r="DC998" s="534">
        <f t="shared" si="3606"/>
        <v>144</v>
      </c>
      <c r="DD998" s="534">
        <f t="shared" si="3607"/>
        <v>504</v>
      </c>
      <c r="DE998" s="534">
        <f t="shared" si="3608"/>
        <v>544</v>
      </c>
      <c r="DF998" s="534">
        <f t="shared" si="3609"/>
        <v>594</v>
      </c>
      <c r="DG998" s="535">
        <f t="shared" si="3610"/>
        <v>624</v>
      </c>
      <c r="DH998" s="535">
        <f t="shared" si="3611"/>
        <v>648</v>
      </c>
      <c r="DI998" s="535">
        <f t="shared" si="3612"/>
        <v>690</v>
      </c>
      <c r="DJ998" s="535">
        <f t="shared" si="3613"/>
        <v>700</v>
      </c>
      <c r="DK998" s="534">
        <f t="shared" si="3614"/>
        <v>936</v>
      </c>
      <c r="DL998" s="534">
        <f t="shared" si="3615"/>
        <v>1080</v>
      </c>
      <c r="DM998" s="534">
        <f t="shared" si="3616"/>
        <v>1920</v>
      </c>
      <c r="DN998" s="534">
        <f t="shared" si="3617"/>
        <v>2184</v>
      </c>
      <c r="DO998" s="534">
        <f t="shared" si="3618"/>
        <v>2280</v>
      </c>
      <c r="DP998" s="533">
        <f t="shared" si="3619"/>
        <v>2520</v>
      </c>
      <c r="DQ998" s="532">
        <f t="shared" si="3620"/>
        <v>4708</v>
      </c>
      <c r="DR998" s="753">
        <f t="shared" si="3621"/>
        <v>18</v>
      </c>
      <c r="DS998" s="111">
        <f t="shared" si="3622"/>
        <v>18</v>
      </c>
      <c r="DT998" s="111">
        <f t="shared" si="3623"/>
        <v>18</v>
      </c>
      <c r="DU998" s="111">
        <f t="shared" si="3624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7"/>
      <c r="EE998" s="603"/>
    </row>
    <row r="999" spans="1:135" s="604" customFormat="1" ht="15.75" customHeight="1">
      <c r="A999" s="718" t="s">
        <v>522</v>
      </c>
      <c r="B999" s="896">
        <f>SUM(B805,B809:B810)</f>
        <v>0</v>
      </c>
      <c r="C999" s="896">
        <f t="shared" ref="C999:F999" si="3671">SUM(C805,C809:C810)</f>
        <v>0</v>
      </c>
      <c r="D999" s="896">
        <f t="shared" si="3671"/>
        <v>0</v>
      </c>
      <c r="E999" s="896">
        <f t="shared" si="3671"/>
        <v>600</v>
      </c>
      <c r="F999" s="896">
        <f t="shared" si="3671"/>
        <v>0</v>
      </c>
      <c r="G999" s="896">
        <f t="shared" ref="G999:S999" si="3672">SUM(G805,G809:G810)</f>
        <v>0</v>
      </c>
      <c r="H999" s="896">
        <f t="shared" si="3672"/>
        <v>0</v>
      </c>
      <c r="I999" s="896">
        <f t="shared" si="3672"/>
        <v>0</v>
      </c>
      <c r="J999" s="896">
        <f t="shared" si="3672"/>
        <v>0</v>
      </c>
      <c r="K999" s="896">
        <f t="shared" si="3672"/>
        <v>0</v>
      </c>
      <c r="L999" s="896">
        <f t="shared" si="3672"/>
        <v>0</v>
      </c>
      <c r="M999" s="896">
        <f t="shared" si="3672"/>
        <v>0</v>
      </c>
      <c r="N999" s="896">
        <f t="shared" si="3672"/>
        <v>0</v>
      </c>
      <c r="O999" s="896">
        <f t="shared" si="3672"/>
        <v>240</v>
      </c>
      <c r="P999" s="896">
        <f t="shared" si="3672"/>
        <v>0</v>
      </c>
      <c r="Q999" s="896">
        <f t="shared" si="3672"/>
        <v>0</v>
      </c>
      <c r="R999" s="896">
        <f t="shared" si="3672"/>
        <v>0</v>
      </c>
      <c r="S999" s="896">
        <f t="shared" si="3672"/>
        <v>12245</v>
      </c>
      <c r="T999" s="895"/>
      <c r="U999" s="896">
        <f>SUM(U805,U809:U810)</f>
        <v>365</v>
      </c>
      <c r="V999" s="896">
        <f t="shared" ref="V999:AL999" si="3673">SUM(V805,V809:V810)</f>
        <v>3556</v>
      </c>
      <c r="W999" s="896">
        <f t="shared" si="3673"/>
        <v>1272</v>
      </c>
      <c r="X999" s="896">
        <f t="shared" si="3673"/>
        <v>960</v>
      </c>
      <c r="Y999" s="896">
        <f t="shared" si="3673"/>
        <v>800</v>
      </c>
      <c r="Z999" s="896">
        <f t="shared" si="3673"/>
        <v>0</v>
      </c>
      <c r="AA999" s="896">
        <f t="shared" si="3673"/>
        <v>192</v>
      </c>
      <c r="AB999" s="896">
        <f t="shared" si="3673"/>
        <v>0</v>
      </c>
      <c r="AC999" s="896">
        <f t="shared" si="3673"/>
        <v>0</v>
      </c>
      <c r="AD999" s="896">
        <f t="shared" si="3673"/>
        <v>0</v>
      </c>
      <c r="AE999" s="896">
        <f t="shared" si="3673"/>
        <v>0</v>
      </c>
      <c r="AF999" s="896">
        <f t="shared" si="3673"/>
        <v>18000</v>
      </c>
      <c r="AG999" s="896">
        <f t="shared" si="3673"/>
        <v>9070</v>
      </c>
      <c r="AH999" s="896">
        <f t="shared" si="3673"/>
        <v>240</v>
      </c>
      <c r="AI999" s="896">
        <f t="shared" si="3673"/>
        <v>14070</v>
      </c>
      <c r="AJ999" s="896">
        <f t="shared" si="3673"/>
        <v>0</v>
      </c>
      <c r="AK999" s="896">
        <f t="shared" si="3673"/>
        <v>0</v>
      </c>
      <c r="AL999" s="896">
        <f t="shared" si="3673"/>
        <v>14380</v>
      </c>
      <c r="AM999" s="895"/>
      <c r="AN999" s="896">
        <f>SUM(AN805,AN809:AN810)</f>
        <v>4800</v>
      </c>
      <c r="AO999" s="896">
        <f t="shared" ref="AO999:BE999" si="3674">SUM(AO805,AO809:AO810)</f>
        <v>0</v>
      </c>
      <c r="AP999" s="896">
        <f t="shared" si="3674"/>
        <v>6500</v>
      </c>
      <c r="AQ999" s="896">
        <f t="shared" si="3674"/>
        <v>840</v>
      </c>
      <c r="AR999" s="896">
        <f t="shared" si="3674"/>
        <v>0</v>
      </c>
      <c r="AS999" s="896">
        <f t="shared" si="3674"/>
        <v>0</v>
      </c>
      <c r="AT999" s="896">
        <f t="shared" si="3674"/>
        <v>2300</v>
      </c>
      <c r="AU999" s="896">
        <f t="shared" si="3674"/>
        <v>0</v>
      </c>
      <c r="AV999" s="896">
        <f t="shared" si="3674"/>
        <v>5000</v>
      </c>
      <c r="AW999" s="896">
        <f t="shared" si="3674"/>
        <v>0</v>
      </c>
      <c r="AX999" s="896">
        <f t="shared" si="3674"/>
        <v>3600</v>
      </c>
      <c r="AY999" s="896">
        <f t="shared" si="3674"/>
        <v>0</v>
      </c>
      <c r="AZ999" s="896">
        <f t="shared" si="3674"/>
        <v>0</v>
      </c>
      <c r="BA999" s="896">
        <f t="shared" si="3674"/>
        <v>0</v>
      </c>
      <c r="BB999" s="896">
        <f t="shared" si="3674"/>
        <v>0</v>
      </c>
      <c r="BC999" s="896">
        <f t="shared" si="3674"/>
        <v>0</v>
      </c>
      <c r="BD999" s="896">
        <f t="shared" si="3674"/>
        <v>3000</v>
      </c>
      <c r="BE999" s="896">
        <f t="shared" si="3674"/>
        <v>2470</v>
      </c>
      <c r="BF999" s="895"/>
      <c r="BG999" s="896">
        <f>SUM(BG805,BG809:BG810)</f>
        <v>6500</v>
      </c>
      <c r="BH999" s="896">
        <f t="shared" ref="BH999:BX999" si="3675">SUM(BH805,BH809:BH810)</f>
        <v>0</v>
      </c>
      <c r="BI999" s="896">
        <f t="shared" si="3675"/>
        <v>6800</v>
      </c>
      <c r="BJ999" s="896">
        <f t="shared" si="3675"/>
        <v>150</v>
      </c>
      <c r="BK999" s="896">
        <f t="shared" si="3675"/>
        <v>0</v>
      </c>
      <c r="BL999" s="896">
        <f t="shared" si="3675"/>
        <v>0</v>
      </c>
      <c r="BM999" s="896">
        <f t="shared" si="3675"/>
        <v>500</v>
      </c>
      <c r="BN999" s="896">
        <f t="shared" si="3675"/>
        <v>3400</v>
      </c>
      <c r="BO999" s="896">
        <f t="shared" si="3675"/>
        <v>5000</v>
      </c>
      <c r="BP999" s="896">
        <f t="shared" si="3675"/>
        <v>0</v>
      </c>
      <c r="BQ999" s="896">
        <f t="shared" si="3675"/>
        <v>0</v>
      </c>
      <c r="BR999" s="896">
        <f t="shared" si="3675"/>
        <v>0</v>
      </c>
      <c r="BS999" s="896">
        <f t="shared" si="3675"/>
        <v>0</v>
      </c>
      <c r="BT999" s="896">
        <f t="shared" si="3675"/>
        <v>0</v>
      </c>
      <c r="BU999" s="896">
        <f t="shared" si="3675"/>
        <v>0</v>
      </c>
      <c r="BV999" s="896">
        <f t="shared" si="3675"/>
        <v>0</v>
      </c>
      <c r="BW999" s="896">
        <f t="shared" si="3675"/>
        <v>0</v>
      </c>
      <c r="BX999" s="896">
        <f t="shared" si="3675"/>
        <v>0</v>
      </c>
      <c r="BY999" s="895"/>
      <c r="BZ999" s="896">
        <f>SUM(BZ805,BZ809:BZ810)</f>
        <v>840</v>
      </c>
      <c r="CA999" s="896">
        <f t="shared" ref="CA999:CC999" si="3676">SUM(CA805,CA809:CA810)</f>
        <v>1400</v>
      </c>
      <c r="CB999" s="896">
        <f t="shared" si="3676"/>
        <v>3840</v>
      </c>
      <c r="CC999" s="896">
        <f t="shared" si="3676"/>
        <v>5840</v>
      </c>
      <c r="CD999" s="698">
        <f t="shared" si="3581"/>
        <v>52.5</v>
      </c>
      <c r="CE999" s="698">
        <f t="shared" si="3582"/>
        <v>2806.5625</v>
      </c>
      <c r="CF999" s="698">
        <f t="shared" si="3583"/>
        <v>1375.625</v>
      </c>
      <c r="CG999" s="698">
        <f t="shared" si="3584"/>
        <v>971.875</v>
      </c>
      <c r="CH999" s="1370">
        <f t="shared" si="3585"/>
        <v>0</v>
      </c>
      <c r="CI999" s="1371">
        <f t="shared" si="3586"/>
        <v>0</v>
      </c>
      <c r="CJ999" s="1372">
        <f t="shared" si="3587"/>
        <v>0</v>
      </c>
      <c r="CK999" s="1372">
        <f t="shared" si="3588"/>
        <v>0</v>
      </c>
      <c r="CL999" s="1372">
        <f t="shared" si="3589"/>
        <v>0</v>
      </c>
      <c r="CM999" s="1372">
        <f t="shared" si="3590"/>
        <v>0</v>
      </c>
      <c r="CN999" s="1372">
        <f t="shared" si="3591"/>
        <v>0</v>
      </c>
      <c r="CO999" s="1373">
        <f t="shared" si="3592"/>
        <v>0</v>
      </c>
      <c r="CP999" s="1373">
        <f t="shared" si="3593"/>
        <v>0</v>
      </c>
      <c r="CQ999" s="1373">
        <f t="shared" si="3594"/>
        <v>0</v>
      </c>
      <c r="CR999" s="1373">
        <f t="shared" si="3595"/>
        <v>0</v>
      </c>
      <c r="CS999" s="1372">
        <f t="shared" si="3596"/>
        <v>0</v>
      </c>
      <c r="CT999" s="1372">
        <f t="shared" si="3597"/>
        <v>0</v>
      </c>
      <c r="CU999" s="1372">
        <f t="shared" si="3598"/>
        <v>0</v>
      </c>
      <c r="CV999" s="1372">
        <f t="shared" si="3599"/>
        <v>0</v>
      </c>
      <c r="CW999" s="1372">
        <f t="shared" si="3600"/>
        <v>240</v>
      </c>
      <c r="CX999" s="1371">
        <f t="shared" si="3601"/>
        <v>600</v>
      </c>
      <c r="CY999" s="1374">
        <f t="shared" si="3602"/>
        <v>12245</v>
      </c>
      <c r="CZ999" s="532">
        <f t="shared" si="3603"/>
        <v>0</v>
      </c>
      <c r="DA999" s="533">
        <f t="shared" si="3604"/>
        <v>0</v>
      </c>
      <c r="DB999" s="534">
        <f t="shared" si="3605"/>
        <v>0</v>
      </c>
      <c r="DC999" s="534">
        <f t="shared" si="3606"/>
        <v>0</v>
      </c>
      <c r="DD999" s="534">
        <f t="shared" si="3607"/>
        <v>0</v>
      </c>
      <c r="DE999" s="534">
        <f t="shared" si="3608"/>
        <v>0</v>
      </c>
      <c r="DF999" s="534">
        <f t="shared" si="3609"/>
        <v>0</v>
      </c>
      <c r="DG999" s="535">
        <f t="shared" si="3610"/>
        <v>192</v>
      </c>
      <c r="DH999" s="535">
        <f t="shared" si="3611"/>
        <v>240</v>
      </c>
      <c r="DI999" s="535">
        <f t="shared" si="3612"/>
        <v>365</v>
      </c>
      <c r="DJ999" s="535">
        <f t="shared" si="3613"/>
        <v>800</v>
      </c>
      <c r="DK999" s="534">
        <f t="shared" si="3614"/>
        <v>960</v>
      </c>
      <c r="DL999" s="534">
        <f t="shared" si="3615"/>
        <v>1272</v>
      </c>
      <c r="DM999" s="534">
        <f t="shared" si="3616"/>
        <v>3556</v>
      </c>
      <c r="DN999" s="534">
        <f t="shared" si="3617"/>
        <v>9070</v>
      </c>
      <c r="DO999" s="534">
        <f t="shared" si="3618"/>
        <v>14070</v>
      </c>
      <c r="DP999" s="533">
        <f t="shared" si="3619"/>
        <v>14380</v>
      </c>
      <c r="DQ999" s="532">
        <f t="shared" si="3620"/>
        <v>18000</v>
      </c>
      <c r="DR999" s="753">
        <f t="shared" si="3621"/>
        <v>18</v>
      </c>
      <c r="DS999" s="111">
        <f t="shared" si="3622"/>
        <v>18</v>
      </c>
      <c r="DT999" s="111">
        <f t="shared" si="3623"/>
        <v>18</v>
      </c>
      <c r="DU999" s="111">
        <f t="shared" si="3624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7"/>
      <c r="EE999" s="603"/>
    </row>
    <row r="1000" spans="1:135" s="604" customFormat="1" ht="15.75" customHeight="1">
      <c r="A1000" s="718" t="s">
        <v>863</v>
      </c>
      <c r="B1000" s="896">
        <f>SUM(B807)</f>
        <v>0</v>
      </c>
      <c r="C1000" s="896">
        <f t="shared" ref="C1000:F1000" si="3677">SUM(C807)</f>
        <v>0</v>
      </c>
      <c r="D1000" s="896">
        <f t="shared" si="3677"/>
        <v>0</v>
      </c>
      <c r="E1000" s="896">
        <f t="shared" si="3677"/>
        <v>0</v>
      </c>
      <c r="F1000" s="896">
        <f t="shared" si="3677"/>
        <v>0</v>
      </c>
      <c r="G1000" s="896">
        <f t="shared" ref="G1000:S1000" si="3678">SUM(G807)</f>
        <v>0</v>
      </c>
      <c r="H1000" s="896">
        <f t="shared" si="3678"/>
        <v>0</v>
      </c>
      <c r="I1000" s="896">
        <f t="shared" si="3678"/>
        <v>0</v>
      </c>
      <c r="J1000" s="896">
        <f t="shared" si="3678"/>
        <v>0</v>
      </c>
      <c r="K1000" s="896">
        <f t="shared" si="3678"/>
        <v>0</v>
      </c>
      <c r="L1000" s="896">
        <f t="shared" si="3678"/>
        <v>0</v>
      </c>
      <c r="M1000" s="896">
        <f t="shared" si="3678"/>
        <v>0</v>
      </c>
      <c r="N1000" s="896">
        <f t="shared" si="3678"/>
        <v>0</v>
      </c>
      <c r="O1000" s="896">
        <f t="shared" si="3678"/>
        <v>0</v>
      </c>
      <c r="P1000" s="896">
        <f t="shared" si="3678"/>
        <v>0</v>
      </c>
      <c r="Q1000" s="896">
        <f t="shared" si="3678"/>
        <v>0</v>
      </c>
      <c r="R1000" s="896">
        <f t="shared" si="3678"/>
        <v>0</v>
      </c>
      <c r="S1000" s="896">
        <f t="shared" si="3678"/>
        <v>0</v>
      </c>
      <c r="T1000" s="895"/>
      <c r="U1000" s="896">
        <f>SUM(U807)</f>
        <v>0</v>
      </c>
      <c r="V1000" s="896">
        <f t="shared" ref="V1000:AL1000" si="3679">SUM(V807)</f>
        <v>0</v>
      </c>
      <c r="W1000" s="896">
        <f t="shared" si="3679"/>
        <v>0</v>
      </c>
      <c r="X1000" s="896">
        <f t="shared" si="3679"/>
        <v>0</v>
      </c>
      <c r="Y1000" s="896">
        <f t="shared" si="3679"/>
        <v>0</v>
      </c>
      <c r="Z1000" s="896">
        <f t="shared" si="3679"/>
        <v>0</v>
      </c>
      <c r="AA1000" s="896">
        <f t="shared" si="3679"/>
        <v>0</v>
      </c>
      <c r="AB1000" s="896">
        <f t="shared" si="3679"/>
        <v>0</v>
      </c>
      <c r="AC1000" s="896">
        <f t="shared" si="3679"/>
        <v>0</v>
      </c>
      <c r="AD1000" s="896">
        <f t="shared" si="3679"/>
        <v>0</v>
      </c>
      <c r="AE1000" s="896">
        <f t="shared" si="3679"/>
        <v>0</v>
      </c>
      <c r="AF1000" s="896">
        <f t="shared" si="3679"/>
        <v>0</v>
      </c>
      <c r="AG1000" s="896">
        <f t="shared" si="3679"/>
        <v>0</v>
      </c>
      <c r="AH1000" s="896">
        <f t="shared" si="3679"/>
        <v>0</v>
      </c>
      <c r="AI1000" s="896">
        <f t="shared" si="3679"/>
        <v>0</v>
      </c>
      <c r="AJ1000" s="896">
        <f t="shared" si="3679"/>
        <v>0</v>
      </c>
      <c r="AK1000" s="896">
        <f t="shared" si="3679"/>
        <v>0</v>
      </c>
      <c r="AL1000" s="896">
        <f t="shared" si="3679"/>
        <v>0</v>
      </c>
      <c r="AM1000" s="895"/>
      <c r="AN1000" s="896">
        <f>SUM(AN807)</f>
        <v>0</v>
      </c>
      <c r="AO1000" s="896">
        <f t="shared" ref="AO1000:BE1000" si="3680">SUM(AO807)</f>
        <v>0</v>
      </c>
      <c r="AP1000" s="896">
        <f t="shared" si="3680"/>
        <v>0</v>
      </c>
      <c r="AQ1000" s="896">
        <f t="shared" si="3680"/>
        <v>0</v>
      </c>
      <c r="AR1000" s="896">
        <f t="shared" si="3680"/>
        <v>0</v>
      </c>
      <c r="AS1000" s="896">
        <f t="shared" si="3680"/>
        <v>0</v>
      </c>
      <c r="AT1000" s="896">
        <f t="shared" si="3680"/>
        <v>0</v>
      </c>
      <c r="AU1000" s="896">
        <f t="shared" si="3680"/>
        <v>0</v>
      </c>
      <c r="AV1000" s="896">
        <f t="shared" si="3680"/>
        <v>0</v>
      </c>
      <c r="AW1000" s="896">
        <f t="shared" si="3680"/>
        <v>0</v>
      </c>
      <c r="AX1000" s="896">
        <f t="shared" si="3680"/>
        <v>0</v>
      </c>
      <c r="AY1000" s="896">
        <f t="shared" si="3680"/>
        <v>0</v>
      </c>
      <c r="AZ1000" s="896">
        <f t="shared" si="3680"/>
        <v>0</v>
      </c>
      <c r="BA1000" s="896">
        <f t="shared" si="3680"/>
        <v>0</v>
      </c>
      <c r="BB1000" s="896">
        <f t="shared" si="3680"/>
        <v>0</v>
      </c>
      <c r="BC1000" s="896">
        <f t="shared" si="3680"/>
        <v>0</v>
      </c>
      <c r="BD1000" s="896">
        <f t="shared" si="3680"/>
        <v>0</v>
      </c>
      <c r="BE1000" s="896">
        <f t="shared" si="3680"/>
        <v>0</v>
      </c>
      <c r="BF1000" s="895"/>
      <c r="BG1000" s="896">
        <f>SUM(BG807)</f>
        <v>0</v>
      </c>
      <c r="BH1000" s="896">
        <f t="shared" ref="BH1000:BX1000" si="3681">SUM(BH807)</f>
        <v>0</v>
      </c>
      <c r="BI1000" s="896">
        <f t="shared" si="3681"/>
        <v>0</v>
      </c>
      <c r="BJ1000" s="896">
        <f t="shared" si="3681"/>
        <v>0</v>
      </c>
      <c r="BK1000" s="896">
        <f t="shared" si="3681"/>
        <v>0</v>
      </c>
      <c r="BL1000" s="896">
        <f t="shared" si="3681"/>
        <v>0</v>
      </c>
      <c r="BM1000" s="896">
        <f t="shared" si="3681"/>
        <v>0</v>
      </c>
      <c r="BN1000" s="896">
        <f t="shared" si="3681"/>
        <v>0</v>
      </c>
      <c r="BO1000" s="896">
        <f t="shared" si="3681"/>
        <v>0</v>
      </c>
      <c r="BP1000" s="896">
        <f t="shared" si="3681"/>
        <v>0</v>
      </c>
      <c r="BQ1000" s="896">
        <f t="shared" si="3681"/>
        <v>0</v>
      </c>
      <c r="BR1000" s="896">
        <f t="shared" si="3681"/>
        <v>0</v>
      </c>
      <c r="BS1000" s="896">
        <f t="shared" si="3681"/>
        <v>0</v>
      </c>
      <c r="BT1000" s="896">
        <f t="shared" si="3681"/>
        <v>0</v>
      </c>
      <c r="BU1000" s="896">
        <f t="shared" si="3681"/>
        <v>0</v>
      </c>
      <c r="BV1000" s="896">
        <f t="shared" si="3681"/>
        <v>0</v>
      </c>
      <c r="BW1000" s="896">
        <f t="shared" si="3681"/>
        <v>0</v>
      </c>
      <c r="BX1000" s="896">
        <f t="shared" si="3681"/>
        <v>0</v>
      </c>
      <c r="BY1000" s="895"/>
      <c r="BZ1000" s="896">
        <f>SUM(BZ807)</f>
        <v>0</v>
      </c>
      <c r="CA1000" s="896">
        <f t="shared" ref="CA1000:CC1000" si="3682">SUM(CA807)</f>
        <v>0</v>
      </c>
      <c r="CB1000" s="896">
        <f t="shared" si="3682"/>
        <v>0</v>
      </c>
      <c r="CC1000" s="896">
        <f t="shared" si="3682"/>
        <v>0</v>
      </c>
      <c r="CD1000" s="698">
        <f t="shared" ref="CD1000:CD1001" si="3683">IF(DR1000&lt;3,"",(SUM(B1000:S1000)-MIN(B1000:S1000)-MAX(B1000:S1000))/(DR1000-2))</f>
        <v>0</v>
      </c>
      <c r="CE1000" s="698">
        <f t="shared" ref="CE1000:CE1001" si="3684">IF(DS1000&lt;3,"",(SUM(U1000:AL1000)-MIN(U1000:AL1000)-MAX(U1000:AL1000))/(DS1000-2))</f>
        <v>0</v>
      </c>
      <c r="CF1000" s="698">
        <f t="shared" ref="CF1000:CF1001" si="3685">IF(DT1000&lt;3,"",(SUM(AN1000:BE1000)-MIN(AN1000:BE1000)-MAX(AN1000:BE1000))/(DT1000-2))</f>
        <v>0</v>
      </c>
      <c r="CG1000" s="698">
        <f t="shared" ref="CG1000:CG1001" si="3686">IF(DU1000&lt;3,"",(SUM(BG1000:BX1000)-MIN(BG1000:BX1000)-MAX(BG1000:BX1000))/(DU1000-2))</f>
        <v>0</v>
      </c>
      <c r="CH1000" s="1370">
        <f t="shared" si="3585"/>
        <v>0</v>
      </c>
      <c r="CI1000" s="1371">
        <f t="shared" si="3586"/>
        <v>0</v>
      </c>
      <c r="CJ1000" s="1372">
        <f t="shared" si="3587"/>
        <v>0</v>
      </c>
      <c r="CK1000" s="1372">
        <f t="shared" si="3588"/>
        <v>0</v>
      </c>
      <c r="CL1000" s="1372">
        <f t="shared" si="3589"/>
        <v>0</v>
      </c>
      <c r="CM1000" s="1372">
        <f t="shared" si="3590"/>
        <v>0</v>
      </c>
      <c r="CN1000" s="1372">
        <f t="shared" si="3591"/>
        <v>0</v>
      </c>
      <c r="CO1000" s="1373">
        <f t="shared" si="3592"/>
        <v>0</v>
      </c>
      <c r="CP1000" s="1373">
        <f t="shared" si="3593"/>
        <v>0</v>
      </c>
      <c r="CQ1000" s="1373">
        <f t="shared" si="3594"/>
        <v>0</v>
      </c>
      <c r="CR1000" s="1373">
        <f t="shared" si="3595"/>
        <v>0</v>
      </c>
      <c r="CS1000" s="1372">
        <f t="shared" si="3596"/>
        <v>0</v>
      </c>
      <c r="CT1000" s="1372">
        <f t="shared" si="3597"/>
        <v>0</v>
      </c>
      <c r="CU1000" s="1372">
        <f t="shared" si="3598"/>
        <v>0</v>
      </c>
      <c r="CV1000" s="1372">
        <f t="shared" si="3599"/>
        <v>0</v>
      </c>
      <c r="CW1000" s="1372">
        <f t="shared" si="3600"/>
        <v>0</v>
      </c>
      <c r="CX1000" s="1371">
        <f t="shared" si="3601"/>
        <v>0</v>
      </c>
      <c r="CY1000" s="1374">
        <f t="shared" si="3602"/>
        <v>0</v>
      </c>
      <c r="CZ1000" s="532">
        <f t="shared" si="3603"/>
        <v>0</v>
      </c>
      <c r="DA1000" s="533">
        <f t="shared" si="3604"/>
        <v>0</v>
      </c>
      <c r="DB1000" s="534">
        <f t="shared" si="3605"/>
        <v>0</v>
      </c>
      <c r="DC1000" s="534">
        <f t="shared" si="3606"/>
        <v>0</v>
      </c>
      <c r="DD1000" s="534">
        <f t="shared" si="3607"/>
        <v>0</v>
      </c>
      <c r="DE1000" s="534">
        <f t="shared" si="3608"/>
        <v>0</v>
      </c>
      <c r="DF1000" s="534">
        <f t="shared" si="3609"/>
        <v>0</v>
      </c>
      <c r="DG1000" s="535">
        <f t="shared" si="3610"/>
        <v>0</v>
      </c>
      <c r="DH1000" s="535">
        <f t="shared" si="3611"/>
        <v>0</v>
      </c>
      <c r="DI1000" s="535">
        <f t="shared" si="3612"/>
        <v>0</v>
      </c>
      <c r="DJ1000" s="535">
        <f t="shared" si="3613"/>
        <v>0</v>
      </c>
      <c r="DK1000" s="534">
        <f t="shared" si="3614"/>
        <v>0</v>
      </c>
      <c r="DL1000" s="534">
        <f t="shared" si="3615"/>
        <v>0</v>
      </c>
      <c r="DM1000" s="534">
        <f t="shared" si="3616"/>
        <v>0</v>
      </c>
      <c r="DN1000" s="534">
        <f t="shared" si="3617"/>
        <v>0</v>
      </c>
      <c r="DO1000" s="534">
        <f t="shared" si="3618"/>
        <v>0</v>
      </c>
      <c r="DP1000" s="533">
        <f t="shared" si="3619"/>
        <v>0</v>
      </c>
      <c r="DQ1000" s="532">
        <f t="shared" si="3620"/>
        <v>0</v>
      </c>
      <c r="DR1000" s="753">
        <f t="shared" ref="DR1000:DR1001" si="3687">COUNT(B1000:S1000)</f>
        <v>18</v>
      </c>
      <c r="DS1000" s="111">
        <f t="shared" ref="DS1000:DS1001" si="3688">COUNT(U1000:AL1000)</f>
        <v>18</v>
      </c>
      <c r="DT1000" s="111">
        <f t="shared" ref="DT1000:DT1001" si="3689">COUNT(AN1000:BE1000)</f>
        <v>18</v>
      </c>
      <c r="DU1000" s="111">
        <f t="shared" ref="DU1000:DU1001" si="3690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7"/>
      <c r="EE1000" s="603"/>
    </row>
    <row r="1001" spans="1:135" s="604" customFormat="1" ht="15.75" customHeight="1">
      <c r="A1001" s="718" t="s">
        <v>864</v>
      </c>
      <c r="B1001" s="896">
        <f>SUM(B808)</f>
        <v>0</v>
      </c>
      <c r="C1001" s="896">
        <f t="shared" ref="C1001:F1001" si="3691">SUM(C808)</f>
        <v>0</v>
      </c>
      <c r="D1001" s="896">
        <f t="shared" si="3691"/>
        <v>0</v>
      </c>
      <c r="E1001" s="896">
        <f t="shared" si="3691"/>
        <v>0</v>
      </c>
      <c r="F1001" s="896">
        <f t="shared" si="3691"/>
        <v>0</v>
      </c>
      <c r="G1001" s="896">
        <f t="shared" ref="G1001:S1001" si="3692">SUM(G808)</f>
        <v>0</v>
      </c>
      <c r="H1001" s="896">
        <f t="shared" si="3692"/>
        <v>0</v>
      </c>
      <c r="I1001" s="896">
        <f t="shared" si="3692"/>
        <v>0</v>
      </c>
      <c r="J1001" s="896">
        <f t="shared" si="3692"/>
        <v>0</v>
      </c>
      <c r="K1001" s="896">
        <f t="shared" si="3692"/>
        <v>0</v>
      </c>
      <c r="L1001" s="896">
        <f t="shared" si="3692"/>
        <v>0</v>
      </c>
      <c r="M1001" s="896">
        <f t="shared" si="3692"/>
        <v>0</v>
      </c>
      <c r="N1001" s="896">
        <f t="shared" si="3692"/>
        <v>0</v>
      </c>
      <c r="O1001" s="896">
        <f t="shared" si="3692"/>
        <v>0</v>
      </c>
      <c r="P1001" s="896">
        <f t="shared" si="3692"/>
        <v>0</v>
      </c>
      <c r="Q1001" s="896">
        <f t="shared" si="3692"/>
        <v>0</v>
      </c>
      <c r="R1001" s="896">
        <f t="shared" si="3692"/>
        <v>0</v>
      </c>
      <c r="S1001" s="896">
        <f t="shared" si="3692"/>
        <v>0</v>
      </c>
      <c r="T1001" s="895"/>
      <c r="U1001" s="896">
        <f>SUM(U808)</f>
        <v>0</v>
      </c>
      <c r="V1001" s="896">
        <f t="shared" ref="V1001:AL1001" si="3693">SUM(V808)</f>
        <v>0</v>
      </c>
      <c r="W1001" s="896">
        <f t="shared" si="3693"/>
        <v>0</v>
      </c>
      <c r="X1001" s="896">
        <f t="shared" si="3693"/>
        <v>0</v>
      </c>
      <c r="Y1001" s="896">
        <f t="shared" si="3693"/>
        <v>0</v>
      </c>
      <c r="Z1001" s="896">
        <f t="shared" si="3693"/>
        <v>0</v>
      </c>
      <c r="AA1001" s="896">
        <f t="shared" si="3693"/>
        <v>0</v>
      </c>
      <c r="AB1001" s="896">
        <f t="shared" si="3693"/>
        <v>0</v>
      </c>
      <c r="AC1001" s="896">
        <f t="shared" si="3693"/>
        <v>0</v>
      </c>
      <c r="AD1001" s="896">
        <f t="shared" si="3693"/>
        <v>0</v>
      </c>
      <c r="AE1001" s="896">
        <f t="shared" si="3693"/>
        <v>0</v>
      </c>
      <c r="AF1001" s="896">
        <f t="shared" si="3693"/>
        <v>0</v>
      </c>
      <c r="AG1001" s="896">
        <f t="shared" si="3693"/>
        <v>0</v>
      </c>
      <c r="AH1001" s="896">
        <f t="shared" si="3693"/>
        <v>0</v>
      </c>
      <c r="AI1001" s="896">
        <f t="shared" si="3693"/>
        <v>0</v>
      </c>
      <c r="AJ1001" s="896">
        <f t="shared" si="3693"/>
        <v>0</v>
      </c>
      <c r="AK1001" s="896">
        <f t="shared" si="3693"/>
        <v>0</v>
      </c>
      <c r="AL1001" s="896">
        <f t="shared" si="3693"/>
        <v>0</v>
      </c>
      <c r="AM1001" s="895"/>
      <c r="AN1001" s="896">
        <f>SUM(AN808)</f>
        <v>0</v>
      </c>
      <c r="AO1001" s="896">
        <f t="shared" ref="AO1001:BE1001" si="3694">SUM(AO808)</f>
        <v>0</v>
      </c>
      <c r="AP1001" s="896">
        <f t="shared" si="3694"/>
        <v>0</v>
      </c>
      <c r="AQ1001" s="896">
        <f t="shared" si="3694"/>
        <v>0</v>
      </c>
      <c r="AR1001" s="896">
        <f t="shared" si="3694"/>
        <v>0</v>
      </c>
      <c r="AS1001" s="896">
        <f t="shared" si="3694"/>
        <v>0</v>
      </c>
      <c r="AT1001" s="896">
        <f t="shared" si="3694"/>
        <v>0</v>
      </c>
      <c r="AU1001" s="896">
        <f t="shared" si="3694"/>
        <v>0</v>
      </c>
      <c r="AV1001" s="896">
        <f t="shared" si="3694"/>
        <v>0</v>
      </c>
      <c r="AW1001" s="896">
        <f t="shared" si="3694"/>
        <v>0</v>
      </c>
      <c r="AX1001" s="896">
        <f t="shared" si="3694"/>
        <v>0</v>
      </c>
      <c r="AY1001" s="896">
        <f t="shared" si="3694"/>
        <v>0</v>
      </c>
      <c r="AZ1001" s="896">
        <f t="shared" si="3694"/>
        <v>0</v>
      </c>
      <c r="BA1001" s="896">
        <f t="shared" si="3694"/>
        <v>0</v>
      </c>
      <c r="BB1001" s="896">
        <f t="shared" si="3694"/>
        <v>0</v>
      </c>
      <c r="BC1001" s="896">
        <f t="shared" si="3694"/>
        <v>0</v>
      </c>
      <c r="BD1001" s="896">
        <f t="shared" si="3694"/>
        <v>0</v>
      </c>
      <c r="BE1001" s="896">
        <f t="shared" si="3694"/>
        <v>0</v>
      </c>
      <c r="BF1001" s="895"/>
      <c r="BG1001" s="896">
        <f>SUM(BG808)</f>
        <v>0</v>
      </c>
      <c r="BH1001" s="896">
        <f t="shared" ref="BH1001:BX1001" si="3695">SUM(BH808)</f>
        <v>0</v>
      </c>
      <c r="BI1001" s="896">
        <f t="shared" si="3695"/>
        <v>0</v>
      </c>
      <c r="BJ1001" s="896">
        <f t="shared" si="3695"/>
        <v>0</v>
      </c>
      <c r="BK1001" s="896">
        <f t="shared" si="3695"/>
        <v>0</v>
      </c>
      <c r="BL1001" s="896">
        <f t="shared" si="3695"/>
        <v>0</v>
      </c>
      <c r="BM1001" s="896">
        <f t="shared" si="3695"/>
        <v>0</v>
      </c>
      <c r="BN1001" s="896">
        <f t="shared" si="3695"/>
        <v>0</v>
      </c>
      <c r="BO1001" s="896">
        <f t="shared" si="3695"/>
        <v>0</v>
      </c>
      <c r="BP1001" s="896">
        <f t="shared" si="3695"/>
        <v>0</v>
      </c>
      <c r="BQ1001" s="896">
        <f t="shared" si="3695"/>
        <v>0</v>
      </c>
      <c r="BR1001" s="896">
        <f t="shared" si="3695"/>
        <v>0</v>
      </c>
      <c r="BS1001" s="896">
        <f t="shared" si="3695"/>
        <v>0</v>
      </c>
      <c r="BT1001" s="896">
        <f t="shared" si="3695"/>
        <v>0</v>
      </c>
      <c r="BU1001" s="896">
        <f t="shared" si="3695"/>
        <v>0</v>
      </c>
      <c r="BV1001" s="896">
        <f t="shared" si="3695"/>
        <v>0</v>
      </c>
      <c r="BW1001" s="896">
        <f t="shared" si="3695"/>
        <v>0</v>
      </c>
      <c r="BX1001" s="896">
        <f t="shared" si="3695"/>
        <v>0</v>
      </c>
      <c r="BY1001" s="895"/>
      <c r="BZ1001" s="896">
        <f>SUM(BZ808)</f>
        <v>0</v>
      </c>
      <c r="CA1001" s="896">
        <f t="shared" ref="CA1001:CC1001" si="3696">SUM(CA808)</f>
        <v>0</v>
      </c>
      <c r="CB1001" s="896">
        <f t="shared" si="3696"/>
        <v>0</v>
      </c>
      <c r="CC1001" s="896">
        <f t="shared" si="3696"/>
        <v>0</v>
      </c>
      <c r="CD1001" s="698">
        <f t="shared" si="3683"/>
        <v>0</v>
      </c>
      <c r="CE1001" s="698">
        <f t="shared" si="3684"/>
        <v>0</v>
      </c>
      <c r="CF1001" s="698">
        <f t="shared" si="3685"/>
        <v>0</v>
      </c>
      <c r="CG1001" s="698">
        <f t="shared" si="3686"/>
        <v>0</v>
      </c>
      <c r="CH1001" s="1370">
        <f t="shared" si="3585"/>
        <v>0</v>
      </c>
      <c r="CI1001" s="1371">
        <f t="shared" si="3586"/>
        <v>0</v>
      </c>
      <c r="CJ1001" s="1372">
        <f t="shared" si="3587"/>
        <v>0</v>
      </c>
      <c r="CK1001" s="1372">
        <f t="shared" si="3588"/>
        <v>0</v>
      </c>
      <c r="CL1001" s="1372">
        <f t="shared" si="3589"/>
        <v>0</v>
      </c>
      <c r="CM1001" s="1372">
        <f t="shared" si="3590"/>
        <v>0</v>
      </c>
      <c r="CN1001" s="1372">
        <f t="shared" si="3591"/>
        <v>0</v>
      </c>
      <c r="CO1001" s="1373">
        <f t="shared" si="3592"/>
        <v>0</v>
      </c>
      <c r="CP1001" s="1373">
        <f t="shared" si="3593"/>
        <v>0</v>
      </c>
      <c r="CQ1001" s="1373">
        <f t="shared" si="3594"/>
        <v>0</v>
      </c>
      <c r="CR1001" s="1373">
        <f t="shared" si="3595"/>
        <v>0</v>
      </c>
      <c r="CS1001" s="1372">
        <f t="shared" si="3596"/>
        <v>0</v>
      </c>
      <c r="CT1001" s="1372">
        <f t="shared" si="3597"/>
        <v>0</v>
      </c>
      <c r="CU1001" s="1372">
        <f t="shared" si="3598"/>
        <v>0</v>
      </c>
      <c r="CV1001" s="1372">
        <f t="shared" si="3599"/>
        <v>0</v>
      </c>
      <c r="CW1001" s="1372">
        <f t="shared" si="3600"/>
        <v>0</v>
      </c>
      <c r="CX1001" s="1371">
        <f t="shared" si="3601"/>
        <v>0</v>
      </c>
      <c r="CY1001" s="1374">
        <f t="shared" si="3602"/>
        <v>0</v>
      </c>
      <c r="CZ1001" s="532">
        <f t="shared" si="3603"/>
        <v>0</v>
      </c>
      <c r="DA1001" s="533">
        <f t="shared" si="3604"/>
        <v>0</v>
      </c>
      <c r="DB1001" s="534">
        <f t="shared" si="3605"/>
        <v>0</v>
      </c>
      <c r="DC1001" s="534">
        <f t="shared" si="3606"/>
        <v>0</v>
      </c>
      <c r="DD1001" s="534">
        <f t="shared" si="3607"/>
        <v>0</v>
      </c>
      <c r="DE1001" s="534">
        <f t="shared" si="3608"/>
        <v>0</v>
      </c>
      <c r="DF1001" s="534">
        <f t="shared" si="3609"/>
        <v>0</v>
      </c>
      <c r="DG1001" s="535">
        <f t="shared" si="3610"/>
        <v>0</v>
      </c>
      <c r="DH1001" s="535">
        <f t="shared" si="3611"/>
        <v>0</v>
      </c>
      <c r="DI1001" s="535">
        <f t="shared" si="3612"/>
        <v>0</v>
      </c>
      <c r="DJ1001" s="535">
        <f t="shared" si="3613"/>
        <v>0</v>
      </c>
      <c r="DK1001" s="534">
        <f t="shared" si="3614"/>
        <v>0</v>
      </c>
      <c r="DL1001" s="534">
        <f t="shared" si="3615"/>
        <v>0</v>
      </c>
      <c r="DM1001" s="534">
        <f t="shared" si="3616"/>
        <v>0</v>
      </c>
      <c r="DN1001" s="534">
        <f t="shared" si="3617"/>
        <v>0</v>
      </c>
      <c r="DO1001" s="534">
        <f t="shared" si="3618"/>
        <v>0</v>
      </c>
      <c r="DP1001" s="533">
        <f t="shared" si="3619"/>
        <v>0</v>
      </c>
      <c r="DQ1001" s="532">
        <f t="shared" si="3620"/>
        <v>0</v>
      </c>
      <c r="DR1001" s="753">
        <f t="shared" si="3687"/>
        <v>18</v>
      </c>
      <c r="DS1001" s="111">
        <f t="shared" si="3688"/>
        <v>18</v>
      </c>
      <c r="DT1001" s="111">
        <f t="shared" si="3689"/>
        <v>18</v>
      </c>
      <c r="DU1001" s="111">
        <f t="shared" si="3690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7"/>
      <c r="EE1001" s="603"/>
    </row>
    <row r="1002" spans="1:135" s="604" customFormat="1" ht="15.75" customHeight="1">
      <c r="A1002" s="718" t="s">
        <v>523</v>
      </c>
      <c r="B1002" s="896">
        <f>B985-SUM(B988:B999)</f>
        <v>61070</v>
      </c>
      <c r="C1002" s="896">
        <f t="shared" ref="C1002:S1002" si="3697">C985-SUM(C988:C999)</f>
        <v>-10395</v>
      </c>
      <c r="D1002" s="896">
        <f t="shared" si="3697"/>
        <v>72175</v>
      </c>
      <c r="E1002" s="896">
        <f t="shared" si="3697"/>
        <v>45706</v>
      </c>
      <c r="F1002" s="896">
        <f t="shared" si="3697"/>
        <v>28650</v>
      </c>
      <c r="G1002" s="896">
        <f t="shared" si="3697"/>
        <v>4982</v>
      </c>
      <c r="H1002" s="896">
        <f t="shared" si="3697"/>
        <v>-3937</v>
      </c>
      <c r="I1002" s="896">
        <f t="shared" si="3697"/>
        <v>-14768.64</v>
      </c>
      <c r="J1002" s="896">
        <f t="shared" si="3697"/>
        <v>38756</v>
      </c>
      <c r="K1002" s="896">
        <f t="shared" si="3697"/>
        <v>24000</v>
      </c>
      <c r="L1002" s="896">
        <f t="shared" si="3697"/>
        <v>394519</v>
      </c>
      <c r="M1002" s="896">
        <f t="shared" si="3697"/>
        <v>36000</v>
      </c>
      <c r="N1002" s="896">
        <f t="shared" si="3697"/>
        <v>47466</v>
      </c>
      <c r="O1002" s="896">
        <f t="shared" si="3697"/>
        <v>-2880</v>
      </c>
      <c r="P1002" s="896">
        <f t="shared" si="3697"/>
        <v>20986</v>
      </c>
      <c r="Q1002" s="896">
        <f t="shared" si="3697"/>
        <v>35496</v>
      </c>
      <c r="R1002" s="896">
        <f t="shared" si="3697"/>
        <v>78759</v>
      </c>
      <c r="S1002" s="896">
        <f t="shared" si="3697"/>
        <v>47807</v>
      </c>
      <c r="T1002" s="895"/>
      <c r="U1002" s="896">
        <f t="shared" ref="U1002:AL1002" si="3698">U985-SUM(U988:U999)</f>
        <v>19137</v>
      </c>
      <c r="V1002" s="896">
        <f t="shared" si="3698"/>
        <v>2150</v>
      </c>
      <c r="W1002" s="896">
        <f t="shared" si="3698"/>
        <v>-174</v>
      </c>
      <c r="X1002" s="896">
        <f t="shared" si="3698"/>
        <v>47142</v>
      </c>
      <c r="Y1002" s="896">
        <f t="shared" si="3698"/>
        <v>80806</v>
      </c>
      <c r="Z1002" s="896">
        <f t="shared" si="3698"/>
        <v>-13098</v>
      </c>
      <c r="AA1002" s="896">
        <f t="shared" si="3698"/>
        <v>400528</v>
      </c>
      <c r="AB1002" s="896">
        <f t="shared" si="3698"/>
        <v>59400</v>
      </c>
      <c r="AC1002" s="896">
        <f t="shared" si="3698"/>
        <v>8676</v>
      </c>
      <c r="AD1002" s="896">
        <f t="shared" si="3698"/>
        <v>20285</v>
      </c>
      <c r="AE1002" s="896">
        <f t="shared" si="3698"/>
        <v>368069.6</v>
      </c>
      <c r="AF1002" s="896">
        <f t="shared" si="3698"/>
        <v>82285</v>
      </c>
      <c r="AG1002" s="896">
        <f t="shared" si="3698"/>
        <v>37233</v>
      </c>
      <c r="AH1002" s="896">
        <f t="shared" si="3698"/>
        <v>53680</v>
      </c>
      <c r="AI1002" s="896">
        <f t="shared" si="3698"/>
        <v>18938</v>
      </c>
      <c r="AJ1002" s="896">
        <f t="shared" si="3698"/>
        <v>-6222</v>
      </c>
      <c r="AK1002" s="896">
        <f t="shared" si="3698"/>
        <v>35764</v>
      </c>
      <c r="AL1002" s="896">
        <f t="shared" si="3698"/>
        <v>20387</v>
      </c>
      <c r="AM1002" s="895"/>
      <c r="AN1002" s="896">
        <f t="shared" ref="AN1002:BE1002" si="3699">AN985-SUM(AN988:AN999)</f>
        <v>120120</v>
      </c>
      <c r="AO1002" s="896">
        <f t="shared" si="3699"/>
        <v>999630.2</v>
      </c>
      <c r="AP1002" s="896">
        <f t="shared" si="3699"/>
        <v>199259</v>
      </c>
      <c r="AQ1002" s="896">
        <f t="shared" si="3699"/>
        <v>102762.04000000001</v>
      </c>
      <c r="AR1002" s="896">
        <f t="shared" si="3699"/>
        <v>97960.2</v>
      </c>
      <c r="AS1002" s="896">
        <f t="shared" si="3699"/>
        <v>151889.20000000001</v>
      </c>
      <c r="AT1002" s="896">
        <f t="shared" si="3699"/>
        <v>935081</v>
      </c>
      <c r="AU1002" s="896">
        <f t="shared" si="3699"/>
        <v>-30251</v>
      </c>
      <c r="AV1002" s="896">
        <f t="shared" si="3699"/>
        <v>276965</v>
      </c>
      <c r="AW1002" s="896">
        <f t="shared" si="3699"/>
        <v>171998.2</v>
      </c>
      <c r="AX1002" s="896">
        <f t="shared" si="3699"/>
        <v>733461.4</v>
      </c>
      <c r="AY1002" s="896">
        <f t="shared" si="3699"/>
        <v>43583</v>
      </c>
      <c r="AZ1002" s="896">
        <f t="shared" si="3699"/>
        <v>58878</v>
      </c>
      <c r="BA1002" s="896">
        <f t="shared" si="3699"/>
        <v>145586</v>
      </c>
      <c r="BB1002" s="896">
        <f t="shared" si="3699"/>
        <v>0</v>
      </c>
      <c r="BC1002" s="896">
        <f t="shared" si="3699"/>
        <v>52712.800000000003</v>
      </c>
      <c r="BD1002" s="896">
        <f t="shared" si="3699"/>
        <v>296922.8</v>
      </c>
      <c r="BE1002" s="896">
        <f t="shared" si="3699"/>
        <v>102458.5</v>
      </c>
      <c r="BF1002" s="895"/>
      <c r="BG1002" s="896">
        <f t="shared" ref="BG1002:BX1002" si="3700">BG985-SUM(BG988:BG999)</f>
        <v>801333</v>
      </c>
      <c r="BH1002" s="896">
        <f t="shared" si="3700"/>
        <v>-15885</v>
      </c>
      <c r="BI1002" s="896">
        <f t="shared" si="3700"/>
        <v>913638.40000000002</v>
      </c>
      <c r="BJ1002" s="896">
        <f t="shared" si="3700"/>
        <v>174461.6</v>
      </c>
      <c r="BK1002" s="896">
        <f t="shared" si="3700"/>
        <v>114458</v>
      </c>
      <c r="BL1002" s="896">
        <f t="shared" si="3700"/>
        <v>4856.8000000000029</v>
      </c>
      <c r="BM1002" s="896">
        <f t="shared" si="3700"/>
        <v>-16377</v>
      </c>
      <c r="BN1002" s="896">
        <f t="shared" si="3700"/>
        <v>-94760</v>
      </c>
      <c r="BO1002" s="896">
        <f t="shared" si="3700"/>
        <v>631710</v>
      </c>
      <c r="BP1002" s="896">
        <f t="shared" si="3700"/>
        <v>403636</v>
      </c>
      <c r="BQ1002" s="896">
        <f t="shared" si="3700"/>
        <v>326051</v>
      </c>
      <c r="BR1002" s="896">
        <f t="shared" si="3700"/>
        <v>96305</v>
      </c>
      <c r="BS1002" s="896">
        <f t="shared" si="3700"/>
        <v>0</v>
      </c>
      <c r="BT1002" s="896">
        <f t="shared" si="3700"/>
        <v>364997</v>
      </c>
      <c r="BU1002" s="896">
        <f t="shared" si="3700"/>
        <v>0</v>
      </c>
      <c r="BV1002" s="896">
        <f t="shared" si="3700"/>
        <v>0</v>
      </c>
      <c r="BW1002" s="896">
        <f t="shared" si="3700"/>
        <v>3257.2758620689638</v>
      </c>
      <c r="BX1002" s="896">
        <f t="shared" si="3700"/>
        <v>0</v>
      </c>
      <c r="BY1002" s="895"/>
      <c r="BZ1002" s="896">
        <f>BZ985-SUM(BZ988:BZ999)</f>
        <v>10107.908313376669</v>
      </c>
      <c r="CA1002" s="896">
        <f>CA985-SUM(CA988:CA999)</f>
        <v>19729.908313376669</v>
      </c>
      <c r="CB1002" s="896">
        <f>CB985-SUM(CB988:CB999)</f>
        <v>29006.924050632922</v>
      </c>
      <c r="CC1002" s="896">
        <f>CC985-SUM(CC988:CC999)</f>
        <v>204856.92405063292</v>
      </c>
      <c r="CD1002" s="698">
        <f t="shared" si="3581"/>
        <v>32790.0625</v>
      </c>
      <c r="CE1002" s="698">
        <f t="shared" si="3582"/>
        <v>52972.287500000006</v>
      </c>
      <c r="CF1002" s="698">
        <f t="shared" si="3583"/>
        <v>218102.32124999998</v>
      </c>
      <c r="CG1002" s="698">
        <f t="shared" si="3584"/>
        <v>180550.2297413793</v>
      </c>
      <c r="CH1002" s="1370">
        <f t="shared" si="3585"/>
        <v>-14768.64</v>
      </c>
      <c r="CI1002" s="1371">
        <f t="shared" si="3586"/>
        <v>-10395</v>
      </c>
      <c r="CJ1002" s="1372">
        <f t="shared" si="3587"/>
        <v>-3937</v>
      </c>
      <c r="CK1002" s="1372">
        <f t="shared" si="3588"/>
        <v>-2880</v>
      </c>
      <c r="CL1002" s="1372">
        <f t="shared" si="3589"/>
        <v>4982</v>
      </c>
      <c r="CM1002" s="1372">
        <f t="shared" si="3590"/>
        <v>20986</v>
      </c>
      <c r="CN1002" s="1372">
        <f t="shared" si="3591"/>
        <v>24000</v>
      </c>
      <c r="CO1002" s="1373">
        <f t="shared" si="3592"/>
        <v>28650</v>
      </c>
      <c r="CP1002" s="1373">
        <f t="shared" si="3593"/>
        <v>35496</v>
      </c>
      <c r="CQ1002" s="1373">
        <f t="shared" si="3594"/>
        <v>36000</v>
      </c>
      <c r="CR1002" s="1373">
        <f t="shared" si="3595"/>
        <v>38756</v>
      </c>
      <c r="CS1002" s="1372">
        <f t="shared" si="3596"/>
        <v>45706</v>
      </c>
      <c r="CT1002" s="1372">
        <f t="shared" si="3597"/>
        <v>47466</v>
      </c>
      <c r="CU1002" s="1372">
        <f t="shared" si="3598"/>
        <v>47807</v>
      </c>
      <c r="CV1002" s="1372">
        <f t="shared" si="3599"/>
        <v>61070</v>
      </c>
      <c r="CW1002" s="1372">
        <f t="shared" si="3600"/>
        <v>72175</v>
      </c>
      <c r="CX1002" s="1371">
        <f t="shared" si="3601"/>
        <v>78759</v>
      </c>
      <c r="CY1002" s="1374">
        <f t="shared" si="3602"/>
        <v>394519</v>
      </c>
      <c r="CZ1002" s="532">
        <f t="shared" si="3603"/>
        <v>-13098</v>
      </c>
      <c r="DA1002" s="533">
        <f t="shared" si="3604"/>
        <v>-6222</v>
      </c>
      <c r="DB1002" s="534">
        <f t="shared" si="3605"/>
        <v>-174</v>
      </c>
      <c r="DC1002" s="534">
        <f t="shared" si="3606"/>
        <v>2150</v>
      </c>
      <c r="DD1002" s="534">
        <f t="shared" si="3607"/>
        <v>8676</v>
      </c>
      <c r="DE1002" s="534">
        <f t="shared" si="3608"/>
        <v>18938</v>
      </c>
      <c r="DF1002" s="534">
        <f t="shared" si="3609"/>
        <v>19137</v>
      </c>
      <c r="DG1002" s="535">
        <f t="shared" si="3610"/>
        <v>20285</v>
      </c>
      <c r="DH1002" s="535">
        <f t="shared" si="3611"/>
        <v>20387</v>
      </c>
      <c r="DI1002" s="535">
        <f t="shared" si="3612"/>
        <v>35764</v>
      </c>
      <c r="DJ1002" s="535">
        <f t="shared" si="3613"/>
        <v>37233</v>
      </c>
      <c r="DK1002" s="534">
        <f t="shared" si="3614"/>
        <v>47142</v>
      </c>
      <c r="DL1002" s="534">
        <f t="shared" si="3615"/>
        <v>53680</v>
      </c>
      <c r="DM1002" s="534">
        <f t="shared" si="3616"/>
        <v>59400</v>
      </c>
      <c r="DN1002" s="534">
        <f t="shared" si="3617"/>
        <v>80806</v>
      </c>
      <c r="DO1002" s="534">
        <f t="shared" si="3618"/>
        <v>82285</v>
      </c>
      <c r="DP1002" s="533">
        <f t="shared" si="3619"/>
        <v>368069.6</v>
      </c>
      <c r="DQ1002" s="532">
        <f t="shared" si="3620"/>
        <v>400528</v>
      </c>
      <c r="DR1002" s="753">
        <f t="shared" si="3621"/>
        <v>18</v>
      </c>
      <c r="DS1002" s="111">
        <f t="shared" si="3622"/>
        <v>18</v>
      </c>
      <c r="DT1002" s="111">
        <f t="shared" si="3623"/>
        <v>18</v>
      </c>
      <c r="DU1002" s="111">
        <f t="shared" si="3624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7"/>
      <c r="EE1002" s="603"/>
    </row>
    <row r="1003" spans="1:135" s="604" customFormat="1" ht="15.75" customHeight="1">
      <c r="A1003" s="718"/>
      <c r="B1003" s="895"/>
      <c r="C1003" s="895"/>
      <c r="D1003" s="895"/>
      <c r="E1003" s="895"/>
      <c r="F1003" s="895"/>
      <c r="G1003" s="895"/>
      <c r="H1003" s="895"/>
      <c r="I1003" s="895"/>
      <c r="J1003" s="895"/>
      <c r="K1003" s="895"/>
      <c r="L1003" s="895"/>
      <c r="M1003" s="895"/>
      <c r="N1003" s="895"/>
      <c r="O1003" s="895"/>
      <c r="P1003" s="895"/>
      <c r="Q1003" s="895"/>
      <c r="R1003" s="895"/>
      <c r="S1003" s="895"/>
      <c r="T1003" s="895"/>
      <c r="U1003" s="895"/>
      <c r="V1003" s="895"/>
      <c r="W1003" s="895"/>
      <c r="X1003" s="895"/>
      <c r="Y1003" s="895"/>
      <c r="Z1003" s="895"/>
      <c r="AA1003" s="895"/>
      <c r="AB1003" s="895"/>
      <c r="AC1003" s="895"/>
      <c r="AD1003" s="895"/>
      <c r="AE1003" s="895"/>
      <c r="AF1003" s="895"/>
      <c r="AG1003" s="895"/>
      <c r="AH1003" s="895"/>
      <c r="AI1003" s="895"/>
      <c r="AJ1003" s="895"/>
      <c r="AK1003" s="895"/>
      <c r="AL1003" s="895"/>
      <c r="AM1003" s="895"/>
      <c r="AN1003" s="895"/>
      <c r="AO1003" s="895"/>
      <c r="AP1003" s="895"/>
      <c r="AQ1003" s="895"/>
      <c r="AR1003" s="895"/>
      <c r="AS1003" s="895"/>
      <c r="AT1003" s="895"/>
      <c r="AU1003" s="895"/>
      <c r="AV1003" s="895"/>
      <c r="AW1003" s="895"/>
      <c r="AX1003" s="895"/>
      <c r="AY1003" s="895"/>
      <c r="AZ1003" s="895"/>
      <c r="BA1003" s="895"/>
      <c r="BB1003" s="895"/>
      <c r="BC1003" s="895"/>
      <c r="BD1003" s="895"/>
      <c r="BE1003" s="895"/>
      <c r="BF1003" s="895"/>
      <c r="BG1003" s="895"/>
      <c r="BH1003" s="895"/>
      <c r="BI1003" s="895"/>
      <c r="BJ1003" s="895"/>
      <c r="BK1003" s="895"/>
      <c r="BL1003" s="895"/>
      <c r="BM1003" s="895"/>
      <c r="BN1003" s="895"/>
      <c r="BO1003" s="895"/>
      <c r="BP1003" s="895"/>
      <c r="BQ1003" s="895"/>
      <c r="BR1003" s="895"/>
      <c r="BS1003" s="895"/>
      <c r="BT1003" s="895"/>
      <c r="BU1003" s="895"/>
      <c r="BV1003" s="895"/>
      <c r="BW1003" s="895"/>
      <c r="BX1003" s="895"/>
      <c r="BY1003" s="895"/>
      <c r="BZ1003" s="895"/>
      <c r="CA1003" s="895"/>
      <c r="CB1003" s="895"/>
      <c r="CC1003" s="895"/>
      <c r="CD1003" s="718"/>
      <c r="CE1003" s="718"/>
      <c r="CF1003" s="718"/>
      <c r="CG1003" s="718"/>
      <c r="CH1003" s="1411"/>
      <c r="CI1003" s="1411"/>
      <c r="CJ1003" s="1411"/>
      <c r="CK1003" s="1411"/>
      <c r="CL1003" s="1411"/>
      <c r="CM1003" s="1411"/>
      <c r="CN1003" s="1411"/>
      <c r="CO1003" s="1411"/>
      <c r="CP1003" s="1411"/>
      <c r="CQ1003" s="1411"/>
      <c r="CR1003" s="1411"/>
      <c r="CS1003" s="1411"/>
      <c r="CT1003" s="1411"/>
      <c r="CU1003" s="1411"/>
      <c r="CV1003" s="1411"/>
      <c r="CW1003" s="1411"/>
      <c r="CX1003" s="1411"/>
      <c r="CY1003" s="1411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21" t="s">
        <v>107</v>
      </c>
      <c r="B1004" s="896">
        <f>SUM(B988:B1003)</f>
        <v>91320</v>
      </c>
      <c r="C1004" s="896">
        <f t="shared" ref="C1004:S1004" si="3701">SUM(C988:C1003)</f>
        <v>5970</v>
      </c>
      <c r="D1004" s="896">
        <f t="shared" si="3701"/>
        <v>76890</v>
      </c>
      <c r="E1004" s="896">
        <f t="shared" si="3701"/>
        <v>57790</v>
      </c>
      <c r="F1004" s="896">
        <f t="shared" si="3701"/>
        <v>33690</v>
      </c>
      <c r="G1004" s="896">
        <f t="shared" si="3701"/>
        <v>7980</v>
      </c>
      <c r="H1004" s="896">
        <f t="shared" si="3701"/>
        <v>7200</v>
      </c>
      <c r="I1004" s="896">
        <f t="shared" si="3701"/>
        <v>1680</v>
      </c>
      <c r="J1004" s="896">
        <f t="shared" si="3701"/>
        <v>52080</v>
      </c>
      <c r="K1004" s="896">
        <f t="shared" si="3701"/>
        <v>32460</v>
      </c>
      <c r="L1004" s="896">
        <f t="shared" si="3701"/>
        <v>409532</v>
      </c>
      <c r="M1004" s="896">
        <f t="shared" si="3701"/>
        <v>36000</v>
      </c>
      <c r="N1004" s="896">
        <f t="shared" si="3701"/>
        <v>63450</v>
      </c>
      <c r="O1004" s="896">
        <f t="shared" si="3701"/>
        <v>10080</v>
      </c>
      <c r="P1004" s="896">
        <f t="shared" si="3701"/>
        <v>36960</v>
      </c>
      <c r="Q1004" s="896">
        <f t="shared" si="3701"/>
        <v>42880</v>
      </c>
      <c r="R1004" s="896">
        <f t="shared" si="3701"/>
        <v>95520</v>
      </c>
      <c r="S1004" s="896">
        <f t="shared" si="3701"/>
        <v>95880</v>
      </c>
      <c r="T1004" s="895"/>
      <c r="U1004" s="896">
        <f t="shared" ref="U1004:AL1004" si="3702">SUM(U988:U1003)</f>
        <v>33474</v>
      </c>
      <c r="V1004" s="896">
        <f t="shared" si="3702"/>
        <v>26061</v>
      </c>
      <c r="W1004" s="896">
        <f t="shared" si="3702"/>
        <v>15153</v>
      </c>
      <c r="X1004" s="896">
        <f t="shared" si="3702"/>
        <v>59420</v>
      </c>
      <c r="Y1004" s="896">
        <f t="shared" si="3702"/>
        <v>89050</v>
      </c>
      <c r="Z1004" s="896">
        <f t="shared" si="3702"/>
        <v>4100</v>
      </c>
      <c r="AA1004" s="896">
        <f t="shared" si="3702"/>
        <v>409920</v>
      </c>
      <c r="AB1004" s="896">
        <f t="shared" si="3702"/>
        <v>63000</v>
      </c>
      <c r="AC1004" s="896">
        <f t="shared" si="3702"/>
        <v>21320</v>
      </c>
      <c r="AD1004" s="896">
        <f t="shared" si="3702"/>
        <v>42770</v>
      </c>
      <c r="AE1004" s="896">
        <f t="shared" si="3702"/>
        <v>378000</v>
      </c>
      <c r="AF1004" s="896">
        <f t="shared" si="3702"/>
        <v>124400</v>
      </c>
      <c r="AG1004" s="896">
        <f t="shared" si="3702"/>
        <v>66020</v>
      </c>
      <c r="AH1004" s="896">
        <f t="shared" si="3702"/>
        <v>67560</v>
      </c>
      <c r="AI1004" s="896">
        <f t="shared" si="3702"/>
        <v>55200</v>
      </c>
      <c r="AJ1004" s="896">
        <f t="shared" si="3702"/>
        <v>0</v>
      </c>
      <c r="AK1004" s="896">
        <f t="shared" si="3702"/>
        <v>55880</v>
      </c>
      <c r="AL1004" s="896">
        <f t="shared" si="3702"/>
        <v>61105</v>
      </c>
      <c r="AM1004" s="895"/>
      <c r="AN1004" s="896">
        <f t="shared" ref="AN1004:BE1004" si="3703">SUM(AN988:AN1003)</f>
        <v>168000</v>
      </c>
      <c r="AO1004" s="896">
        <f t="shared" si="3703"/>
        <v>1040280</v>
      </c>
      <c r="AP1004" s="896">
        <f t="shared" si="3703"/>
        <v>253939</v>
      </c>
      <c r="AQ1004" s="896">
        <f t="shared" si="3703"/>
        <v>126680</v>
      </c>
      <c r="AR1004" s="896">
        <f t="shared" si="3703"/>
        <v>104940</v>
      </c>
      <c r="AS1004" s="896">
        <f t="shared" si="3703"/>
        <v>195950</v>
      </c>
      <c r="AT1004" s="896">
        <f t="shared" si="3703"/>
        <v>978500</v>
      </c>
      <c r="AU1004" s="896">
        <f t="shared" si="3703"/>
        <v>22650</v>
      </c>
      <c r="AV1004" s="896">
        <f t="shared" si="3703"/>
        <v>339600</v>
      </c>
      <c r="AW1004" s="896">
        <f t="shared" si="3703"/>
        <v>193140</v>
      </c>
      <c r="AX1004" s="896">
        <f t="shared" si="3703"/>
        <v>770756</v>
      </c>
      <c r="AY1004" s="896">
        <f t="shared" si="3703"/>
        <v>72135</v>
      </c>
      <c r="AZ1004" s="896">
        <f t="shared" si="3703"/>
        <v>70200</v>
      </c>
      <c r="BA1004" s="896">
        <f t="shared" si="3703"/>
        <v>160560</v>
      </c>
      <c r="BB1004" s="896">
        <f t="shared" si="3703"/>
        <v>0</v>
      </c>
      <c r="BC1004" s="896">
        <f t="shared" si="3703"/>
        <v>69900</v>
      </c>
      <c r="BD1004" s="896">
        <f t="shared" si="3703"/>
        <v>315128.8</v>
      </c>
      <c r="BE1004" s="896">
        <f t="shared" si="3703"/>
        <v>122390</v>
      </c>
      <c r="BF1004" s="895"/>
      <c r="BG1004" s="896">
        <f t="shared" ref="BG1004:BX1004" si="3704">SUM(BG988:BG1003)</f>
        <v>856475</v>
      </c>
      <c r="BH1004" s="896">
        <f t="shared" si="3704"/>
        <v>450</v>
      </c>
      <c r="BI1004" s="896">
        <f t="shared" si="3704"/>
        <v>970800</v>
      </c>
      <c r="BJ1004" s="896">
        <f t="shared" si="3704"/>
        <v>192630</v>
      </c>
      <c r="BK1004" s="896">
        <f t="shared" si="3704"/>
        <v>118400</v>
      </c>
      <c r="BL1004" s="896">
        <f t="shared" si="3704"/>
        <v>57388</v>
      </c>
      <c r="BM1004" s="896">
        <f t="shared" si="3704"/>
        <v>33040</v>
      </c>
      <c r="BN1004" s="896">
        <f t="shared" si="3704"/>
        <v>27750</v>
      </c>
      <c r="BO1004" s="896">
        <f t="shared" si="3704"/>
        <v>750600</v>
      </c>
      <c r="BP1004" s="896">
        <f t="shared" si="3704"/>
        <v>421020</v>
      </c>
      <c r="BQ1004" s="896">
        <f t="shared" si="3704"/>
        <v>366720</v>
      </c>
      <c r="BR1004" s="896">
        <f t="shared" si="3704"/>
        <v>113960</v>
      </c>
      <c r="BS1004" s="896">
        <f t="shared" si="3704"/>
        <v>0</v>
      </c>
      <c r="BT1004" s="896">
        <f t="shared" si="3704"/>
        <v>403000</v>
      </c>
      <c r="BU1004" s="896">
        <f t="shared" si="3704"/>
        <v>0</v>
      </c>
      <c r="BV1004" s="896">
        <f t="shared" si="3704"/>
        <v>0</v>
      </c>
      <c r="BW1004" s="896">
        <f t="shared" si="3704"/>
        <v>33773.275862068964</v>
      </c>
      <c r="BX1004" s="896">
        <f t="shared" si="3704"/>
        <v>0</v>
      </c>
      <c r="BY1004" s="895"/>
      <c r="BZ1004" s="896">
        <f>SUM(BZ988:BZ1003)</f>
        <v>33715.908313376669</v>
      </c>
      <c r="CA1004" s="896">
        <f>SUM(CA988:CA1003)</f>
        <v>44569.908313376669</v>
      </c>
      <c r="CB1004" s="896">
        <f>SUM(CB988:CB1003)</f>
        <v>88508.924050632922</v>
      </c>
      <c r="CC1004" s="896">
        <f>SUM(CC988:CC1003)</f>
        <v>300233.92405063292</v>
      </c>
      <c r="CD1004" s="718"/>
      <c r="CE1004" s="718"/>
      <c r="CF1004" s="718"/>
      <c r="CG1004" s="718"/>
      <c r="CH1004" s="1411"/>
      <c r="CI1004" s="1411"/>
      <c r="CJ1004" s="1411"/>
      <c r="CK1004" s="1411"/>
      <c r="CL1004" s="1411"/>
      <c r="CM1004" s="1411"/>
      <c r="CN1004" s="1411"/>
      <c r="CO1004" s="1411"/>
      <c r="CP1004" s="1411"/>
      <c r="CQ1004" s="1411"/>
      <c r="CR1004" s="1411"/>
      <c r="CS1004" s="1411"/>
      <c r="CT1004" s="1411"/>
      <c r="CU1004" s="1411"/>
      <c r="CV1004" s="1411"/>
      <c r="CW1004" s="1411"/>
      <c r="CX1004" s="1411"/>
      <c r="CY1004" s="1411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2"/>
      <c r="ED1004" s="923"/>
      <c r="EE1004" s="603"/>
    </row>
    <row r="1005" spans="1:135" s="604" customFormat="1" ht="15.75" customHeight="1">
      <c r="A1005" s="210"/>
      <c r="B1005" s="924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5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5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5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5"/>
      <c r="BZ1005" s="924"/>
      <c r="CA1005" s="924"/>
      <c r="CB1005" s="924"/>
      <c r="CC1005" s="924"/>
      <c r="CD1005" s="718"/>
      <c r="CE1005" s="718"/>
      <c r="CF1005" s="718"/>
      <c r="CG1005" s="718"/>
      <c r="CH1005" s="1411"/>
      <c r="CI1005" s="1411"/>
      <c r="CJ1005" s="1411"/>
      <c r="CK1005" s="1411"/>
      <c r="CL1005" s="1411"/>
      <c r="CM1005" s="1411"/>
      <c r="CN1005" s="1411"/>
      <c r="CO1005" s="1411"/>
      <c r="CP1005" s="1411"/>
      <c r="CQ1005" s="1411"/>
      <c r="CR1005" s="1411"/>
      <c r="CS1005" s="1411"/>
      <c r="CT1005" s="1411"/>
      <c r="CU1005" s="1411"/>
      <c r="CV1005" s="1411"/>
      <c r="CW1005" s="1411"/>
      <c r="CX1005" s="1411"/>
      <c r="CY1005" s="1411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2"/>
      <c r="ED1005" s="926"/>
      <c r="EE1005" s="603"/>
    </row>
    <row r="1006" spans="1:135" s="604" customFormat="1" ht="15.75" customHeight="1">
      <c r="A1006" s="210"/>
      <c r="B1006" s="924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5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5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5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5"/>
      <c r="BZ1006" s="924"/>
      <c r="CA1006" s="924"/>
      <c r="CB1006" s="924"/>
      <c r="CC1006" s="924"/>
      <c r="CD1006" s="718"/>
      <c r="CE1006" s="718"/>
      <c r="CF1006" s="718"/>
      <c r="CG1006" s="718"/>
      <c r="CH1006" s="1411"/>
      <c r="CI1006" s="1411"/>
      <c r="CJ1006" s="1411"/>
      <c r="CK1006" s="1411"/>
      <c r="CL1006" s="1411"/>
      <c r="CM1006" s="1411"/>
      <c r="CN1006" s="1411"/>
      <c r="CO1006" s="1411"/>
      <c r="CP1006" s="1411"/>
      <c r="CQ1006" s="1411"/>
      <c r="CR1006" s="1411"/>
      <c r="CS1006" s="1411"/>
      <c r="CT1006" s="1411"/>
      <c r="CU1006" s="1411"/>
      <c r="CV1006" s="1411"/>
      <c r="CW1006" s="1411"/>
      <c r="CX1006" s="1411"/>
      <c r="CY1006" s="1411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2"/>
      <c r="ED1006" s="926"/>
      <c r="EE1006" s="603"/>
    </row>
    <row r="1007" spans="1:135" s="604" customFormat="1" ht="15.75" customHeight="1">
      <c r="A1007" s="210"/>
      <c r="B1007" s="924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5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5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5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5"/>
      <c r="BZ1007" s="924"/>
      <c r="CA1007" s="924"/>
      <c r="CB1007" s="924"/>
      <c r="CC1007" s="924"/>
      <c r="CD1007" s="718"/>
      <c r="CE1007" s="718"/>
      <c r="CF1007" s="718"/>
      <c r="CG1007" s="718"/>
      <c r="CH1007" s="1411"/>
      <c r="CI1007" s="1411"/>
      <c r="CJ1007" s="1411"/>
      <c r="CK1007" s="1411"/>
      <c r="CL1007" s="1411"/>
      <c r="CM1007" s="1411"/>
      <c r="CN1007" s="1411"/>
      <c r="CO1007" s="1411"/>
      <c r="CP1007" s="1411"/>
      <c r="CQ1007" s="1411"/>
      <c r="CR1007" s="1411"/>
      <c r="CS1007" s="1411"/>
      <c r="CT1007" s="1411"/>
      <c r="CU1007" s="1411"/>
      <c r="CV1007" s="1411"/>
      <c r="CW1007" s="1411"/>
      <c r="CX1007" s="1411"/>
      <c r="CY1007" s="1411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2"/>
      <c r="ED1007" s="926"/>
      <c r="EE1007" s="603"/>
    </row>
    <row r="1008" spans="1:135" s="604" customFormat="1" ht="15.75" customHeight="1">
      <c r="A1008" s="210"/>
      <c r="B1008" s="924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5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5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5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5"/>
      <c r="BZ1008" s="924"/>
      <c r="CA1008" s="924"/>
      <c r="CB1008" s="924"/>
      <c r="CC1008" s="924"/>
      <c r="CD1008" s="718"/>
      <c r="CE1008" s="718"/>
      <c r="CF1008" s="718"/>
      <c r="CG1008" s="718"/>
      <c r="CH1008" s="1411"/>
      <c r="CI1008" s="1411"/>
      <c r="CJ1008" s="1411"/>
      <c r="CK1008" s="1411"/>
      <c r="CL1008" s="1411"/>
      <c r="CM1008" s="1411"/>
      <c r="CN1008" s="1411"/>
      <c r="CO1008" s="1411"/>
      <c r="CP1008" s="1411"/>
      <c r="CQ1008" s="1411"/>
      <c r="CR1008" s="1411"/>
      <c r="CS1008" s="1411"/>
      <c r="CT1008" s="1411"/>
      <c r="CU1008" s="1411"/>
      <c r="CV1008" s="1411"/>
      <c r="CW1008" s="1411"/>
      <c r="CX1008" s="1411"/>
      <c r="CY1008" s="1411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2"/>
      <c r="ED1008" s="926"/>
      <c r="EE1008" s="603"/>
    </row>
    <row r="1009" spans="1:135" s="604" customFormat="1" ht="15.75" customHeight="1">
      <c r="A1009" s="490" t="s">
        <v>524</v>
      </c>
      <c r="B1009" s="925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5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5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5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5"/>
      <c r="BZ1009" s="925"/>
      <c r="CA1009" s="925"/>
      <c r="CB1009" s="925"/>
      <c r="CC1009" s="925"/>
      <c r="CD1009" s="718"/>
      <c r="CE1009" s="718"/>
      <c r="CF1009" s="718"/>
      <c r="CG1009" s="718"/>
      <c r="CH1009" s="1411"/>
      <c r="CI1009" s="1411"/>
      <c r="CJ1009" s="1411"/>
      <c r="CK1009" s="1411"/>
      <c r="CL1009" s="1411"/>
      <c r="CM1009" s="1411"/>
      <c r="CN1009" s="1411"/>
      <c r="CO1009" s="1411"/>
      <c r="CP1009" s="1411"/>
      <c r="CQ1009" s="1411"/>
      <c r="CR1009" s="1411"/>
      <c r="CS1009" s="1411"/>
      <c r="CT1009" s="1411"/>
      <c r="CU1009" s="1411"/>
      <c r="CV1009" s="1411"/>
      <c r="CW1009" s="1411"/>
      <c r="CX1009" s="1411"/>
      <c r="CY1009" s="1411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2"/>
      <c r="ED1009" s="926"/>
      <c r="EE1009" s="603"/>
    </row>
    <row r="1010" spans="1:135" s="604" customFormat="1" ht="15.75" customHeight="1">
      <c r="A1010" s="490" t="s">
        <v>525</v>
      </c>
      <c r="B1010" s="927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7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7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7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7"/>
      <c r="BZ1010" s="925"/>
      <c r="CA1010" s="925"/>
      <c r="CB1010" s="925"/>
      <c r="CC1010" s="925"/>
      <c r="CD1010" s="718"/>
      <c r="CE1010" s="718"/>
      <c r="CF1010" s="718"/>
      <c r="CG1010" s="718"/>
      <c r="CH1010" s="1411"/>
      <c r="CI1010" s="1411"/>
      <c r="CJ1010" s="1411"/>
      <c r="CK1010" s="1411"/>
      <c r="CL1010" s="1411"/>
      <c r="CM1010" s="1411"/>
      <c r="CN1010" s="1411"/>
      <c r="CO1010" s="1411"/>
      <c r="CP1010" s="1411"/>
      <c r="CQ1010" s="1411"/>
      <c r="CR1010" s="1411"/>
      <c r="CS1010" s="1411"/>
      <c r="CT1010" s="1411"/>
      <c r="CU1010" s="1411"/>
      <c r="CV1010" s="1411"/>
      <c r="CW1010" s="1411"/>
      <c r="CX1010" s="1411"/>
      <c r="CY1010" s="1411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2"/>
      <c r="ED1010" s="926"/>
      <c r="EE1010" s="603"/>
    </row>
    <row r="1011" spans="1:135" s="604" customFormat="1" ht="15.75" customHeight="1">
      <c r="A1011" s="276" t="s">
        <v>526</v>
      </c>
      <c r="B1011" s="928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7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7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7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7"/>
      <c r="BZ1011" s="876">
        <f>SUM(BZ45)</f>
        <v>0.49</v>
      </c>
      <c r="CA1011" s="876">
        <f>SUM(CA45)</f>
        <v>0.25</v>
      </c>
      <c r="CB1011" s="876">
        <f>SUM(CB45)</f>
        <v>0.18</v>
      </c>
      <c r="CC1011" s="876">
        <f>SUM(CC45)</f>
        <v>0.08</v>
      </c>
      <c r="CD1011" s="718"/>
      <c r="CE1011" s="718"/>
      <c r="CF1011" s="718"/>
      <c r="CG1011" s="718"/>
      <c r="CH1011" s="1411"/>
      <c r="CI1011" s="1411"/>
      <c r="CJ1011" s="1411"/>
      <c r="CK1011" s="1411"/>
      <c r="CL1011" s="1411"/>
      <c r="CM1011" s="1411"/>
      <c r="CN1011" s="1411"/>
      <c r="CO1011" s="1411"/>
      <c r="CP1011" s="1411"/>
      <c r="CQ1011" s="1411"/>
      <c r="CR1011" s="1411"/>
      <c r="CS1011" s="1411"/>
      <c r="CT1011" s="1411"/>
      <c r="CU1011" s="1411"/>
      <c r="CV1011" s="1411"/>
      <c r="CW1011" s="1411"/>
      <c r="CX1011" s="1411"/>
      <c r="CY1011" s="1411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2"/>
      <c r="ED1011" s="926"/>
      <c r="EE1011" s="603"/>
    </row>
    <row r="1012" spans="1:135" s="604" customFormat="1" ht="15.75" customHeight="1">
      <c r="A1012" s="276" t="s">
        <v>527</v>
      </c>
      <c r="B1012" s="929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7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7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7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7"/>
      <c r="BZ1012" s="930">
        <f>SUM(BZ965:BZ967)</f>
        <v>6010</v>
      </c>
      <c r="CA1012" s="930">
        <f>SUM(CA965:CA967)</f>
        <v>12050</v>
      </c>
      <c r="CB1012" s="930">
        <f>SUM(CB965:CB967)</f>
        <v>980</v>
      </c>
      <c r="CC1012" s="930">
        <f>SUM(CC965:CC967)</f>
        <v>0</v>
      </c>
      <c r="CD1012" s="718"/>
      <c r="CE1012" s="718"/>
      <c r="CF1012" s="718"/>
      <c r="CG1012" s="718"/>
      <c r="CH1012" s="1411"/>
      <c r="CI1012" s="1411"/>
      <c r="CJ1012" s="1411"/>
      <c r="CK1012" s="1411"/>
      <c r="CL1012" s="1411"/>
      <c r="CM1012" s="1411"/>
      <c r="CN1012" s="1411"/>
      <c r="CO1012" s="1411"/>
      <c r="CP1012" s="1411"/>
      <c r="CQ1012" s="1411"/>
      <c r="CR1012" s="1411"/>
      <c r="CS1012" s="1411"/>
      <c r="CT1012" s="1411"/>
      <c r="CU1012" s="1411"/>
      <c r="CV1012" s="1411"/>
      <c r="CW1012" s="1411"/>
      <c r="CX1012" s="1411"/>
      <c r="CY1012" s="1411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2"/>
      <c r="ED1012" s="926"/>
      <c r="EE1012" s="603"/>
    </row>
    <row r="1013" spans="1:135" s="604" customFormat="1" ht="15.75" customHeight="1">
      <c r="A1013" s="276" t="s">
        <v>528</v>
      </c>
      <c r="B1013" s="929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7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7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7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7"/>
      <c r="BZ1013" s="930">
        <f>BZ1011*BZ1012*100</f>
        <v>294490</v>
      </c>
      <c r="CA1013" s="930">
        <f>CA1011*CA1012*100</f>
        <v>301250</v>
      </c>
      <c r="CB1013" s="930">
        <f>CB1011*CB1012*100</f>
        <v>17640</v>
      </c>
      <c r="CC1013" s="930">
        <f>CC1011*CC1012*100</f>
        <v>0</v>
      </c>
      <c r="CD1013" s="718"/>
      <c r="CE1013" s="718"/>
      <c r="CF1013" s="718"/>
      <c r="CG1013" s="718"/>
      <c r="CH1013" s="1411"/>
      <c r="CI1013" s="1411"/>
      <c r="CJ1013" s="1411"/>
      <c r="CK1013" s="1411"/>
      <c r="CL1013" s="1411"/>
      <c r="CM1013" s="1411"/>
      <c r="CN1013" s="1411"/>
      <c r="CO1013" s="1411"/>
      <c r="CP1013" s="1411"/>
      <c r="CQ1013" s="1411"/>
      <c r="CR1013" s="1411"/>
      <c r="CS1013" s="1411"/>
      <c r="CT1013" s="1411"/>
      <c r="CU1013" s="1411"/>
      <c r="CV1013" s="1411"/>
      <c r="CW1013" s="1411"/>
      <c r="CX1013" s="1411"/>
      <c r="CY1013" s="1411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2"/>
      <c r="ED1013" s="926"/>
      <c r="EE1013" s="603"/>
    </row>
    <row r="1014" spans="1:135" s="604" customFormat="1" ht="15.75" customHeight="1">
      <c r="A1014" s="276" t="s">
        <v>529</v>
      </c>
      <c r="B1014" s="931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7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7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7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7"/>
      <c r="BZ1014" s="930">
        <f>SUM(BZ1013:CC1013)</f>
        <v>613380</v>
      </c>
      <c r="CA1014" s="932"/>
      <c r="CB1014" s="932"/>
      <c r="CC1014" s="932"/>
      <c r="CD1014" s="718"/>
      <c r="CE1014" s="718"/>
      <c r="CF1014" s="718"/>
      <c r="CG1014" s="718"/>
      <c r="CH1014" s="1411"/>
      <c r="CI1014" s="1411"/>
      <c r="CJ1014" s="1411"/>
      <c r="CK1014" s="1411"/>
      <c r="CL1014" s="1411"/>
      <c r="CM1014" s="1411"/>
      <c r="CN1014" s="1411"/>
      <c r="CO1014" s="1411"/>
      <c r="CP1014" s="1411"/>
      <c r="CQ1014" s="1411"/>
      <c r="CR1014" s="1411"/>
      <c r="CS1014" s="1411"/>
      <c r="CT1014" s="1411"/>
      <c r="CU1014" s="1411"/>
      <c r="CV1014" s="1411"/>
      <c r="CW1014" s="1411"/>
      <c r="CX1014" s="1411"/>
      <c r="CY1014" s="1411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2"/>
      <c r="ED1014" s="926"/>
      <c r="EE1014" s="603"/>
    </row>
    <row r="1015" spans="1:135" s="604" customFormat="1" ht="15.75" customHeight="1">
      <c r="A1015" s="276" t="s">
        <v>530</v>
      </c>
      <c r="B1015" s="929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7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7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7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7"/>
      <c r="BZ1015" s="930">
        <f>BZ795</f>
        <v>0</v>
      </c>
      <c r="CA1015" s="930">
        <f>CA795</f>
        <v>0</v>
      </c>
      <c r="CB1015" s="930">
        <f>CB795</f>
        <v>18000</v>
      </c>
      <c r="CC1015" s="930">
        <f>CC795</f>
        <v>36000</v>
      </c>
      <c r="CD1015" s="718"/>
      <c r="CE1015" s="718"/>
      <c r="CF1015" s="718"/>
      <c r="CG1015" s="718"/>
      <c r="CH1015" s="1411"/>
      <c r="CI1015" s="1411"/>
      <c r="CJ1015" s="1411"/>
      <c r="CK1015" s="1411"/>
      <c r="CL1015" s="1411"/>
      <c r="CM1015" s="1411"/>
      <c r="CN1015" s="1411"/>
      <c r="CO1015" s="1411"/>
      <c r="CP1015" s="1411"/>
      <c r="CQ1015" s="1411"/>
      <c r="CR1015" s="1411"/>
      <c r="CS1015" s="1411"/>
      <c r="CT1015" s="1411"/>
      <c r="CU1015" s="1411"/>
      <c r="CV1015" s="1411"/>
      <c r="CW1015" s="1411"/>
      <c r="CX1015" s="1411"/>
      <c r="CY1015" s="1411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2"/>
      <c r="ED1015" s="926"/>
      <c r="EE1015" s="603"/>
    </row>
    <row r="1016" spans="1:135" s="604" customFormat="1" ht="15.75" customHeight="1">
      <c r="A1016" s="276" t="s">
        <v>531</v>
      </c>
      <c r="B1016" s="929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7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7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7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7"/>
      <c r="BZ1016" s="930">
        <f>BZ1011*BZ1015*100</f>
        <v>0</v>
      </c>
      <c r="CA1016" s="930">
        <f>CA1011*CA1015*100</f>
        <v>0</v>
      </c>
      <c r="CB1016" s="930">
        <f>CB1011*CB1015*100</f>
        <v>324000</v>
      </c>
      <c r="CC1016" s="930">
        <f>CC1011*CC1015*100</f>
        <v>288000</v>
      </c>
      <c r="CD1016" s="718"/>
      <c r="CE1016" s="718"/>
      <c r="CF1016" s="718"/>
      <c r="CG1016" s="718"/>
      <c r="CH1016" s="1411"/>
      <c r="CI1016" s="1411"/>
      <c r="CJ1016" s="1411"/>
      <c r="CK1016" s="1411"/>
      <c r="CL1016" s="1411"/>
      <c r="CM1016" s="1411"/>
      <c r="CN1016" s="1411"/>
      <c r="CO1016" s="1411"/>
      <c r="CP1016" s="1411"/>
      <c r="CQ1016" s="1411"/>
      <c r="CR1016" s="1411"/>
      <c r="CS1016" s="1411"/>
      <c r="CT1016" s="1411"/>
      <c r="CU1016" s="1411"/>
      <c r="CV1016" s="1411"/>
      <c r="CW1016" s="1411"/>
      <c r="CX1016" s="1411"/>
      <c r="CY1016" s="1411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2"/>
      <c r="ED1016" s="926"/>
      <c r="EE1016" s="603"/>
    </row>
    <row r="1017" spans="1:135" s="604" customFormat="1" ht="15.75" customHeight="1">
      <c r="A1017" s="276" t="s">
        <v>532</v>
      </c>
      <c r="B1017" s="931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7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7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7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7"/>
      <c r="BZ1017" s="930">
        <f>SUM(BZ1016:CC1016)</f>
        <v>612000</v>
      </c>
      <c r="CA1017" s="932"/>
      <c r="CB1017" s="932"/>
      <c r="CC1017" s="932"/>
      <c r="CD1017" s="718"/>
      <c r="CE1017" s="718"/>
      <c r="CF1017" s="718"/>
      <c r="CG1017" s="718"/>
      <c r="CH1017" s="1411"/>
      <c r="CI1017" s="1411"/>
      <c r="CJ1017" s="1411"/>
      <c r="CK1017" s="1411"/>
      <c r="CL1017" s="1411"/>
      <c r="CM1017" s="1411"/>
      <c r="CN1017" s="1411"/>
      <c r="CO1017" s="1411"/>
      <c r="CP1017" s="1411"/>
      <c r="CQ1017" s="1411"/>
      <c r="CR1017" s="1411"/>
      <c r="CS1017" s="1411"/>
      <c r="CT1017" s="1411"/>
      <c r="CU1017" s="1411"/>
      <c r="CV1017" s="1411"/>
      <c r="CW1017" s="1411"/>
      <c r="CX1017" s="1411"/>
      <c r="CY1017" s="1411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2"/>
      <c r="ED1017" s="926"/>
      <c r="EE1017" s="603"/>
    </row>
    <row r="1018" spans="1:135" s="604" customFormat="1" ht="15.75" customHeight="1">
      <c r="A1018" s="208"/>
      <c r="B1018" s="927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7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7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7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7"/>
      <c r="BZ1018" s="925"/>
      <c r="CA1018" s="925"/>
      <c r="CB1018" s="925"/>
      <c r="CC1018" s="925"/>
      <c r="CD1018" s="718"/>
      <c r="CE1018" s="718"/>
      <c r="CF1018" s="718"/>
      <c r="CG1018" s="718"/>
      <c r="CH1018" s="1411"/>
      <c r="CI1018" s="1411"/>
      <c r="CJ1018" s="1411"/>
      <c r="CK1018" s="1411"/>
      <c r="CL1018" s="1411"/>
      <c r="CM1018" s="1411"/>
      <c r="CN1018" s="1411"/>
      <c r="CO1018" s="1411"/>
      <c r="CP1018" s="1411"/>
      <c r="CQ1018" s="1411"/>
      <c r="CR1018" s="1411"/>
      <c r="CS1018" s="1411"/>
      <c r="CT1018" s="1411"/>
      <c r="CU1018" s="1411"/>
      <c r="CV1018" s="1411"/>
      <c r="CW1018" s="1411"/>
      <c r="CX1018" s="1411"/>
      <c r="CY1018" s="1411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2"/>
      <c r="ED1018" s="926"/>
      <c r="EE1018" s="603"/>
    </row>
    <row r="1019" spans="1:135" s="604" customFormat="1" ht="15.75" customHeight="1">
      <c r="A1019" s="490" t="s">
        <v>533</v>
      </c>
      <c r="B1019" s="927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7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7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7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7"/>
      <c r="BZ1019" s="925"/>
      <c r="CA1019" s="925"/>
      <c r="CB1019" s="925"/>
      <c r="CC1019" s="925"/>
      <c r="CD1019" s="718"/>
      <c r="CE1019" s="718"/>
      <c r="CF1019" s="718"/>
      <c r="CG1019" s="718"/>
      <c r="CH1019" s="1411"/>
      <c r="CI1019" s="1411"/>
      <c r="CJ1019" s="1411"/>
      <c r="CK1019" s="1411"/>
      <c r="CL1019" s="1411"/>
      <c r="CM1019" s="1411"/>
      <c r="CN1019" s="1411"/>
      <c r="CO1019" s="1411"/>
      <c r="CP1019" s="1411"/>
      <c r="CQ1019" s="1411"/>
      <c r="CR1019" s="1411"/>
      <c r="CS1019" s="1411"/>
      <c r="CT1019" s="1411"/>
      <c r="CU1019" s="1411"/>
      <c r="CV1019" s="1411"/>
      <c r="CW1019" s="1411"/>
      <c r="CX1019" s="1411"/>
      <c r="CY1019" s="1411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2"/>
      <c r="ED1019" s="926"/>
      <c r="EE1019" s="603"/>
    </row>
    <row r="1020" spans="1:135" s="604" customFormat="1" ht="15.75" customHeight="1">
      <c r="A1020" s="276" t="s">
        <v>534</v>
      </c>
      <c r="B1020" s="911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7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7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7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7"/>
      <c r="BZ1020" s="704">
        <f>BZ11</f>
        <v>6.1511547945205469E-2</v>
      </c>
      <c r="CA1020" s="704">
        <f>CA11</f>
        <v>8.6747054794520537E-2</v>
      </c>
      <c r="CB1020" s="704">
        <f>CB11</f>
        <v>0.12571671855541716</v>
      </c>
      <c r="CC1020" s="704">
        <f>CC11</f>
        <v>0.21237161021170611</v>
      </c>
      <c r="CD1020" s="718"/>
      <c r="CE1020" s="718"/>
      <c r="CF1020" s="718"/>
      <c r="CG1020" s="718"/>
      <c r="CH1020" s="1411"/>
      <c r="CI1020" s="1411"/>
      <c r="CJ1020" s="1411"/>
      <c r="CK1020" s="1411"/>
      <c r="CL1020" s="1411"/>
      <c r="CM1020" s="1411"/>
      <c r="CN1020" s="1411"/>
      <c r="CO1020" s="1411"/>
      <c r="CP1020" s="1411"/>
      <c r="CQ1020" s="1411"/>
      <c r="CR1020" s="1411"/>
      <c r="CS1020" s="1411"/>
      <c r="CT1020" s="1411"/>
      <c r="CU1020" s="1411"/>
      <c r="CV1020" s="1411"/>
      <c r="CW1020" s="1411"/>
      <c r="CX1020" s="1411"/>
      <c r="CY1020" s="1411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2"/>
      <c r="ED1020" s="926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7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7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7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7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411"/>
      <c r="CI1021" s="1411"/>
      <c r="CJ1021" s="1411"/>
      <c r="CK1021" s="1411"/>
      <c r="CL1021" s="1411"/>
      <c r="CM1021" s="1411"/>
      <c r="CN1021" s="1411"/>
      <c r="CO1021" s="1411"/>
      <c r="CP1021" s="1411"/>
      <c r="CQ1021" s="1411"/>
      <c r="CR1021" s="1411"/>
      <c r="CS1021" s="1411"/>
      <c r="CT1021" s="1411"/>
      <c r="CU1021" s="1411"/>
      <c r="CV1021" s="1411"/>
      <c r="CW1021" s="1411"/>
      <c r="CX1021" s="1411"/>
      <c r="CY1021" s="1411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2"/>
      <c r="ED1021" s="926"/>
      <c r="EE1021" s="603"/>
    </row>
    <row r="1022" spans="1:135" s="604" customFormat="1" ht="15.75" customHeight="1">
      <c r="A1022" s="933" t="s">
        <v>536</v>
      </c>
      <c r="B1022" s="929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7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7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7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7"/>
      <c r="BZ1022" s="930">
        <f>IF(BZ46="",0,$CA1022*BZ46/$CA46)</f>
        <v>572200.87124649051</v>
      </c>
      <c r="CA1022" s="930">
        <f>365*$G$1/CA454*CA456*CA46</f>
        <v>572200.87124649051</v>
      </c>
      <c r="CB1022" s="930">
        <f>IF(CB46="",0,$CA1022*CB46/$CA46)</f>
        <v>572200.87124649051</v>
      </c>
      <c r="CC1022" s="930">
        <f>IF(CC46="",0,$CA1022*CC46/$CA46)</f>
        <v>476834.05937207543</v>
      </c>
      <c r="CD1022" s="718"/>
      <c r="CE1022" s="718"/>
      <c r="CF1022" s="718"/>
      <c r="CG1022" s="718"/>
      <c r="CH1022" s="1411"/>
      <c r="CI1022" s="1411"/>
      <c r="CJ1022" s="1411"/>
      <c r="CK1022" s="1411"/>
      <c r="CL1022" s="1411"/>
      <c r="CM1022" s="1411"/>
      <c r="CN1022" s="1411"/>
      <c r="CO1022" s="1411"/>
      <c r="CP1022" s="1411"/>
      <c r="CQ1022" s="1411"/>
      <c r="CR1022" s="1411"/>
      <c r="CS1022" s="1411"/>
      <c r="CT1022" s="1411"/>
      <c r="CU1022" s="1411"/>
      <c r="CV1022" s="1411"/>
      <c r="CW1022" s="1411"/>
      <c r="CX1022" s="1411"/>
      <c r="CY1022" s="1411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2"/>
      <c r="ED1022" s="926"/>
      <c r="EE1022" s="603"/>
    </row>
    <row r="1023" spans="1:135" s="604" customFormat="1" ht="15.75" customHeight="1">
      <c r="A1023" s="934" t="s">
        <v>537</v>
      </c>
      <c r="B1023" s="928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7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7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7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7"/>
      <c r="BZ1023" s="935">
        <f>IF(OR(BZ1022=0,BZ1022=""),"",BZ1021/BZ1022)</f>
        <v>0</v>
      </c>
      <c r="CA1023" s="935">
        <f>IF(OR(CA1022=0,CA1022=""),"",CA1021/CA1022)</f>
        <v>0</v>
      </c>
      <c r="CB1023" s="935">
        <f>IF(OR(CB1022=0,CB1022=""),"",CB1021/CB1022)</f>
        <v>2.6214570361145705E-4</v>
      </c>
      <c r="CC1023" s="935">
        <f>IF(OR(CC1022=0,CC1022=""),"",CC1021/CC1022)</f>
        <v>2.8626310834371109E-2</v>
      </c>
      <c r="CD1023" s="718"/>
      <c r="CE1023" s="718"/>
      <c r="CF1023" s="718"/>
      <c r="CG1023" s="718"/>
      <c r="CH1023" s="1411"/>
      <c r="CI1023" s="1411"/>
      <c r="CJ1023" s="1411"/>
      <c r="CK1023" s="1411"/>
      <c r="CL1023" s="1411"/>
      <c r="CM1023" s="1411"/>
      <c r="CN1023" s="1411"/>
      <c r="CO1023" s="1411"/>
      <c r="CP1023" s="1411"/>
      <c r="CQ1023" s="1411"/>
      <c r="CR1023" s="1411"/>
      <c r="CS1023" s="1411"/>
      <c r="CT1023" s="1411"/>
      <c r="CU1023" s="1411"/>
      <c r="CV1023" s="1411"/>
      <c r="CW1023" s="1411"/>
      <c r="CX1023" s="1411"/>
      <c r="CY1023" s="1411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2"/>
      <c r="ED1023" s="926"/>
      <c r="EE1023" s="603"/>
    </row>
    <row r="1024" spans="1:135" s="604" customFormat="1" ht="15.75" customHeight="1">
      <c r="A1024" s="934" t="s">
        <v>538</v>
      </c>
      <c r="B1024" s="928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7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7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7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7"/>
      <c r="BZ1024" s="935">
        <f>IF(BZ1023="",BZ1020,BZ1020+BZ1023)</f>
        <v>6.1511547945205469E-2</v>
      </c>
      <c r="CA1024" s="935">
        <f>IF(CA1023="",CA1020,CA1020+CA1023)</f>
        <v>8.6747054794520537E-2</v>
      </c>
      <c r="CB1024" s="935">
        <f>IF(CB1023="",CB1020,CB1020+CB1023)</f>
        <v>0.12597886425902863</v>
      </c>
      <c r="CC1024" s="935">
        <f>IF(CC1023="",CC1020,CC1020+CC1023)</f>
        <v>0.24099792104607723</v>
      </c>
      <c r="CD1024" s="718"/>
      <c r="CE1024" s="718"/>
      <c r="CF1024" s="718"/>
      <c r="CG1024" s="718"/>
      <c r="CH1024" s="1411"/>
      <c r="CI1024" s="1411"/>
      <c r="CJ1024" s="1411"/>
      <c r="CK1024" s="1411"/>
      <c r="CL1024" s="1411"/>
      <c r="CM1024" s="1411"/>
      <c r="CN1024" s="1411"/>
      <c r="CO1024" s="1411"/>
      <c r="CP1024" s="1411"/>
      <c r="CQ1024" s="1411"/>
      <c r="CR1024" s="1411"/>
      <c r="CS1024" s="1411"/>
      <c r="CT1024" s="1411"/>
      <c r="CU1024" s="1411"/>
      <c r="CV1024" s="1411"/>
      <c r="CW1024" s="1411"/>
      <c r="CX1024" s="1411"/>
      <c r="CY1024" s="1411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2"/>
      <c r="ED1024" s="926"/>
      <c r="EE1024" s="603"/>
    </row>
    <row r="1025" spans="1:135" s="604" customFormat="1" ht="15.75" customHeight="1">
      <c r="A1025" s="934" t="s">
        <v>539</v>
      </c>
      <c r="B1025" s="928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7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7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7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7"/>
      <c r="BZ1025" s="935">
        <f>BZ1024*BZ46/6</f>
        <v>6.1511547945205469E-2</v>
      </c>
      <c r="CA1025" s="935">
        <f>CA1024*CA46/6</f>
        <v>8.6747054794520537E-2</v>
      </c>
      <c r="CB1025" s="935">
        <f>CB1024*CB46/6</f>
        <v>0.12597886425902863</v>
      </c>
      <c r="CC1025" s="935">
        <f>CC1024*CC46/6</f>
        <v>0.20083160087173102</v>
      </c>
      <c r="CD1025" s="718"/>
      <c r="CE1025" s="718"/>
      <c r="CF1025" s="718"/>
      <c r="CG1025" s="718"/>
      <c r="CH1025" s="1411"/>
      <c r="CI1025" s="1411"/>
      <c r="CJ1025" s="1411"/>
      <c r="CK1025" s="1411"/>
      <c r="CL1025" s="1411"/>
      <c r="CM1025" s="1411"/>
      <c r="CN1025" s="1411"/>
      <c r="CO1025" s="1411"/>
      <c r="CP1025" s="1411"/>
      <c r="CQ1025" s="1411"/>
      <c r="CR1025" s="1411"/>
      <c r="CS1025" s="1411"/>
      <c r="CT1025" s="1411"/>
      <c r="CU1025" s="1411"/>
      <c r="CV1025" s="1411"/>
      <c r="CW1025" s="1411"/>
      <c r="CX1025" s="1411"/>
      <c r="CY1025" s="1411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2"/>
      <c r="ED1025" s="926"/>
      <c r="EE1025" s="603"/>
    </row>
    <row r="1026" spans="1:135" s="604" customFormat="1" ht="15.75" customHeight="1">
      <c r="A1026" s="934" t="s">
        <v>540</v>
      </c>
      <c r="B1026" s="928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7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7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7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7"/>
      <c r="BZ1026" s="935">
        <f>IF(OR(BZ48=0,BZ48=""),"",BZ1025/SUM(BZ48))</f>
        <v>0.12302309589041094</v>
      </c>
      <c r="CA1026" s="935">
        <f>IF(OR(CA48=0,CA48=""),"",CA1025/SUM(CA48))</f>
        <v>8.6747054794520537E-2</v>
      </c>
      <c r="CB1026" s="935">
        <f>IF(OR(CB48=0,CB48=""),"",CB1025/SUM(CB48))</f>
        <v>0.12597886425902863</v>
      </c>
      <c r="CC1026" s="935">
        <f>IF(OR(CC48=0,CC48=""),"",CC1025/SUM(CC48))</f>
        <v>0.20083160087173102</v>
      </c>
      <c r="CD1026" s="718"/>
      <c r="CE1026" s="718"/>
      <c r="CF1026" s="718"/>
      <c r="CG1026" s="718"/>
      <c r="CH1026" s="1411"/>
      <c r="CI1026" s="1411"/>
      <c r="CJ1026" s="1411"/>
      <c r="CK1026" s="1411"/>
      <c r="CL1026" s="1411"/>
      <c r="CM1026" s="1411"/>
      <c r="CN1026" s="1411"/>
      <c r="CO1026" s="1411"/>
      <c r="CP1026" s="1411"/>
      <c r="CQ1026" s="1411"/>
      <c r="CR1026" s="1411"/>
      <c r="CS1026" s="1411"/>
      <c r="CT1026" s="1411"/>
      <c r="CU1026" s="1411"/>
      <c r="CV1026" s="1411"/>
      <c r="CW1026" s="1411"/>
      <c r="CX1026" s="1411"/>
      <c r="CY1026" s="1411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2"/>
      <c r="ED1026" s="926"/>
      <c r="EE1026" s="603"/>
    </row>
    <row r="1027" spans="1:135" s="604" customFormat="1" ht="15.75" customHeight="1">
      <c r="A1027" s="774" t="s">
        <v>541</v>
      </c>
      <c r="B1027" s="924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5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5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5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5"/>
      <c r="BZ1027" s="924"/>
      <c r="CA1027" s="924"/>
      <c r="CB1027" s="924"/>
      <c r="CC1027" s="924"/>
      <c r="CD1027" s="718"/>
      <c r="CE1027" s="718"/>
      <c r="CF1027" s="718"/>
      <c r="CG1027" s="718"/>
      <c r="CH1027" s="1411"/>
      <c r="CI1027" s="1411"/>
      <c r="CJ1027" s="1411"/>
      <c r="CK1027" s="1411"/>
      <c r="CL1027" s="1411"/>
      <c r="CM1027" s="1411"/>
      <c r="CN1027" s="1411"/>
      <c r="CO1027" s="1411"/>
      <c r="CP1027" s="1411"/>
      <c r="CQ1027" s="1411"/>
      <c r="CR1027" s="1411"/>
      <c r="CS1027" s="1411"/>
      <c r="CT1027" s="1411"/>
      <c r="CU1027" s="1411"/>
      <c r="CV1027" s="1411"/>
      <c r="CW1027" s="1411"/>
      <c r="CX1027" s="1411"/>
      <c r="CY1027" s="1411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2"/>
      <c r="ED1027" s="926"/>
      <c r="EE1027" s="603"/>
    </row>
    <row r="1028" spans="1:135" s="604" customFormat="1" ht="15.75" customHeight="1">
      <c r="A1028" s="774" t="s">
        <v>542</v>
      </c>
      <c r="B1028" s="924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5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5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5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5"/>
      <c r="BZ1028" s="839">
        <v>0.5</v>
      </c>
      <c r="CA1028" s="924"/>
      <c r="CB1028" s="924"/>
      <c r="CC1028" s="924"/>
      <c r="CD1028" s="718"/>
      <c r="CE1028" s="718"/>
      <c r="CF1028" s="718"/>
      <c r="CG1028" s="718"/>
      <c r="CH1028" s="1411"/>
      <c r="CI1028" s="1411"/>
      <c r="CJ1028" s="1411"/>
      <c r="CK1028" s="1411"/>
      <c r="CL1028" s="1411"/>
      <c r="CM1028" s="1411"/>
      <c r="CN1028" s="1411"/>
      <c r="CO1028" s="1411"/>
      <c r="CP1028" s="1411"/>
      <c r="CQ1028" s="1411"/>
      <c r="CR1028" s="1411"/>
      <c r="CS1028" s="1411"/>
      <c r="CT1028" s="1411"/>
      <c r="CU1028" s="1411"/>
      <c r="CV1028" s="1411"/>
      <c r="CW1028" s="1411"/>
      <c r="CX1028" s="1411"/>
      <c r="CY1028" s="1411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2"/>
      <c r="ED1028" s="926"/>
      <c r="EE1028" s="603"/>
    </row>
    <row r="1029" spans="1:135" s="604" customFormat="1" ht="15.75" customHeight="1">
      <c r="A1029" s="276" t="s">
        <v>543</v>
      </c>
      <c r="B1029" s="927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7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7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7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7"/>
      <c r="BZ1029" s="936">
        <f>IF(OR(BZ47="",BZ48=""),"",BZ48+BZ1028*(BZ47-BZ48))</f>
        <v>0.75</v>
      </c>
      <c r="CA1029" s="936">
        <f>IF(OR(CA47="",CA48=""),"",CA48+CA1028*(CA47-CA48))</f>
        <v>1</v>
      </c>
      <c r="CB1029" s="936">
        <f>IF(OR(CB47="",CB48=""),"",CB48+CB1028*(CB47-CB48))</f>
        <v>1</v>
      </c>
      <c r="CC1029" s="936">
        <f>IF(OR(CC47="",CC48=""),"",CC48+CC1028*(CC47-CC48))</f>
        <v>1</v>
      </c>
      <c r="CD1029" s="718"/>
      <c r="CE1029" s="718"/>
      <c r="CF1029" s="718"/>
      <c r="CG1029" s="718"/>
      <c r="CH1029" s="1411"/>
      <c r="CI1029" s="1411"/>
      <c r="CJ1029" s="1411"/>
      <c r="CK1029" s="1411"/>
      <c r="CL1029" s="1411"/>
      <c r="CM1029" s="1411"/>
      <c r="CN1029" s="1411"/>
      <c r="CO1029" s="1411"/>
      <c r="CP1029" s="1411"/>
      <c r="CQ1029" s="1411"/>
      <c r="CR1029" s="1411"/>
      <c r="CS1029" s="1411"/>
      <c r="CT1029" s="1411"/>
      <c r="CU1029" s="1411"/>
      <c r="CV1029" s="1411"/>
      <c r="CW1029" s="1411"/>
      <c r="CX1029" s="1411"/>
      <c r="CY1029" s="1411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2"/>
      <c r="ED1029" s="926"/>
      <c r="EE1029" s="603"/>
    </row>
    <row r="1030" spans="1:135" s="604" customFormat="1" ht="15.75" customHeight="1">
      <c r="A1030" s="933" t="s">
        <v>544</v>
      </c>
      <c r="B1030" s="924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5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5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5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5"/>
      <c r="BZ1030" s="937">
        <f>IF(OR(BZ1029="",BZ1029=0),"",BZ1025/BZ1029)</f>
        <v>8.2015397260273959E-2</v>
      </c>
      <c r="CA1030" s="937">
        <f>IF(OR(CA1029="",CA1029=0),"",CA1025/CA1029)</f>
        <v>8.6747054794520537E-2</v>
      </c>
      <c r="CB1030" s="937">
        <f>IF(OR(CB1029="",CB1029=0),"",CB1025/CB1029)</f>
        <v>0.12597886425902863</v>
      </c>
      <c r="CC1030" s="937">
        <f>IF(OR(CC1029="",CC1029=0),"",CC1025/CC1029)</f>
        <v>0.20083160087173102</v>
      </c>
      <c r="CD1030" s="718"/>
      <c r="CE1030" s="718"/>
      <c r="CF1030" s="718"/>
      <c r="CG1030" s="718"/>
      <c r="CH1030" s="1411"/>
      <c r="CI1030" s="1411"/>
      <c r="CJ1030" s="1411"/>
      <c r="CK1030" s="1411"/>
      <c r="CL1030" s="1411"/>
      <c r="CM1030" s="1411"/>
      <c r="CN1030" s="1411"/>
      <c r="CO1030" s="1411"/>
      <c r="CP1030" s="1411"/>
      <c r="CQ1030" s="1411"/>
      <c r="CR1030" s="1411"/>
      <c r="CS1030" s="1411"/>
      <c r="CT1030" s="1411"/>
      <c r="CU1030" s="1411"/>
      <c r="CV1030" s="1411"/>
      <c r="CW1030" s="1411"/>
      <c r="CX1030" s="1411"/>
      <c r="CY1030" s="1411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2"/>
      <c r="ED1030" s="926"/>
      <c r="EE1030" s="603"/>
    </row>
    <row r="1031" spans="1:135" ht="15.75" customHeight="1">
      <c r="A1031" s="46"/>
      <c r="B1031" s="93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9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9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9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9"/>
      <c r="BZ1031" s="938"/>
      <c r="CA1031" s="938"/>
      <c r="CB1031" s="938"/>
      <c r="CC1031" s="938"/>
      <c r="CD1031" s="44"/>
      <c r="CE1031" s="44"/>
      <c r="CF1031" s="44"/>
      <c r="CG1031" s="44"/>
      <c r="CH1031" s="1368"/>
      <c r="CI1031" s="1368"/>
      <c r="CJ1031" s="1368"/>
      <c r="CK1031" s="1368"/>
      <c r="CL1031" s="1368"/>
      <c r="CM1031" s="1368"/>
      <c r="CN1031" s="1368"/>
      <c r="CO1031" s="1368"/>
      <c r="CP1031" s="1368"/>
      <c r="CQ1031" s="1368"/>
      <c r="CR1031" s="1368"/>
      <c r="CS1031" s="1368"/>
      <c r="CT1031" s="1368"/>
      <c r="CU1031" s="1368"/>
      <c r="CV1031" s="1368"/>
      <c r="CW1031" s="1368"/>
      <c r="CX1031" s="1368"/>
      <c r="CY1031" s="1368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9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9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9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9"/>
      <c r="BZ1032" s="938"/>
      <c r="CA1032" s="938"/>
      <c r="CB1032" s="938"/>
      <c r="CC1032" s="938"/>
      <c r="CD1032" s="44"/>
      <c r="CE1032" s="44"/>
      <c r="CF1032" s="44"/>
      <c r="CG1032" s="44"/>
      <c r="CH1032" s="1368"/>
      <c r="CI1032" s="1368"/>
      <c r="CJ1032" s="1368"/>
      <c r="CK1032" s="1368"/>
      <c r="CL1032" s="1368"/>
      <c r="CM1032" s="1368"/>
      <c r="CN1032" s="1368"/>
      <c r="CO1032" s="1368"/>
      <c r="CP1032" s="1368"/>
      <c r="CQ1032" s="1368"/>
      <c r="CR1032" s="1368"/>
      <c r="CS1032" s="1368"/>
      <c r="CT1032" s="1368"/>
      <c r="CU1032" s="1368"/>
      <c r="CV1032" s="1368"/>
      <c r="CW1032" s="1368"/>
      <c r="CX1032" s="1368"/>
      <c r="CY1032" s="1368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9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9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9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9"/>
      <c r="BZ1033" s="938"/>
      <c r="CA1033" s="938"/>
      <c r="CB1033" s="938"/>
      <c r="CC1033" s="938"/>
      <c r="CD1033" s="44"/>
      <c r="CE1033" s="44"/>
      <c r="CF1033" s="44"/>
      <c r="CG1033" s="44"/>
      <c r="CH1033" s="1368"/>
      <c r="CI1033" s="1368"/>
      <c r="CJ1033" s="1368"/>
      <c r="CK1033" s="1368"/>
      <c r="CL1033" s="1368"/>
      <c r="CM1033" s="1368"/>
      <c r="CN1033" s="1368"/>
      <c r="CO1033" s="1368"/>
      <c r="CP1033" s="1368"/>
      <c r="CQ1033" s="1368"/>
      <c r="CR1033" s="1368"/>
      <c r="CS1033" s="1368"/>
      <c r="CT1033" s="1368"/>
      <c r="CU1033" s="1368"/>
      <c r="CV1033" s="1368"/>
      <c r="CW1033" s="1368"/>
      <c r="CX1033" s="1368"/>
      <c r="CY1033" s="1368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9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9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9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9"/>
      <c r="BZ1034" s="938"/>
      <c r="CA1034" s="938"/>
      <c r="CB1034" s="938"/>
      <c r="CC1034" s="938"/>
      <c r="CD1034" s="44"/>
      <c r="CE1034" s="44"/>
      <c r="CF1034" s="44"/>
      <c r="CG1034" s="44"/>
      <c r="CH1034" s="1368"/>
      <c r="CI1034" s="1368"/>
      <c r="CJ1034" s="1368"/>
      <c r="CK1034" s="1368"/>
      <c r="CL1034" s="1368"/>
      <c r="CM1034" s="1368"/>
      <c r="CN1034" s="1368"/>
      <c r="CO1034" s="1368"/>
      <c r="CP1034" s="1368"/>
      <c r="CQ1034" s="1368"/>
      <c r="CR1034" s="1368"/>
      <c r="CS1034" s="1368"/>
      <c r="CT1034" s="1368"/>
      <c r="CU1034" s="1368"/>
      <c r="CV1034" s="1368"/>
      <c r="CW1034" s="1368"/>
      <c r="CX1034" s="1368"/>
      <c r="CY1034" s="1368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9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9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9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9"/>
      <c r="BZ1035" s="938"/>
      <c r="CA1035" s="938"/>
      <c r="CB1035" s="938"/>
      <c r="CC1035" s="938"/>
      <c r="CD1035" s="44"/>
      <c r="CE1035" s="44"/>
      <c r="CF1035" s="44"/>
      <c r="CG1035" s="44"/>
      <c r="CH1035" s="1368"/>
      <c r="CI1035" s="1368"/>
      <c r="CJ1035" s="1368"/>
      <c r="CK1035" s="1368"/>
      <c r="CL1035" s="1368"/>
      <c r="CM1035" s="1368"/>
      <c r="CN1035" s="1368"/>
      <c r="CO1035" s="1368"/>
      <c r="CP1035" s="1368"/>
      <c r="CQ1035" s="1368"/>
      <c r="CR1035" s="1368"/>
      <c r="CS1035" s="1368"/>
      <c r="CT1035" s="1368"/>
      <c r="CU1035" s="1368"/>
      <c r="CV1035" s="1368"/>
      <c r="CW1035" s="1368"/>
      <c r="CX1035" s="1368"/>
      <c r="CY1035" s="1368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9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9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9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9"/>
      <c r="BZ1036" s="938"/>
      <c r="CA1036" s="938"/>
      <c r="CB1036" s="938"/>
      <c r="CC1036" s="938"/>
      <c r="CD1036" s="44"/>
      <c r="CE1036" s="44"/>
      <c r="CF1036" s="44"/>
      <c r="CG1036" s="44"/>
      <c r="CH1036" s="1368"/>
      <c r="CI1036" s="1368"/>
      <c r="CJ1036" s="1368"/>
      <c r="CK1036" s="1368"/>
      <c r="CL1036" s="1368"/>
      <c r="CM1036" s="1368"/>
      <c r="CN1036" s="1368"/>
      <c r="CO1036" s="1368"/>
      <c r="CP1036" s="1368"/>
      <c r="CQ1036" s="1368"/>
      <c r="CR1036" s="1368"/>
      <c r="CS1036" s="1368"/>
      <c r="CT1036" s="1368"/>
      <c r="CU1036" s="1368"/>
      <c r="CV1036" s="1368"/>
      <c r="CW1036" s="1368"/>
      <c r="CX1036" s="1368"/>
      <c r="CY1036" s="1368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9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9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9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9"/>
      <c r="BZ1037" s="938"/>
      <c r="CA1037" s="938"/>
      <c r="CB1037" s="938"/>
      <c r="CC1037" s="938"/>
      <c r="CD1037" s="44"/>
      <c r="CE1037" s="44"/>
      <c r="CF1037" s="44"/>
      <c r="CG1037" s="44"/>
      <c r="CH1037" s="1368"/>
      <c r="CI1037" s="1368"/>
      <c r="CJ1037" s="1368"/>
      <c r="CK1037" s="1368"/>
      <c r="CL1037" s="1368"/>
      <c r="CM1037" s="1368"/>
      <c r="CN1037" s="1368"/>
      <c r="CO1037" s="1368"/>
      <c r="CP1037" s="1368"/>
      <c r="CQ1037" s="1368"/>
      <c r="CR1037" s="1368"/>
      <c r="CS1037" s="1368"/>
      <c r="CT1037" s="1368"/>
      <c r="CU1037" s="1368"/>
      <c r="CV1037" s="1368"/>
      <c r="CW1037" s="1368"/>
      <c r="CX1037" s="1368"/>
      <c r="CY1037" s="1368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9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9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9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9"/>
      <c r="BZ1038" s="938"/>
      <c r="CA1038" s="938"/>
      <c r="CB1038" s="938"/>
      <c r="CC1038" s="938"/>
      <c r="CD1038" s="44"/>
      <c r="CE1038" s="44"/>
      <c r="CF1038" s="44"/>
      <c r="CG1038" s="44"/>
      <c r="CH1038" s="1368"/>
      <c r="CI1038" s="1368"/>
      <c r="CJ1038" s="1368"/>
      <c r="CK1038" s="1368"/>
      <c r="CL1038" s="1368"/>
      <c r="CM1038" s="1368"/>
      <c r="CN1038" s="1368"/>
      <c r="CO1038" s="1368"/>
      <c r="CP1038" s="1368"/>
      <c r="CQ1038" s="1368"/>
      <c r="CR1038" s="1368"/>
      <c r="CS1038" s="1368"/>
      <c r="CT1038" s="1368"/>
      <c r="CU1038" s="1368"/>
      <c r="CV1038" s="1368"/>
      <c r="CW1038" s="1368"/>
      <c r="CX1038" s="1368"/>
      <c r="CY1038" s="1368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9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9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9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9"/>
      <c r="BZ1039" s="938"/>
      <c r="CA1039" s="938"/>
      <c r="CB1039" s="938"/>
      <c r="CC1039" s="938"/>
      <c r="CD1039" s="44"/>
      <c r="CE1039" s="44"/>
      <c r="CF1039" s="44"/>
      <c r="CG1039" s="44"/>
      <c r="CH1039" s="1368"/>
      <c r="CI1039" s="1368"/>
      <c r="CJ1039" s="1368"/>
      <c r="CK1039" s="1368"/>
      <c r="CL1039" s="1368"/>
      <c r="CM1039" s="1368"/>
      <c r="CN1039" s="1368"/>
      <c r="CO1039" s="1368"/>
      <c r="CP1039" s="1368"/>
      <c r="CQ1039" s="1368"/>
      <c r="CR1039" s="1368"/>
      <c r="CS1039" s="1368"/>
      <c r="CT1039" s="1368"/>
      <c r="CU1039" s="1368"/>
      <c r="CV1039" s="1368"/>
      <c r="CW1039" s="1368"/>
      <c r="CX1039" s="1368"/>
      <c r="CY1039" s="1368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9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9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9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9"/>
      <c r="BZ1040" s="938"/>
      <c r="CA1040" s="938"/>
      <c r="CB1040" s="938"/>
      <c r="CC1040" s="938"/>
      <c r="CD1040" s="44"/>
      <c r="CE1040" s="44"/>
      <c r="CF1040" s="44"/>
      <c r="CG1040" s="44"/>
      <c r="CH1040" s="1368"/>
      <c r="CI1040" s="1368"/>
      <c r="CJ1040" s="1368"/>
      <c r="CK1040" s="1368"/>
      <c r="CL1040" s="1368"/>
      <c r="CM1040" s="1368"/>
      <c r="CN1040" s="1368"/>
      <c r="CO1040" s="1368"/>
      <c r="CP1040" s="1368"/>
      <c r="CQ1040" s="1368"/>
      <c r="CR1040" s="1368"/>
      <c r="CS1040" s="1368"/>
      <c r="CT1040" s="1368"/>
      <c r="CU1040" s="1368"/>
      <c r="CV1040" s="1368"/>
      <c r="CW1040" s="1368"/>
      <c r="CX1040" s="1368"/>
      <c r="CY1040" s="1368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9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9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9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9"/>
      <c r="BZ1041" s="938"/>
      <c r="CA1041" s="938"/>
      <c r="CB1041" s="938"/>
      <c r="CC1041" s="938"/>
      <c r="CD1041" s="44"/>
      <c r="CE1041" s="44"/>
      <c r="CF1041" s="44"/>
      <c r="CG1041" s="44"/>
      <c r="CH1041" s="1368"/>
      <c r="CI1041" s="1368"/>
      <c r="CJ1041" s="1368"/>
      <c r="CK1041" s="1368"/>
      <c r="CL1041" s="1368"/>
      <c r="CM1041" s="1368"/>
      <c r="CN1041" s="1368"/>
      <c r="CO1041" s="1368"/>
      <c r="CP1041" s="1368"/>
      <c r="CQ1041" s="1368"/>
      <c r="CR1041" s="1368"/>
      <c r="CS1041" s="1368"/>
      <c r="CT1041" s="1368"/>
      <c r="CU1041" s="1368"/>
      <c r="CV1041" s="1368"/>
      <c r="CW1041" s="1368"/>
      <c r="CX1041" s="1368"/>
      <c r="CY1041" s="1368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9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9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9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9"/>
      <c r="BZ1042" s="938"/>
      <c r="CA1042" s="938"/>
      <c r="CB1042" s="938"/>
      <c r="CC1042" s="938"/>
      <c r="CD1042" s="44"/>
      <c r="CE1042" s="44"/>
      <c r="CF1042" s="44"/>
      <c r="CG1042" s="44"/>
      <c r="CH1042" s="1368"/>
      <c r="CI1042" s="1368"/>
      <c r="CJ1042" s="1368"/>
      <c r="CK1042" s="1368"/>
      <c r="CL1042" s="1368"/>
      <c r="CM1042" s="1368"/>
      <c r="CN1042" s="1368"/>
      <c r="CO1042" s="1368"/>
      <c r="CP1042" s="1368"/>
      <c r="CQ1042" s="1368"/>
      <c r="CR1042" s="1368"/>
      <c r="CS1042" s="1368"/>
      <c r="CT1042" s="1368"/>
      <c r="CU1042" s="1368"/>
      <c r="CV1042" s="1368"/>
      <c r="CW1042" s="1368"/>
      <c r="CX1042" s="1368"/>
      <c r="CY1042" s="1368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9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9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9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9"/>
      <c r="BZ1043" s="938"/>
      <c r="CA1043" s="938"/>
      <c r="CB1043" s="938"/>
      <c r="CC1043" s="938"/>
      <c r="CD1043" s="44"/>
      <c r="CE1043" s="44"/>
      <c r="CF1043" s="44"/>
      <c r="CG1043" s="44"/>
      <c r="CH1043" s="1368"/>
      <c r="CI1043" s="1368"/>
      <c r="CJ1043" s="1368"/>
      <c r="CK1043" s="1368"/>
      <c r="CL1043" s="1368"/>
      <c r="CM1043" s="1368"/>
      <c r="CN1043" s="1368"/>
      <c r="CO1043" s="1368"/>
      <c r="CP1043" s="1368"/>
      <c r="CQ1043" s="1368"/>
      <c r="CR1043" s="1368"/>
      <c r="CS1043" s="1368"/>
      <c r="CT1043" s="1368"/>
      <c r="CU1043" s="1368"/>
      <c r="CV1043" s="1368"/>
      <c r="CW1043" s="1368"/>
      <c r="CX1043" s="1368"/>
      <c r="CY1043" s="1368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9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9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9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9"/>
      <c r="BZ1044" s="938"/>
      <c r="CA1044" s="938"/>
      <c r="CB1044" s="938"/>
      <c r="CC1044" s="938"/>
      <c r="CD1044" s="44"/>
      <c r="CE1044" s="44"/>
      <c r="CF1044" s="44"/>
      <c r="CG1044" s="44"/>
      <c r="CH1044" s="1368"/>
      <c r="CI1044" s="1368"/>
      <c r="CJ1044" s="1368"/>
      <c r="CK1044" s="1368"/>
      <c r="CL1044" s="1368"/>
      <c r="CM1044" s="1368"/>
      <c r="CN1044" s="1368"/>
      <c r="CO1044" s="1368"/>
      <c r="CP1044" s="1368"/>
      <c r="CQ1044" s="1368"/>
      <c r="CR1044" s="1368"/>
      <c r="CS1044" s="1368"/>
      <c r="CT1044" s="1368"/>
      <c r="CU1044" s="1368"/>
      <c r="CV1044" s="1368"/>
      <c r="CW1044" s="1368"/>
      <c r="CX1044" s="1368"/>
      <c r="CY1044" s="1368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formatCells="0" formatColumns="0" formatRow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T7" activePane="bottomRight" state="frozen"/>
      <selection pane="topRight" activeCell="BT1" sqref="BT1"/>
      <selection pane="bottomLeft" activeCell="A225" sqref="A225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687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461" t="s">
        <v>63</v>
      </c>
      <c r="DX4" s="1461"/>
      <c r="DY4" s="1461"/>
      <c r="DZ4" s="1461"/>
      <c r="EA4" s="1461"/>
      <c r="EB4" s="1461"/>
      <c r="EC4" s="1461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457" t="s">
        <v>60</v>
      </c>
      <c r="CI5" s="1457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458" t="s">
        <v>61</v>
      </c>
      <c r="CY5" s="1458"/>
      <c r="CZ5" s="1459" t="s">
        <v>60</v>
      </c>
      <c r="DA5" s="1459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460" t="s">
        <v>61</v>
      </c>
      <c r="DQ5" s="1460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793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414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414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414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414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690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689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688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807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808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805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801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workbookViewId="0">
      <pane xSplit="1" ySplit="7" topLeftCell="C8" activePane="bottomRight" state="frozen"/>
      <selection pane="topRight" activeCell="BT1" sqref="BT1"/>
      <selection pane="bottomLeft" activeCell="A16" sqref="A16"/>
      <selection pane="bottomRight" activeCell="D1" sqref="D1:H1"/>
    </sheetView>
  </sheetViews>
  <sheetFormatPr baseColWidth="10" defaultColWidth="8.83203125" defaultRowHeight="12" customHeight="1" x14ac:dyDescent="0"/>
  <cols>
    <col min="1" max="1" width="44.6640625" customWidth="1"/>
    <col min="20" max="20" width="1.6640625" customWidth="1"/>
    <col min="21" max="31" width="8.33203125" customWidth="1"/>
    <col min="32" max="38" width="8.5" customWidth="1"/>
    <col min="39" max="39" width="2.1640625" customWidth="1"/>
    <col min="40" max="57" width="8.5" customWidth="1"/>
    <col min="58" max="58" width="1.6640625" customWidth="1"/>
    <col min="59" max="76" width="8.5" customWidth="1"/>
    <col min="77" max="77" width="1.83203125" customWidth="1"/>
    <col min="82" max="82" width="10.1640625" customWidth="1"/>
    <col min="86" max="121" width="7.6640625" customWidth="1"/>
    <col min="127" max="127" width="10" customWidth="1"/>
    <col min="130" max="130" width="81.5" customWidth="1"/>
    <col min="131" max="131" width="9.1640625" customWidth="1"/>
  </cols>
  <sheetData>
    <row r="1" spans="1:133" ht="17" customHeight="1">
      <c r="A1" s="461" t="s">
        <v>545</v>
      </c>
      <c r="B1" s="61"/>
      <c r="C1" s="61"/>
      <c r="D1" s="1421" t="s">
        <v>811</v>
      </c>
      <c r="E1" s="1422"/>
      <c r="F1" s="1422"/>
      <c r="G1" s="1419">
        <f>Data!$G$1</f>
        <v>8800</v>
      </c>
      <c r="H1" s="142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4" t="str">
        <f>Data!C3</f>
        <v>V Poor</v>
      </c>
      <c r="D3" s="474" t="str">
        <f>Data!D3</f>
        <v>V Poor</v>
      </c>
      <c r="E3" s="474" t="str">
        <f>Data!E3</f>
        <v>V Poor</v>
      </c>
      <c r="F3" s="474" t="str">
        <f>Data!F3</f>
        <v>V Poor</v>
      </c>
      <c r="G3" s="474" t="str">
        <f>Data!G3</f>
        <v>V Poor</v>
      </c>
      <c r="H3" s="474" t="str">
        <f>Data!H3</f>
        <v>V Poor</v>
      </c>
      <c r="I3" s="474" t="str">
        <f>Data!I3</f>
        <v>V Poor</v>
      </c>
      <c r="J3" s="474" t="str">
        <f>Data!J3</f>
        <v>V Poor</v>
      </c>
      <c r="K3" s="474" t="str">
        <f>Data!K3</f>
        <v>V Poor</v>
      </c>
      <c r="L3" s="474" t="str">
        <f>Data!L3</f>
        <v>V Poor</v>
      </c>
      <c r="M3" s="474" t="str">
        <f>Data!M3</f>
        <v>V Poor</v>
      </c>
      <c r="N3" s="474" t="str">
        <f>Data!N3</f>
        <v>V Poor</v>
      </c>
      <c r="O3" s="474" t="str">
        <f>Data!O3</f>
        <v>V Poor</v>
      </c>
      <c r="P3" s="474" t="str">
        <f>Data!P3</f>
        <v>V Poor</v>
      </c>
      <c r="Q3" s="474" t="str">
        <f>Data!Q3</f>
        <v>V Poor</v>
      </c>
      <c r="R3" s="474" t="str">
        <f>Data!R3</f>
        <v>V Poor</v>
      </c>
      <c r="S3" s="474" t="str">
        <f>Data!S3</f>
        <v>V Poor</v>
      </c>
      <c r="T3" s="495"/>
      <c r="U3" s="474" t="str">
        <f>Data!U3</f>
        <v>Poor</v>
      </c>
      <c r="V3" s="474" t="str">
        <f>Data!V3</f>
        <v>Poor</v>
      </c>
      <c r="W3" s="474" t="str">
        <f>Data!W3</f>
        <v>Poor</v>
      </c>
      <c r="X3" s="474" t="str">
        <f>Data!X3</f>
        <v>Poor</v>
      </c>
      <c r="Y3" s="474" t="str">
        <f>Data!Y3</f>
        <v>Poor</v>
      </c>
      <c r="Z3" s="474" t="str">
        <f>Data!Z3</f>
        <v>Poor</v>
      </c>
      <c r="AA3" s="474" t="str">
        <f>Data!AA3</f>
        <v>Poor</v>
      </c>
      <c r="AB3" s="474" t="str">
        <f>Data!AB3</f>
        <v>Poor</v>
      </c>
      <c r="AC3" s="474" t="str">
        <f>Data!AC3</f>
        <v>Poor</v>
      </c>
      <c r="AD3" s="474" t="str">
        <f>Data!AD3</f>
        <v>Poor</v>
      </c>
      <c r="AE3" s="474" t="str">
        <f>Data!AE3</f>
        <v>Poor</v>
      </c>
      <c r="AF3" s="474" t="str">
        <f>Data!AF3</f>
        <v>Poor</v>
      </c>
      <c r="AG3" s="474" t="str">
        <f>Data!AG3</f>
        <v>Poor</v>
      </c>
      <c r="AH3" s="474" t="str">
        <f>Data!AH3</f>
        <v>Poor</v>
      </c>
      <c r="AI3" s="474" t="str">
        <f>Data!AI3</f>
        <v>Poor</v>
      </c>
      <c r="AJ3" s="474" t="str">
        <f>Data!AJ3</f>
        <v>Poor</v>
      </c>
      <c r="AK3" s="474" t="str">
        <f>Data!AK3</f>
        <v>Poor</v>
      </c>
      <c r="AL3" s="474" t="str">
        <f>Data!AL3</f>
        <v>Poor</v>
      </c>
      <c r="AM3" s="495"/>
      <c r="AN3" s="474" t="str">
        <f>Data!AN3</f>
        <v>Middle</v>
      </c>
      <c r="AO3" s="474" t="str">
        <f>Data!AO3</f>
        <v>Middle</v>
      </c>
      <c r="AP3" s="474" t="str">
        <f>Data!AP3</f>
        <v>Middle</v>
      </c>
      <c r="AQ3" s="474" t="str">
        <f>Data!AQ3</f>
        <v>Middle</v>
      </c>
      <c r="AR3" s="474" t="str">
        <f>Data!AR3</f>
        <v>Middle</v>
      </c>
      <c r="AS3" s="474" t="str">
        <f>Data!AS3</f>
        <v>Middle</v>
      </c>
      <c r="AT3" s="474" t="str">
        <f>Data!AT3</f>
        <v>Middle</v>
      </c>
      <c r="AU3" s="474" t="str">
        <f>Data!AU3</f>
        <v>Middle</v>
      </c>
      <c r="AV3" s="474" t="str">
        <f>Data!AV3</f>
        <v>Middle</v>
      </c>
      <c r="AW3" s="474" t="str">
        <f>Data!AW3</f>
        <v>Middle</v>
      </c>
      <c r="AX3" s="474" t="str">
        <f>Data!AX3</f>
        <v>Middle</v>
      </c>
      <c r="AY3" s="474" t="str">
        <f>Data!AY3</f>
        <v>Middle</v>
      </c>
      <c r="AZ3" s="474" t="str">
        <f>Data!AZ3</f>
        <v>Middle</v>
      </c>
      <c r="BA3" s="474" t="str">
        <f>Data!BA3</f>
        <v>Middle</v>
      </c>
      <c r="BB3" s="474" t="str">
        <f>Data!BB3</f>
        <v>Middle</v>
      </c>
      <c r="BC3" s="474" t="str">
        <f>Data!BC3</f>
        <v>Middle</v>
      </c>
      <c r="BD3" s="474" t="str">
        <f>Data!BD3</f>
        <v>Middle</v>
      </c>
      <c r="BE3" s="474" t="str">
        <f>Data!BE3</f>
        <v>Middle</v>
      </c>
      <c r="BF3" s="495"/>
      <c r="BG3" s="474" t="str">
        <f>Data!BG3</f>
        <v>B Off</v>
      </c>
      <c r="BH3" s="474" t="str">
        <f>Data!BH3</f>
        <v>B Off</v>
      </c>
      <c r="BI3" s="474" t="str">
        <f>Data!BI3</f>
        <v>B Off</v>
      </c>
      <c r="BJ3" s="474" t="str">
        <f>Data!BJ3</f>
        <v>B Off</v>
      </c>
      <c r="BK3" s="474" t="str">
        <f>Data!BK3</f>
        <v>B Off</v>
      </c>
      <c r="BL3" s="474" t="str">
        <f>Data!BL3</f>
        <v>B Off</v>
      </c>
      <c r="BM3" s="474" t="str">
        <f>Data!BM3</f>
        <v>B Off</v>
      </c>
      <c r="BN3" s="474" t="str">
        <f>Data!BN3</f>
        <v>B Off</v>
      </c>
      <c r="BO3" s="474" t="str">
        <f>Data!BO3</f>
        <v>B Off</v>
      </c>
      <c r="BP3" s="474" t="str">
        <f>Data!BP3</f>
        <v>B Off</v>
      </c>
      <c r="BQ3" s="474" t="str">
        <f>Data!BQ3</f>
        <v>B Off</v>
      </c>
      <c r="BR3" s="474" t="str">
        <f>Data!BR3</f>
        <v>B Off</v>
      </c>
      <c r="BS3" s="474" t="str">
        <f>Data!BS3</f>
        <v>B Off</v>
      </c>
      <c r="BT3" s="474" t="str">
        <f>Data!BT3</f>
        <v>B Off</v>
      </c>
      <c r="BU3" s="474" t="str">
        <f>Data!BU3</f>
        <v>B Off</v>
      </c>
      <c r="BV3" s="474" t="str">
        <f>Data!BV3</f>
        <v>B Off</v>
      </c>
      <c r="BW3" s="474" t="str">
        <f>Data!BW3</f>
        <v>B Off</v>
      </c>
      <c r="BX3" s="474" t="str">
        <f>Data!BX3</f>
        <v>B Off</v>
      </c>
      <c r="BY3" s="495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ht="38.25" customHeight="1">
      <c r="A4" s="491" t="s">
        <v>149</v>
      </c>
      <c r="B4" s="947" t="str">
        <f>IF(WB!U4="","",WB!U4)</f>
        <v>Elias Mots-oaledi</v>
      </c>
      <c r="C4" s="513" t="str">
        <f>IF(WB!V4="","",WB!V4)</f>
        <v>Elias Mots-oaledi</v>
      </c>
      <c r="D4" s="513" t="str">
        <f>IF(WB!W4="","",WB!W4)</f>
        <v>Ephraim Mogale</v>
      </c>
      <c r="E4" s="513" t="str">
        <f>IF(WB!X4="","",WB!X4)</f>
        <v>Ephraim Mogale</v>
      </c>
      <c r="F4" s="513" t="str">
        <f>IF(WB!Y4="","",WB!Y4)</f>
        <v>Makhudu-thamaga</v>
      </c>
      <c r="G4" s="513" t="str">
        <f>IF(WB!Z4="","",WB!Z4)</f>
        <v>Makhudu-thamaga</v>
      </c>
      <c r="H4" s="513" t="str">
        <f>IF(WB!AA4="","",WB!AA4)</f>
        <v>Makhudu-thamaga</v>
      </c>
      <c r="I4" s="513" t="str">
        <f>IF(WB!AB4="","",WB!AB4)</f>
        <v>Greater Tubatse</v>
      </c>
      <c r="J4" s="513" t="str">
        <f>IF(WB!AC4="","",WB!AC4)</f>
        <v>Greater Tubatse</v>
      </c>
      <c r="K4" s="513" t="str">
        <f>IF(WB!AD4="","",WB!AD4)</f>
        <v>Greater Tubatse</v>
      </c>
      <c r="L4" s="513" t="str">
        <f>IF(WB!AE4="","",WB!AE4)</f>
        <v>Feta-kgomo</v>
      </c>
      <c r="M4" s="513" t="str">
        <f>IF(WB!AF4="","",WB!AF4)</f>
        <v>Lepele-Nkumpi</v>
      </c>
      <c r="N4" s="513" t="str">
        <f>IF(WB!AG4="","",WB!AG4)</f>
        <v>Lepele-Nkumpi</v>
      </c>
      <c r="O4" s="513" t="str">
        <f>IF(WB!AH4="","",WB!AH4)</f>
        <v>Polo-kwane</v>
      </c>
      <c r="P4" s="513" t="str">
        <f>IF(WB!AI4="","",WB!AI4)</f>
        <v>Maru-leng</v>
      </c>
      <c r="Q4" s="513" t="str">
        <f>IF(WB!AJ4="","",WB!AJ4)</f>
        <v>Greater Tzaneen</v>
      </c>
      <c r="R4" s="513" t="str">
        <f>IF(WB!AK4="","",WB!AK4)</f>
        <v>Greater Tzaneen</v>
      </c>
      <c r="S4" s="513" t="str">
        <f>IF(WB!AL4="","",WB!AL4)</f>
        <v>Greater Letaba</v>
      </c>
      <c r="T4" s="495"/>
      <c r="U4" s="513" t="str">
        <f>IF(WB!AM4="","",WB!AM4)</f>
        <v>Elias Mots-oaledi</v>
      </c>
      <c r="V4" s="513" t="str">
        <f>IF(WB!AN4="","",WB!AN4)</f>
        <v>Elias Mots-oaledi</v>
      </c>
      <c r="W4" s="513" t="str">
        <f>IF(WB!AO4="","",WB!AO4)</f>
        <v>Ephraim Mogale</v>
      </c>
      <c r="X4" s="513" t="str">
        <f>IF(WB!AP4="","",WB!AP4)</f>
        <v>Ephraim Mogale</v>
      </c>
      <c r="Y4" s="513" t="str">
        <f>IF(WB!AQ4="","",WB!AQ4)</f>
        <v>Makhudu-thamaga</v>
      </c>
      <c r="Z4" s="513" t="str">
        <f>IF(WB!AR4="","",WB!AR4)</f>
        <v>Makhudu-thamaga</v>
      </c>
      <c r="AA4" s="513" t="str">
        <f>IF(WB!AS4="","",WB!AS4)</f>
        <v>Makhudu-thamaga</v>
      </c>
      <c r="AB4" s="513" t="str">
        <f>IF(WB!AT4="","",WB!AT4)</f>
        <v>Greater Tubatse</v>
      </c>
      <c r="AC4" s="513" t="str">
        <f>IF(WB!AU4="","",WB!AU4)</f>
        <v>Greater Tubatse</v>
      </c>
      <c r="AD4" s="513" t="str">
        <f>IF(WB!AV4="","",WB!AV4)</f>
        <v>Greater Tubatse</v>
      </c>
      <c r="AE4" s="513" t="str">
        <f>IF(WB!AW4="","",WB!AW4)</f>
        <v>Feta-kgomo</v>
      </c>
      <c r="AF4" s="513" t="str">
        <f>IF(WB!AX4="","",WB!AX4)</f>
        <v>Lepele-Nkumpi</v>
      </c>
      <c r="AG4" s="513" t="str">
        <f>IF(WB!AY4="","",WB!AY4)</f>
        <v>Lepele-Nkumpi</v>
      </c>
      <c r="AH4" s="513" t="str">
        <f>IF(WB!AZ4="","",WB!AZ4)</f>
        <v>Polo-kwane</v>
      </c>
      <c r="AI4" s="513" t="str">
        <f>IF(WB!BA4="","",WB!BA4)</f>
        <v>Maru-leng</v>
      </c>
      <c r="AJ4" s="513" t="str">
        <f>IF(WB!BB4="","",WB!BB4)</f>
        <v>Greater Tzaneen</v>
      </c>
      <c r="AK4" s="513" t="str">
        <f>IF(WB!BC4="","",WB!BC4)</f>
        <v>Greater Tzaneen</v>
      </c>
      <c r="AL4" s="513" t="str">
        <f>IF(WB!BD4="","",WB!BD4)</f>
        <v>Greater Letaba</v>
      </c>
      <c r="AM4" s="495"/>
      <c r="AN4" s="513" t="str">
        <f>IF(WB!BE4="","",WB!BE4)</f>
        <v>Elias Mots-oaledi</v>
      </c>
      <c r="AO4" s="513" t="str">
        <f>IF(WB!BF4="","",WB!BF4)</f>
        <v>Elias Mots-oaledi</v>
      </c>
      <c r="AP4" s="513" t="str">
        <f>IF(WB!BG4="","",WB!BG4)</f>
        <v>Ephraim Mogale</v>
      </c>
      <c r="AQ4" s="513" t="str">
        <f>IF(WB!BH4="","",WB!BH4)</f>
        <v>Ephraim Mogale</v>
      </c>
      <c r="AR4" s="513" t="str">
        <f>IF(WB!BI4="","",WB!BI4)</f>
        <v>Makhudu-thamaga</v>
      </c>
      <c r="AS4" s="513" t="str">
        <f>IF(WB!BJ4="","",WB!BJ4)</f>
        <v>Makhudu-thamaga</v>
      </c>
      <c r="AT4" s="513" t="str">
        <f>IF(WB!BK4="","",WB!BK4)</f>
        <v>Makhudu-thamaga</v>
      </c>
      <c r="AU4" s="513" t="str">
        <f>IF(WB!BL4="","",WB!BL4)</f>
        <v>Greater Tubatse</v>
      </c>
      <c r="AV4" s="513" t="str">
        <f>IF(WB!BM4="","",WB!BM4)</f>
        <v>Greater Tubatse</v>
      </c>
      <c r="AW4" s="513" t="str">
        <f>IF(WB!BN4="","",WB!BN4)</f>
        <v>Greater Tubatse</v>
      </c>
      <c r="AX4" s="513" t="str">
        <f>IF(WB!BO4="","",WB!BO4)</f>
        <v>Feta-kgomo</v>
      </c>
      <c r="AY4" s="513" t="str">
        <f>IF(WB!BP4="","",WB!BP4)</f>
        <v>Lepele-Nkumpi</v>
      </c>
      <c r="AZ4" s="513" t="str">
        <f>IF(WB!BQ4="","",WB!BQ4)</f>
        <v>Lepele-Nkumpi</v>
      </c>
      <c r="BA4" s="513" t="str">
        <f>IF(WB!BR4="","",WB!BR4)</f>
        <v>Polo-kwane</v>
      </c>
      <c r="BB4" s="513" t="str">
        <f>IF(WB!BS4="","",WB!BS4)</f>
        <v>Maru-leng</v>
      </c>
      <c r="BC4" s="513" t="str">
        <f>IF(WB!BT4="","",WB!BT4)</f>
        <v>Greater Tzaneen</v>
      </c>
      <c r="BD4" s="513" t="str">
        <f>IF(WB!BU4="","",WB!BU4)</f>
        <v>Greater Tzaneen</v>
      </c>
      <c r="BE4" s="513" t="str">
        <f>IF(WB!BV4="","",WB!BV4)</f>
        <v>Greater Letaba</v>
      </c>
      <c r="BF4" s="495"/>
      <c r="BG4" s="513" t="str">
        <f>IF(WB!BW4="","",WB!BW4)</f>
        <v>Elias Mots-oaledi</v>
      </c>
      <c r="BH4" s="513" t="str">
        <f>IF(WB!BX4="","",WB!BX4)</f>
        <v>Elias Mots-oaledi</v>
      </c>
      <c r="BI4" s="513" t="str">
        <f>IF(WB!BY4="","",WB!BY4)</f>
        <v>Ephraim Mogale</v>
      </c>
      <c r="BJ4" s="513" t="str">
        <f>IF(WB!BZ4="","",WB!BZ4)</f>
        <v>Ephraim Mogale</v>
      </c>
      <c r="BK4" s="513" t="str">
        <f>IF(WB!CA4="","",WB!CA4)</f>
        <v>Makhudu-thamaga</v>
      </c>
      <c r="BL4" s="513" t="str">
        <f>IF(WB!CB4="","",WB!CB4)</f>
        <v>Makhudu-thamaga</v>
      </c>
      <c r="BM4" s="513" t="str">
        <f>IF(WB!CC4="","",WB!CC4)</f>
        <v>Makhudu-thamaga</v>
      </c>
      <c r="BN4" s="513" t="str">
        <f>IF(WB!CD4="","",WB!CD4)</f>
        <v>Greater Tubatse</v>
      </c>
      <c r="BO4" s="513" t="str">
        <f>IF(WB!CE4="","",WB!CE4)</f>
        <v>Greater Tubatse</v>
      </c>
      <c r="BP4" s="513" t="str">
        <f>IF(WB!CF4="","",WB!CF4)</f>
        <v>Greater Tubatse</v>
      </c>
      <c r="BQ4" s="513" t="str">
        <f>IF(WB!CG4="","",WB!CG4)</f>
        <v>Feta-kgomo</v>
      </c>
      <c r="BR4" s="513" t="str">
        <f>IF(WB!CH4="","",WB!CH4)</f>
        <v>Lepele-Nkumpi</v>
      </c>
      <c r="BS4" s="513" t="str">
        <f>IF(WB!CI4="","",WB!CI4)</f>
        <v>Lepele-Nkumpi</v>
      </c>
      <c r="BT4" s="513" t="str">
        <f>IF(WB!CJ4="","",WB!CJ4)</f>
        <v>Polo-kwane</v>
      </c>
      <c r="BU4" s="513" t="str">
        <f>IF(WB!CK4="","",WB!CK4)</f>
        <v>Maru-leng</v>
      </c>
      <c r="BV4" s="513" t="str">
        <f>IF(WB!CL4="","",WB!CL4)</f>
        <v>Greater Tzaneen</v>
      </c>
      <c r="BW4" s="513" t="str">
        <f>IF(WB!CM4="","",WB!CM4)</f>
        <v>Greater Tzaneen</v>
      </c>
      <c r="BX4" s="51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948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684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468"/>
      <c r="EB4" s="522"/>
    </row>
    <row r="5" spans="1:133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953"/>
      <c r="CD5" s="510"/>
      <c r="CE5" s="510"/>
      <c r="CF5" s="510"/>
      <c r="CG5" s="511"/>
      <c r="CH5" s="499" t="str">
        <f>IF($CH$4=$CD$4,$BZ$4,$CB$4)</f>
        <v>'Middle'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'Better-Off'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957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961" t="s">
        <v>97</v>
      </c>
      <c r="B7" s="513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96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964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964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964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964"/>
      <c r="BZ8" s="61"/>
      <c r="CA8" s="61"/>
      <c r="CB8" s="61"/>
      <c r="CC8" s="61"/>
      <c r="CD8" s="516"/>
      <c r="CE8" s="516"/>
      <c r="CF8" s="516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488"/>
      <c r="DS8" s="468"/>
      <c r="DT8" s="468"/>
      <c r="DU8" s="468"/>
      <c r="DV8" s="965"/>
      <c r="DW8" s="966"/>
      <c r="DX8" s="967"/>
      <c r="DY8" s="968"/>
      <c r="DZ8" s="537"/>
      <c r="EA8" s="468"/>
      <c r="EB8" s="522"/>
      <c r="EC8" s="522"/>
    </row>
    <row r="9" spans="1:133" ht="14" customHeight="1">
      <c r="A9" s="525" t="s">
        <v>548</v>
      </c>
      <c r="B9" s="526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969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969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969"/>
      <c r="BZ9" s="526"/>
      <c r="CA9" s="526"/>
      <c r="CB9" s="526"/>
      <c r="CC9" s="970"/>
      <c r="CD9" s="516"/>
      <c r="CE9" s="516"/>
      <c r="CF9" s="516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537"/>
      <c r="EA9" s="468"/>
      <c r="EB9" s="522"/>
      <c r="EC9" s="522"/>
    </row>
    <row r="10" spans="1:133" ht="12.75" customHeight="1">
      <c r="A10" s="527" t="s">
        <v>549</v>
      </c>
      <c r="B10" s="975"/>
      <c r="C10" s="975"/>
      <c r="D10" s="975"/>
      <c r="E10" s="975"/>
      <c r="F10" s="975"/>
      <c r="G10" s="975"/>
      <c r="H10" s="975"/>
      <c r="I10" s="975"/>
      <c r="J10" s="975"/>
      <c r="K10" s="306"/>
      <c r="L10" s="306"/>
      <c r="M10" s="306"/>
      <c r="N10" s="306"/>
      <c r="O10" s="306"/>
      <c r="P10" s="306"/>
      <c r="Q10" s="306"/>
      <c r="R10" s="306"/>
      <c r="S10" s="306"/>
      <c r="T10" s="976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6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6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  <c r="BU10" s="975"/>
      <c r="BV10" s="975"/>
      <c r="BW10" s="975"/>
      <c r="BX10" s="975"/>
      <c r="BY10" s="976"/>
      <c r="BZ10" s="975"/>
      <c r="CA10" s="975"/>
      <c r="CB10" s="975"/>
      <c r="CC10" s="975"/>
      <c r="CD10" s="530" t="str">
        <f t="shared" ref="CD10:CD46" si="0">IF(DR10&lt;3,"",(SUM(B10:S10)-MIN(B10:S10)-MAX(B10:S10))/(DR10-2))</f>
        <v/>
      </c>
      <c r="CE10" s="530" t="str">
        <f t="shared" ref="CE10:CE46" si="1">IF(DS10&lt;3,"",(SUM(U10:AL10)-MIN(U10:AL10)-MAX(U10:AL10))/(DS10-2))</f>
        <v/>
      </c>
      <c r="CF10" s="530" t="str">
        <f t="shared" ref="CF10:CF46" si="2">IF(DT10&lt;3,"",(SUM(AN10:BE10)-MIN(AN10:BE10)-MAX(AN10:BE10))/(DT10-2))</f>
        <v/>
      </c>
      <c r="CG10" s="531" t="str">
        <f t="shared" ref="CG10:CG46" si="3">IF(DU10&lt;3,"",(SUM(BG10:BX10)-MIN(BG10:BX10)-MAX(BG10:BX10))/(DU10-2))</f>
        <v/>
      </c>
      <c r="CH10" s="51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93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94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94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94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94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94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08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08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08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08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94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94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94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94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94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93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519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532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533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534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534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534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534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534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535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535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535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535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534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534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534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534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534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533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532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536">
        <f t="shared" ref="DR10:DR46" si="40">COUNT(B10:S10)</f>
        <v>0</v>
      </c>
      <c r="DS10" s="468">
        <f t="shared" ref="DS10:DS46" si="41">COUNT(U10:AL10)</f>
        <v>0</v>
      </c>
      <c r="DT10" s="468">
        <f t="shared" ref="DT10:DT46" si="42">COUNT(AN10:BE10)</f>
        <v>0</v>
      </c>
      <c r="DU10" s="468">
        <f t="shared" ref="DU10:DU46" si="43">COUNT(BG10:BX10)</f>
        <v>0</v>
      </c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537"/>
      <c r="EA10" s="468"/>
      <c r="EB10" s="522"/>
      <c r="EC10" s="522"/>
    </row>
    <row r="11" spans="1:133" ht="12.75" customHeight="1">
      <c r="A11" s="980" t="s">
        <v>361</v>
      </c>
      <c r="B11" s="294"/>
      <c r="C11" s="294"/>
      <c r="D11" s="294"/>
      <c r="E11" s="294"/>
      <c r="F11" s="294"/>
      <c r="G11" s="294"/>
      <c r="H11" s="294"/>
      <c r="I11" s="294"/>
      <c r="J11" s="294"/>
      <c r="K11" s="306"/>
      <c r="L11" s="306"/>
      <c r="M11" s="306"/>
      <c r="N11" s="306"/>
      <c r="O11" s="306"/>
      <c r="P11" s="306"/>
      <c r="Q11" s="306"/>
      <c r="R11" s="306"/>
      <c r="S11" s="306"/>
      <c r="T11" s="981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294"/>
      <c r="AL11" s="294"/>
      <c r="AM11" s="981"/>
      <c r="AN11" s="294"/>
      <c r="AO11" s="294"/>
      <c r="AP11" s="294"/>
      <c r="AQ11" s="294"/>
      <c r="AR11" s="294"/>
      <c r="AS11" s="294"/>
      <c r="AT11" s="294"/>
      <c r="AU11" s="294"/>
      <c r="AV11" s="294"/>
      <c r="AW11" s="294"/>
      <c r="AX11" s="294"/>
      <c r="AY11" s="294"/>
      <c r="AZ11" s="294"/>
      <c r="BA11" s="294"/>
      <c r="BB11" s="294"/>
      <c r="BC11" s="294"/>
      <c r="BD11" s="294"/>
      <c r="BE11" s="294"/>
      <c r="BF11" s="981"/>
      <c r="BG11" s="294"/>
      <c r="BH11" s="294"/>
      <c r="BI11" s="294"/>
      <c r="BJ11" s="294"/>
      <c r="BK11" s="294"/>
      <c r="BL11" s="294"/>
      <c r="BM11" s="294"/>
      <c r="BN11" s="294"/>
      <c r="BO11" s="294"/>
      <c r="BP11" s="294"/>
      <c r="BQ11" s="294"/>
      <c r="BR11" s="294"/>
      <c r="BS11" s="294"/>
      <c r="BT11" s="294"/>
      <c r="BU11" s="294"/>
      <c r="BV11" s="294"/>
      <c r="BW11" s="294"/>
      <c r="BX11" s="294"/>
      <c r="BY11" s="981"/>
      <c r="BZ11" s="294"/>
      <c r="CA11" s="294"/>
      <c r="CB11" s="294"/>
      <c r="CC11" s="294"/>
      <c r="CD11" s="530" t="str">
        <f t="shared" si="0"/>
        <v/>
      </c>
      <c r="CE11" s="530" t="str">
        <f t="shared" si="1"/>
        <v/>
      </c>
      <c r="CF11" s="530" t="str">
        <f t="shared" si="2"/>
        <v/>
      </c>
      <c r="CG11" s="531" t="str">
        <f t="shared" si="3"/>
        <v/>
      </c>
      <c r="CH11" s="518" t="str">
        <f t="shared" si="4"/>
        <v/>
      </c>
      <c r="CI11" s="93" t="str">
        <f t="shared" si="5"/>
        <v/>
      </c>
      <c r="CJ11" s="94" t="str">
        <f t="shared" si="6"/>
        <v/>
      </c>
      <c r="CK11" s="94" t="str">
        <f t="shared" si="7"/>
        <v/>
      </c>
      <c r="CL11" s="94" t="str">
        <f t="shared" si="8"/>
        <v/>
      </c>
      <c r="CM11" s="94" t="str">
        <f t="shared" si="9"/>
        <v/>
      </c>
      <c r="CN11" s="94" t="str">
        <f t="shared" si="10"/>
        <v/>
      </c>
      <c r="CO11" s="108" t="str">
        <f t="shared" si="11"/>
        <v/>
      </c>
      <c r="CP11" s="108" t="str">
        <f t="shared" si="12"/>
        <v/>
      </c>
      <c r="CQ11" s="108" t="str">
        <f t="shared" si="13"/>
        <v/>
      </c>
      <c r="CR11" s="108" t="str">
        <f t="shared" si="14"/>
        <v/>
      </c>
      <c r="CS11" s="94" t="str">
        <f t="shared" si="15"/>
        <v/>
      </c>
      <c r="CT11" s="94" t="str">
        <f t="shared" si="16"/>
        <v/>
      </c>
      <c r="CU11" s="94" t="str">
        <f t="shared" si="17"/>
        <v/>
      </c>
      <c r="CV11" s="94" t="str">
        <f t="shared" si="18"/>
        <v/>
      </c>
      <c r="CW11" s="94" t="str">
        <f t="shared" si="19"/>
        <v/>
      </c>
      <c r="CX11" s="93" t="str">
        <f t="shared" si="20"/>
        <v/>
      </c>
      <c r="CY11" s="519" t="str">
        <f t="shared" si="21"/>
        <v/>
      </c>
      <c r="CZ11" s="532" t="str">
        <f t="shared" si="22"/>
        <v/>
      </c>
      <c r="DA11" s="533" t="str">
        <f t="shared" si="23"/>
        <v/>
      </c>
      <c r="DB11" s="534" t="str">
        <f t="shared" si="24"/>
        <v/>
      </c>
      <c r="DC11" s="534" t="str">
        <f t="shared" si="25"/>
        <v/>
      </c>
      <c r="DD11" s="534" t="str">
        <f t="shared" si="26"/>
        <v/>
      </c>
      <c r="DE11" s="534" t="str">
        <f t="shared" si="27"/>
        <v/>
      </c>
      <c r="DF11" s="534" t="str">
        <f t="shared" si="28"/>
        <v/>
      </c>
      <c r="DG11" s="535" t="str">
        <f t="shared" si="29"/>
        <v/>
      </c>
      <c r="DH11" s="535" t="str">
        <f t="shared" si="30"/>
        <v/>
      </c>
      <c r="DI11" s="535" t="str">
        <f t="shared" si="31"/>
        <v/>
      </c>
      <c r="DJ11" s="535" t="str">
        <f t="shared" si="32"/>
        <v/>
      </c>
      <c r="DK11" s="534" t="str">
        <f t="shared" si="33"/>
        <v/>
      </c>
      <c r="DL11" s="534" t="str">
        <f t="shared" si="34"/>
        <v/>
      </c>
      <c r="DM11" s="534" t="str">
        <f t="shared" si="35"/>
        <v/>
      </c>
      <c r="DN11" s="534" t="str">
        <f t="shared" si="36"/>
        <v/>
      </c>
      <c r="DO11" s="534" t="str">
        <f t="shared" si="37"/>
        <v/>
      </c>
      <c r="DP11" s="533" t="str">
        <f t="shared" si="38"/>
        <v/>
      </c>
      <c r="DQ11" s="532" t="str">
        <f t="shared" si="39"/>
        <v/>
      </c>
      <c r="DR11" s="536">
        <f t="shared" si="40"/>
        <v>0</v>
      </c>
      <c r="DS11" s="468">
        <f t="shared" si="41"/>
        <v>0</v>
      </c>
      <c r="DT11" s="468">
        <f t="shared" si="42"/>
        <v>0</v>
      </c>
      <c r="DU11" s="468">
        <f t="shared" si="43"/>
        <v>0</v>
      </c>
      <c r="DV11" s="982"/>
      <c r="DW11" s="983"/>
      <c r="DX11" s="983"/>
      <c r="DY11" s="984"/>
      <c r="DZ11" s="985"/>
      <c r="EA11" s="61"/>
    </row>
    <row r="12" spans="1:133" ht="12.75" customHeight="1">
      <c r="A12" s="986" t="s">
        <v>358</v>
      </c>
      <c r="B12" s="783"/>
      <c r="C12" s="783"/>
      <c r="D12" s="783"/>
      <c r="E12" s="783"/>
      <c r="F12" s="783"/>
      <c r="G12" s="783"/>
      <c r="H12" s="783"/>
      <c r="I12" s="783"/>
      <c r="J12" s="783"/>
      <c r="K12" s="306"/>
      <c r="L12" s="306"/>
      <c r="M12" s="306"/>
      <c r="N12" s="306"/>
      <c r="O12" s="306"/>
      <c r="P12" s="306"/>
      <c r="Q12" s="306"/>
      <c r="R12" s="306"/>
      <c r="S12" s="306"/>
      <c r="T12" s="981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981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981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981"/>
      <c r="BZ12" s="783"/>
      <c r="CA12" s="783"/>
      <c r="CB12" s="783"/>
      <c r="CC12" s="783"/>
      <c r="CD12" s="530" t="str">
        <f t="shared" si="0"/>
        <v/>
      </c>
      <c r="CE12" s="530" t="str">
        <f t="shared" si="1"/>
        <v/>
      </c>
      <c r="CF12" s="530" t="str">
        <f t="shared" si="2"/>
        <v/>
      </c>
      <c r="CG12" s="531" t="str">
        <f t="shared" si="3"/>
        <v/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 t="str">
        <f t="shared" si="13"/>
        <v/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 t="str">
        <f t="shared" si="30"/>
        <v/>
      </c>
      <c r="DI12" s="535" t="str">
        <f t="shared" si="31"/>
        <v/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0</v>
      </c>
      <c r="DS12" s="468">
        <f t="shared" si="41"/>
        <v>0</v>
      </c>
      <c r="DT12" s="468">
        <f t="shared" si="42"/>
        <v>0</v>
      </c>
      <c r="DU12" s="468">
        <f t="shared" si="43"/>
        <v>0</v>
      </c>
      <c r="DV12" s="987" t="str">
        <f>IF(SUM(BZ12)&gt;0,(BZ10-DV15-SUM(BZ15)*(DV15=""))*'Exp factors'!C$23,"")</f>
        <v/>
      </c>
      <c r="DW12" s="988" t="str">
        <f>IF(SUM(CA12)&gt;0,(CA10-DW15-SUM(CA15)*(DW15=""))*'Exp factors'!D$23,"")</f>
        <v/>
      </c>
      <c r="DX12" s="988" t="str">
        <f>IF(SUM(CB12)&gt;0,(CB10-DX15-SUM(CB15)*(DX15=""))*'Exp factors'!E$23,"")</f>
        <v/>
      </c>
      <c r="DY12" s="989" t="str">
        <f>IF(SUM(CC12)&gt;0,(CC10-DY15-SUM(CC15)*(DY15=""))*'Exp factors'!F$23,"")</f>
        <v/>
      </c>
      <c r="DZ12" s="985"/>
      <c r="EA12" s="61"/>
    </row>
    <row r="13" spans="1:133" ht="12.75" customHeight="1">
      <c r="A13" s="990" t="s">
        <v>282</v>
      </c>
      <c r="B13" s="806"/>
      <c r="C13" s="806"/>
      <c r="D13" s="806"/>
      <c r="E13" s="806"/>
      <c r="F13" s="806"/>
      <c r="G13" s="806"/>
      <c r="H13" s="806"/>
      <c r="I13" s="806"/>
      <c r="J13" s="806"/>
      <c r="K13" s="528"/>
      <c r="L13" s="528"/>
      <c r="M13" s="528"/>
      <c r="N13" s="528"/>
      <c r="O13" s="528"/>
      <c r="P13" s="528"/>
      <c r="Q13" s="528"/>
      <c r="R13" s="528"/>
      <c r="S13" s="528"/>
      <c r="T13" s="981"/>
      <c r="U13" s="806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/>
      <c r="AM13" s="981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981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806"/>
      <c r="BR13" s="806"/>
      <c r="BS13" s="806"/>
      <c r="BT13" s="806"/>
      <c r="BU13" s="806"/>
      <c r="BV13" s="806"/>
      <c r="BW13" s="806"/>
      <c r="BX13" s="806"/>
      <c r="BY13" s="981"/>
      <c r="BZ13" s="806"/>
      <c r="CA13" s="806"/>
      <c r="CB13" s="806"/>
      <c r="CC13" s="806"/>
      <c r="CD13" s="530" t="str">
        <f t="shared" si="0"/>
        <v/>
      </c>
      <c r="CE13" s="530" t="str">
        <f t="shared" si="1"/>
        <v/>
      </c>
      <c r="CF13" s="530" t="str">
        <f t="shared" si="2"/>
        <v/>
      </c>
      <c r="CG13" s="531" t="str">
        <f t="shared" si="3"/>
        <v/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 t="str">
        <f t="shared" si="13"/>
        <v/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 t="str">
        <f t="shared" si="30"/>
        <v/>
      </c>
      <c r="DI13" s="535" t="str">
        <f t="shared" si="31"/>
        <v/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0</v>
      </c>
      <c r="DS13" s="468">
        <f t="shared" si="41"/>
        <v>0</v>
      </c>
      <c r="DT13" s="468">
        <f t="shared" si="42"/>
        <v>0</v>
      </c>
      <c r="DU13" s="468">
        <f t="shared" si="43"/>
        <v>0</v>
      </c>
      <c r="DV13" s="982"/>
      <c r="DW13" s="983"/>
      <c r="DX13" s="983"/>
      <c r="DY13" s="984"/>
      <c r="DZ13" s="985"/>
      <c r="EA13" s="61"/>
    </row>
    <row r="14" spans="1:133" ht="12.75" customHeight="1">
      <c r="A14" s="990" t="s">
        <v>284</v>
      </c>
      <c r="B14" s="541" t="str">
        <f t="shared" ref="B14:S14" si="44">IF(B12="","",B12*B13)</f>
        <v/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976"/>
      <c r="U14" s="541" t="str">
        <f t="shared" ref="U14:AL14" si="45">IF(U12="","",U12*U13)</f>
        <v/>
      </c>
      <c r="V14" s="541" t="str">
        <f t="shared" si="45"/>
        <v/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 t="str">
        <f t="shared" si="45"/>
        <v/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IF(AN12="","",AN12*AN13)</f>
        <v/>
      </c>
      <c r="AO14" s="541" t="str">
        <f t="shared" si="46"/>
        <v/>
      </c>
      <c r="AP14" s="541" t="str">
        <f t="shared" si="46"/>
        <v/>
      </c>
      <c r="AQ14" s="541" t="str">
        <f t="shared" si="46"/>
        <v/>
      </c>
      <c r="AR14" s="541" t="str">
        <f t="shared" si="46"/>
        <v/>
      </c>
      <c r="AS14" s="541" t="str">
        <f t="shared" si="46"/>
        <v/>
      </c>
      <c r="AT14" s="541" t="str">
        <f t="shared" si="46"/>
        <v/>
      </c>
      <c r="AU14" s="541" t="str">
        <f t="shared" si="46"/>
        <v/>
      </c>
      <c r="AV14" s="541" t="str">
        <f t="shared" si="46"/>
        <v/>
      </c>
      <c r="AW14" s="541" t="str">
        <f t="shared" si="46"/>
        <v/>
      </c>
      <c r="AX14" s="541" t="str">
        <f t="shared" si="46"/>
        <v/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 t="str">
        <f t="shared" si="47"/>
        <v/>
      </c>
      <c r="BM14" s="541" t="str">
        <f t="shared" si="47"/>
        <v/>
      </c>
      <c r="BN14" s="541" t="str">
        <f t="shared" si="47"/>
        <v/>
      </c>
      <c r="BO14" s="541" t="str">
        <f t="shared" si="47"/>
        <v/>
      </c>
      <c r="BP14" s="541" t="str">
        <f t="shared" si="47"/>
        <v/>
      </c>
      <c r="BQ14" s="541" t="str">
        <f t="shared" si="47"/>
        <v/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IF(BZ12="","",BZ12*BZ13)</f>
        <v/>
      </c>
      <c r="CA14" s="541" t="str">
        <f>IF(CA12="","",CA12*CA13)</f>
        <v/>
      </c>
      <c r="CB14" s="541" t="str">
        <f>IF(CB12="","",CB12*CB13)</f>
        <v/>
      </c>
      <c r="CC14" s="541" t="str">
        <f>IF(CC12="","",CC12*CC13)</f>
        <v/>
      </c>
      <c r="CD14" s="530" t="str">
        <f t="shared" si="0"/>
        <v/>
      </c>
      <c r="CE14" s="530" t="str">
        <f t="shared" si="1"/>
        <v/>
      </c>
      <c r="CF14" s="530" t="str">
        <f t="shared" si="2"/>
        <v/>
      </c>
      <c r="CG14" s="531" t="str">
        <f t="shared" si="3"/>
        <v/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 t="str">
        <f t="shared" si="13"/>
        <v/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 t="str">
        <f t="shared" si="30"/>
        <v/>
      </c>
      <c r="DI14" s="535" t="str">
        <f t="shared" si="31"/>
        <v/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0</v>
      </c>
      <c r="DS14" s="468">
        <f t="shared" si="41"/>
        <v>0</v>
      </c>
      <c r="DT14" s="468">
        <f t="shared" si="42"/>
        <v>0</v>
      </c>
      <c r="DU14" s="468">
        <f t="shared" si="43"/>
        <v>0</v>
      </c>
      <c r="DV14" s="991" t="str">
        <f>IF(DV12="","",DV12*BZ13)</f>
        <v/>
      </c>
      <c r="DW14" s="992" t="str">
        <f>IF(DW12="","",DW12*CA13)</f>
        <v/>
      </c>
      <c r="DX14" s="992" t="str">
        <f>IF(DX12="","",DX12*CB13)</f>
        <v/>
      </c>
      <c r="DY14" s="993" t="str">
        <f>IF(DY12="","",DY12*CC13)</f>
        <v/>
      </c>
      <c r="DZ14" s="985"/>
      <c r="EA14" s="61"/>
    </row>
    <row r="15" spans="1:133" ht="12.75" customHeight="1">
      <c r="A15" s="990" t="s">
        <v>359</v>
      </c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976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976"/>
      <c r="AN15" s="743"/>
      <c r="AO15" s="743"/>
      <c r="AP15" s="743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976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743"/>
      <c r="BV15" s="743"/>
      <c r="BW15" s="743"/>
      <c r="BX15" s="743"/>
      <c r="BY15" s="976"/>
      <c r="BZ15" s="743"/>
      <c r="CA15" s="743"/>
      <c r="CB15" s="743"/>
      <c r="CC15" s="743"/>
      <c r="CD15" s="530" t="str">
        <f t="shared" si="0"/>
        <v/>
      </c>
      <c r="CE15" s="530" t="str">
        <f t="shared" si="1"/>
        <v/>
      </c>
      <c r="CF15" s="530" t="str">
        <f t="shared" si="2"/>
        <v/>
      </c>
      <c r="CG15" s="531" t="str">
        <f t="shared" si="3"/>
        <v/>
      </c>
      <c r="CH15" s="518" t="str">
        <f t="shared" si="4"/>
        <v/>
      </c>
      <c r="CI15" s="93" t="str">
        <f t="shared" si="5"/>
        <v/>
      </c>
      <c r="CJ15" s="94" t="str">
        <f t="shared" si="6"/>
        <v/>
      </c>
      <c r="CK15" s="94" t="str">
        <f t="shared" si="7"/>
        <v/>
      </c>
      <c r="CL15" s="94" t="str">
        <f t="shared" si="8"/>
        <v/>
      </c>
      <c r="CM15" s="94" t="str">
        <f t="shared" si="9"/>
        <v/>
      </c>
      <c r="CN15" s="94" t="str">
        <f t="shared" si="10"/>
        <v/>
      </c>
      <c r="CO15" s="108" t="str">
        <f t="shared" si="11"/>
        <v/>
      </c>
      <c r="CP15" s="108" t="str">
        <f t="shared" si="12"/>
        <v/>
      </c>
      <c r="CQ15" s="108" t="str">
        <f t="shared" si="13"/>
        <v/>
      </c>
      <c r="CR15" s="108" t="str">
        <f t="shared" si="14"/>
        <v/>
      </c>
      <c r="CS15" s="94" t="str">
        <f t="shared" si="15"/>
        <v/>
      </c>
      <c r="CT15" s="94" t="str">
        <f t="shared" si="16"/>
        <v/>
      </c>
      <c r="CU15" s="94" t="str">
        <f t="shared" si="17"/>
        <v/>
      </c>
      <c r="CV15" s="94" t="str">
        <f t="shared" si="18"/>
        <v/>
      </c>
      <c r="CW15" s="94" t="str">
        <f t="shared" si="19"/>
        <v/>
      </c>
      <c r="CX15" s="93" t="str">
        <f t="shared" si="20"/>
        <v/>
      </c>
      <c r="CY15" s="519" t="str">
        <f t="shared" si="21"/>
        <v/>
      </c>
      <c r="CZ15" s="532" t="str">
        <f t="shared" si="22"/>
        <v/>
      </c>
      <c r="DA15" s="533" t="str">
        <f t="shared" si="23"/>
        <v/>
      </c>
      <c r="DB15" s="534" t="str">
        <f t="shared" si="24"/>
        <v/>
      </c>
      <c r="DC15" s="534" t="str">
        <f t="shared" si="25"/>
        <v/>
      </c>
      <c r="DD15" s="534" t="str">
        <f t="shared" si="26"/>
        <v/>
      </c>
      <c r="DE15" s="534" t="str">
        <f t="shared" si="27"/>
        <v/>
      </c>
      <c r="DF15" s="534" t="str">
        <f t="shared" si="28"/>
        <v/>
      </c>
      <c r="DG15" s="535" t="str">
        <f t="shared" si="29"/>
        <v/>
      </c>
      <c r="DH15" s="535" t="str">
        <f t="shared" si="30"/>
        <v/>
      </c>
      <c r="DI15" s="535" t="str">
        <f t="shared" si="31"/>
        <v/>
      </c>
      <c r="DJ15" s="535" t="str">
        <f t="shared" si="32"/>
        <v/>
      </c>
      <c r="DK15" s="534" t="str">
        <f t="shared" si="33"/>
        <v/>
      </c>
      <c r="DL15" s="534" t="str">
        <f t="shared" si="34"/>
        <v/>
      </c>
      <c r="DM15" s="534" t="str">
        <f t="shared" si="35"/>
        <v/>
      </c>
      <c r="DN15" s="534" t="str">
        <f t="shared" si="36"/>
        <v/>
      </c>
      <c r="DO15" s="534" t="str">
        <f t="shared" si="37"/>
        <v/>
      </c>
      <c r="DP15" s="533" t="str">
        <f t="shared" si="38"/>
        <v/>
      </c>
      <c r="DQ15" s="532" t="str">
        <f t="shared" si="39"/>
        <v/>
      </c>
      <c r="DR15" s="536">
        <f t="shared" si="40"/>
        <v>0</v>
      </c>
      <c r="DS15" s="468">
        <f t="shared" si="41"/>
        <v>0</v>
      </c>
      <c r="DT15" s="468">
        <f t="shared" si="42"/>
        <v>0</v>
      </c>
      <c r="DU15" s="468">
        <f t="shared" si="43"/>
        <v>0</v>
      </c>
      <c r="DV15" s="994"/>
      <c r="DW15" s="306"/>
      <c r="DX15" s="306"/>
      <c r="DY15" s="995"/>
      <c r="DZ15" s="985"/>
      <c r="EA15" s="61"/>
    </row>
    <row r="16" spans="1:133" ht="12.75" customHeight="1">
      <c r="A16" s="529" t="s">
        <v>328</v>
      </c>
      <c r="B16" s="863" t="str">
        <f t="shared" ref="B16:S16" si="48">IF(B10="","",(B10-B12-B15)*B11/B$7/365/$G$1)</f>
        <v/>
      </c>
      <c r="C16" s="863" t="str">
        <f t="shared" si="48"/>
        <v/>
      </c>
      <c r="D16" s="863" t="str">
        <f t="shared" si="48"/>
        <v/>
      </c>
      <c r="E16" s="863" t="str">
        <f t="shared" si="48"/>
        <v/>
      </c>
      <c r="F16" s="863" t="str">
        <f t="shared" si="48"/>
        <v/>
      </c>
      <c r="G16" s="863" t="str">
        <f t="shared" si="48"/>
        <v/>
      </c>
      <c r="H16" s="863" t="str">
        <f t="shared" si="48"/>
        <v/>
      </c>
      <c r="I16" s="863" t="str">
        <f t="shared" si="48"/>
        <v/>
      </c>
      <c r="J16" s="863" t="str">
        <f t="shared" si="48"/>
        <v/>
      </c>
      <c r="K16" s="863" t="str">
        <f t="shared" si="48"/>
        <v/>
      </c>
      <c r="L16" s="863" t="str">
        <f t="shared" si="48"/>
        <v/>
      </c>
      <c r="M16" s="863" t="str">
        <f t="shared" si="48"/>
        <v/>
      </c>
      <c r="N16" s="863" t="str">
        <f t="shared" si="48"/>
        <v/>
      </c>
      <c r="O16" s="863" t="str">
        <f t="shared" si="48"/>
        <v/>
      </c>
      <c r="P16" s="863" t="str">
        <f t="shared" si="48"/>
        <v/>
      </c>
      <c r="Q16" s="863" t="str">
        <f t="shared" si="48"/>
        <v/>
      </c>
      <c r="R16" s="863" t="str">
        <f t="shared" si="48"/>
        <v/>
      </c>
      <c r="S16" s="863" t="str">
        <f t="shared" si="48"/>
        <v/>
      </c>
      <c r="T16" s="996"/>
      <c r="U16" s="863" t="str">
        <f t="shared" ref="U16:AL16" si="49">IF(U10="","",(U10-U12-U15)*U11/U$7/365/$G$1)</f>
        <v/>
      </c>
      <c r="V16" s="863" t="str">
        <f t="shared" si="49"/>
        <v/>
      </c>
      <c r="W16" s="863" t="str">
        <f t="shared" si="49"/>
        <v/>
      </c>
      <c r="X16" s="863" t="str">
        <f t="shared" si="49"/>
        <v/>
      </c>
      <c r="Y16" s="863" t="str">
        <f t="shared" si="49"/>
        <v/>
      </c>
      <c r="Z16" s="863" t="str">
        <f t="shared" si="49"/>
        <v/>
      </c>
      <c r="AA16" s="863" t="str">
        <f t="shared" si="49"/>
        <v/>
      </c>
      <c r="AB16" s="863" t="str">
        <f t="shared" si="49"/>
        <v/>
      </c>
      <c r="AC16" s="863" t="str">
        <f t="shared" si="49"/>
        <v/>
      </c>
      <c r="AD16" s="863" t="str">
        <f t="shared" si="49"/>
        <v/>
      </c>
      <c r="AE16" s="863" t="str">
        <f t="shared" si="49"/>
        <v/>
      </c>
      <c r="AF16" s="863" t="str">
        <f t="shared" si="49"/>
        <v/>
      </c>
      <c r="AG16" s="863" t="str">
        <f t="shared" si="49"/>
        <v/>
      </c>
      <c r="AH16" s="863" t="str">
        <f t="shared" si="49"/>
        <v/>
      </c>
      <c r="AI16" s="863" t="str">
        <f t="shared" si="49"/>
        <v/>
      </c>
      <c r="AJ16" s="863" t="str">
        <f t="shared" si="49"/>
        <v/>
      </c>
      <c r="AK16" s="863" t="str">
        <f t="shared" si="49"/>
        <v/>
      </c>
      <c r="AL16" s="863" t="str">
        <f t="shared" si="49"/>
        <v/>
      </c>
      <c r="AM16" s="996"/>
      <c r="AN16" s="863" t="str">
        <f t="shared" ref="AN16:BE16" si="50">IF(AN10="","",(AN10-AN12-AN15)*AN11/AN$7/365/$G$1)</f>
        <v/>
      </c>
      <c r="AO16" s="863" t="str">
        <f t="shared" si="50"/>
        <v/>
      </c>
      <c r="AP16" s="863" t="str">
        <f t="shared" si="50"/>
        <v/>
      </c>
      <c r="AQ16" s="863" t="str">
        <f t="shared" si="50"/>
        <v/>
      </c>
      <c r="AR16" s="863" t="str">
        <f t="shared" si="50"/>
        <v/>
      </c>
      <c r="AS16" s="863" t="str">
        <f t="shared" si="50"/>
        <v/>
      </c>
      <c r="AT16" s="863" t="str">
        <f t="shared" si="50"/>
        <v/>
      </c>
      <c r="AU16" s="863" t="str">
        <f t="shared" si="50"/>
        <v/>
      </c>
      <c r="AV16" s="863" t="str">
        <f t="shared" si="50"/>
        <v/>
      </c>
      <c r="AW16" s="863" t="str">
        <f t="shared" si="50"/>
        <v/>
      </c>
      <c r="AX16" s="863" t="str">
        <f t="shared" si="50"/>
        <v/>
      </c>
      <c r="AY16" s="863" t="str">
        <f t="shared" si="50"/>
        <v/>
      </c>
      <c r="AZ16" s="863" t="str">
        <f t="shared" si="50"/>
        <v/>
      </c>
      <c r="BA16" s="863" t="str">
        <f t="shared" si="50"/>
        <v/>
      </c>
      <c r="BB16" s="863" t="str">
        <f t="shared" si="50"/>
        <v/>
      </c>
      <c r="BC16" s="863" t="str">
        <f t="shared" si="50"/>
        <v/>
      </c>
      <c r="BD16" s="863" t="str">
        <f t="shared" si="50"/>
        <v/>
      </c>
      <c r="BE16" s="863" t="str">
        <f t="shared" si="50"/>
        <v/>
      </c>
      <c r="BF16" s="996"/>
      <c r="BG16" s="863" t="str">
        <f t="shared" ref="BG16:BX16" si="51">IF(BG10="","",(BG10-BG12-BG15)*BG11/BG$7/365/$G$1)</f>
        <v/>
      </c>
      <c r="BH16" s="863" t="str">
        <f t="shared" si="51"/>
        <v/>
      </c>
      <c r="BI16" s="863" t="str">
        <f t="shared" si="51"/>
        <v/>
      </c>
      <c r="BJ16" s="863" t="str">
        <f t="shared" si="51"/>
        <v/>
      </c>
      <c r="BK16" s="863" t="str">
        <f t="shared" si="51"/>
        <v/>
      </c>
      <c r="BL16" s="863" t="str">
        <f t="shared" si="51"/>
        <v/>
      </c>
      <c r="BM16" s="863" t="str">
        <f t="shared" si="51"/>
        <v/>
      </c>
      <c r="BN16" s="863" t="str">
        <f t="shared" si="51"/>
        <v/>
      </c>
      <c r="BO16" s="863" t="str">
        <f t="shared" si="51"/>
        <v/>
      </c>
      <c r="BP16" s="863" t="str">
        <f t="shared" si="51"/>
        <v/>
      </c>
      <c r="BQ16" s="863" t="str">
        <f t="shared" si="51"/>
        <v/>
      </c>
      <c r="BR16" s="863" t="str">
        <f t="shared" si="51"/>
        <v/>
      </c>
      <c r="BS16" s="863" t="str">
        <f t="shared" si="51"/>
        <v/>
      </c>
      <c r="BT16" s="863" t="str">
        <f t="shared" si="51"/>
        <v/>
      </c>
      <c r="BU16" s="863" t="str">
        <f t="shared" si="51"/>
        <v/>
      </c>
      <c r="BV16" s="863" t="str">
        <f t="shared" si="51"/>
        <v/>
      </c>
      <c r="BW16" s="863" t="str">
        <f t="shared" si="51"/>
        <v/>
      </c>
      <c r="BX16" s="863" t="str">
        <f t="shared" si="51"/>
        <v/>
      </c>
      <c r="BY16" s="996"/>
      <c r="BZ16" s="863" t="str">
        <f>IF(BZ10="","",(BZ10-BZ12-BZ15)*BZ11/BZ$7/365/$G$1)</f>
        <v/>
      </c>
      <c r="CA16" s="863" t="str">
        <f>IF(CA10="","",(CA10-CA12-CA15)*CA11/CA$7/365/$G$1)</f>
        <v/>
      </c>
      <c r="CB16" s="863" t="str">
        <f>IF(CB10="","",(CB10-CB12-CB15)*CB11/CB$7/365/$G$1)</f>
        <v/>
      </c>
      <c r="CC16" s="863" t="str">
        <f>IF(CC10="","",(CC10-CC12-CC15)*CC11/CC$7/365/$G$1)</f>
        <v/>
      </c>
      <c r="CD16" s="997" t="str">
        <f t="shared" si="0"/>
        <v/>
      </c>
      <c r="CE16" s="997" t="str">
        <f t="shared" si="1"/>
        <v/>
      </c>
      <c r="CF16" s="997" t="str">
        <f t="shared" si="2"/>
        <v/>
      </c>
      <c r="CG16" s="998" t="str">
        <f t="shared" si="3"/>
        <v/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 t="str">
        <f t="shared" si="13"/>
        <v/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 t="str">
        <f t="shared" si="30"/>
        <v/>
      </c>
      <c r="DI16" s="641" t="str">
        <f t="shared" si="31"/>
        <v/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0</v>
      </c>
      <c r="DS16" s="468">
        <f t="shared" si="41"/>
        <v>0</v>
      </c>
      <c r="DT16" s="468">
        <f t="shared" si="42"/>
        <v>0</v>
      </c>
      <c r="DU16" s="468">
        <f t="shared" si="43"/>
        <v>0</v>
      </c>
      <c r="DV16" s="999" t="str">
        <f>IF(DV10="","",(DV10+SUM(BZ10)*(DV10="")-SUM(DV12)-DV15-SUM(BZ15)*(DV15=""))*BZ11/DV$7/365/$G$1)</f>
        <v/>
      </c>
      <c r="DW16" s="863" t="str">
        <f>IF(DW10="","",(DW10+SUM(CA10)*(DW10="")-SUM(DW12)-DW15-SUM(CA15)*(DW15=""))*CA11/DW$7/365/$G$1)</f>
        <v/>
      </c>
      <c r="DX16" s="863" t="str">
        <f>IF(DX10="","",(DX10+SUM(CB10)*(DX10="")-SUM(DX12)-DX15-SUM(CB15)*(DX15=""))*CB11/DX$7/365/$G$1)</f>
        <v/>
      </c>
      <c r="DY16" s="1000" t="str">
        <f>IF(DY10="","",(DY10+SUM(CC10)*(DY10="")-SUM(DY12)-DY15-SUM(CC15)*(DY15=""))*CC11/DY$7/365/$G$1)</f>
        <v/>
      </c>
      <c r="DZ16" s="985"/>
      <c r="EA16" s="61"/>
    </row>
    <row r="17" spans="1:131" ht="12.75" customHeight="1">
      <c r="A17" s="527" t="s">
        <v>550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>
        <v>8.5</v>
      </c>
      <c r="P17" s="975"/>
      <c r="Q17" s="975"/>
      <c r="R17" s="975">
        <v>104</v>
      </c>
      <c r="S17" s="975"/>
      <c r="T17" s="976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6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  <c r="BC17" s="975"/>
      <c r="BD17" s="975">
        <v>8</v>
      </c>
      <c r="BE17" s="975"/>
      <c r="BF17" s="976"/>
      <c r="BG17" s="975"/>
      <c r="BH17" s="975"/>
      <c r="BI17" s="975"/>
      <c r="BJ17" s="975"/>
      <c r="BK17" s="975"/>
      <c r="BL17" s="975"/>
      <c r="BM17" s="975"/>
      <c r="BN17" s="975"/>
      <c r="BO17" s="975"/>
      <c r="BP17" s="975"/>
      <c r="BQ17" s="975"/>
      <c r="BR17" s="975"/>
      <c r="BS17" s="975"/>
      <c r="BT17" s="975"/>
      <c r="BU17" s="975"/>
      <c r="BV17" s="975"/>
      <c r="BW17" s="975"/>
      <c r="BX17" s="975"/>
      <c r="BY17" s="976"/>
      <c r="BZ17" s="975"/>
      <c r="CA17" s="975"/>
      <c r="CB17" s="975"/>
      <c r="CC17" s="975"/>
      <c r="CD17" s="530" t="str">
        <f t="shared" si="0"/>
        <v/>
      </c>
      <c r="CE17" s="530" t="str">
        <f t="shared" si="1"/>
        <v/>
      </c>
      <c r="CF17" s="530" t="str">
        <f t="shared" si="2"/>
        <v/>
      </c>
      <c r="CG17" s="531" t="str">
        <f t="shared" si="3"/>
        <v/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8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 t="str">
        <f t="shared" si="30"/>
        <v/>
      </c>
      <c r="DI17" s="535" t="str">
        <f t="shared" si="31"/>
        <v/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2</v>
      </c>
      <c r="DS17" s="468">
        <f t="shared" si="41"/>
        <v>0</v>
      </c>
      <c r="DT17" s="468">
        <f t="shared" si="42"/>
        <v>1</v>
      </c>
      <c r="DU17" s="468">
        <f t="shared" si="43"/>
        <v>0</v>
      </c>
      <c r="DV17" s="1001" t="str">
        <f>IF(SUM(BZ17)&gt;0,BZ17*'Exp factors'!C$21,"")</f>
        <v/>
      </c>
      <c r="DW17" s="1002" t="str">
        <f>IF(SUM(CA17)&gt;0,CA17*'Exp factors'!D$21,"")</f>
        <v/>
      </c>
      <c r="DX17" s="1002" t="str">
        <f>IF(SUM(CB17)&gt;0,CB17*'Exp factors'!E$21,"")</f>
        <v/>
      </c>
      <c r="DY17" s="1003" t="str">
        <f>IF(SUM(CC17)&gt;0,CC17*'Exp factors'!F$21,"")</f>
        <v/>
      </c>
      <c r="DZ17" s="985"/>
      <c r="EA17" s="61"/>
    </row>
    <row r="18" spans="1:131" ht="12.75" customHeight="1">
      <c r="A18" s="980" t="s">
        <v>361</v>
      </c>
      <c r="B18" s="294"/>
      <c r="C18" s="294"/>
      <c r="D18" s="294"/>
      <c r="E18" s="294"/>
      <c r="F18" s="294"/>
      <c r="G18" s="783"/>
      <c r="H18" s="294"/>
      <c r="I18" s="294"/>
      <c r="J18" s="294"/>
      <c r="K18" s="294"/>
      <c r="L18" s="294"/>
      <c r="M18" s="294"/>
      <c r="N18" s="294"/>
      <c r="O18" s="294">
        <v>2010</v>
      </c>
      <c r="P18" s="294"/>
      <c r="Q18" s="294"/>
      <c r="R18" s="294">
        <v>2010</v>
      </c>
      <c r="S18" s="294"/>
      <c r="T18" s="981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294"/>
      <c r="AH18" s="294"/>
      <c r="AI18" s="294"/>
      <c r="AJ18" s="294"/>
      <c r="AK18" s="294"/>
      <c r="AL18" s="294"/>
      <c r="AM18" s="981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>
        <v>2010</v>
      </c>
      <c r="BE18" s="294"/>
      <c r="BF18" s="981"/>
      <c r="BG18" s="294"/>
      <c r="BH18" s="294"/>
      <c r="BI18" s="294"/>
      <c r="BJ18" s="294"/>
      <c r="BK18" s="294"/>
      <c r="BL18" s="294"/>
      <c r="BM18" s="294"/>
      <c r="BN18" s="294"/>
      <c r="BO18" s="294"/>
      <c r="BP18" s="294"/>
      <c r="BQ18" s="294"/>
      <c r="BR18" s="294"/>
      <c r="BS18" s="294"/>
      <c r="BT18" s="294"/>
      <c r="BU18" s="294"/>
      <c r="BV18" s="294"/>
      <c r="BW18" s="294"/>
      <c r="BX18" s="294"/>
      <c r="BY18" s="981"/>
      <c r="BZ18" s="294"/>
      <c r="CA18" s="294"/>
      <c r="CB18" s="294"/>
      <c r="CC18" s="294"/>
      <c r="CD18" s="530" t="str">
        <f t="shared" si="0"/>
        <v/>
      </c>
      <c r="CE18" s="530" t="str">
        <f t="shared" si="1"/>
        <v/>
      </c>
      <c r="CF18" s="530" t="str">
        <f t="shared" si="2"/>
        <v/>
      </c>
      <c r="CG18" s="531" t="str">
        <f t="shared" si="3"/>
        <v/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2010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 t="str">
        <f t="shared" si="30"/>
        <v/>
      </c>
      <c r="DI18" s="535" t="str">
        <f t="shared" si="31"/>
        <v/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2</v>
      </c>
      <c r="DS18" s="468">
        <f t="shared" si="41"/>
        <v>0</v>
      </c>
      <c r="DT18" s="468">
        <f t="shared" si="42"/>
        <v>1</v>
      </c>
      <c r="DU18" s="468">
        <f t="shared" si="43"/>
        <v>0</v>
      </c>
      <c r="DV18" s="982"/>
      <c r="DW18" s="983"/>
      <c r="DX18" s="983"/>
      <c r="DY18" s="984"/>
      <c r="DZ18" s="985"/>
      <c r="EA18" s="61"/>
    </row>
    <row r="19" spans="1:131" ht="12.75" customHeight="1">
      <c r="A19" s="986" t="s">
        <v>358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981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  <c r="AK19" s="783"/>
      <c r="AL19" s="783"/>
      <c r="AM19" s="981"/>
      <c r="AN19" s="783"/>
      <c r="AO19" s="783"/>
      <c r="AP19" s="783"/>
      <c r="AQ19" s="783"/>
      <c r="AR19" s="783"/>
      <c r="AS19" s="783"/>
      <c r="AT19" s="783"/>
      <c r="AU19" s="783"/>
      <c r="AV19" s="783"/>
      <c r="AW19" s="783"/>
      <c r="AX19" s="783"/>
      <c r="AY19" s="783"/>
      <c r="AZ19" s="783"/>
      <c r="BA19" s="783"/>
      <c r="BB19" s="783"/>
      <c r="BC19" s="783"/>
      <c r="BD19" s="783"/>
      <c r="BE19" s="783"/>
      <c r="BF19" s="981"/>
      <c r="BG19" s="783"/>
      <c r="BH19" s="783"/>
      <c r="BI19" s="783"/>
      <c r="BJ19" s="783"/>
      <c r="BK19" s="783"/>
      <c r="BL19" s="783"/>
      <c r="BM19" s="783"/>
      <c r="BN19" s="783"/>
      <c r="BO19" s="783"/>
      <c r="BP19" s="783"/>
      <c r="BQ19" s="783"/>
      <c r="BR19" s="783"/>
      <c r="BS19" s="783"/>
      <c r="BT19" s="783"/>
      <c r="BU19" s="783"/>
      <c r="BV19" s="783"/>
      <c r="BW19" s="783"/>
      <c r="BX19" s="783"/>
      <c r="BY19" s="981"/>
      <c r="BZ19" s="783"/>
      <c r="CA19" s="783"/>
      <c r="CB19" s="783"/>
      <c r="CC19" s="783"/>
      <c r="CD19" s="530" t="str">
        <f t="shared" si="0"/>
        <v/>
      </c>
      <c r="CE19" s="530" t="str">
        <f t="shared" si="1"/>
        <v/>
      </c>
      <c r="CF19" s="530" t="str">
        <f t="shared" si="2"/>
        <v/>
      </c>
      <c r="CG19" s="531" t="str">
        <f t="shared" si="3"/>
        <v/>
      </c>
      <c r="CH19" s="518" t="str">
        <f t="shared" si="4"/>
        <v/>
      </c>
      <c r="CI19" s="93" t="str">
        <f t="shared" si="5"/>
        <v/>
      </c>
      <c r="CJ19" s="94" t="str">
        <f t="shared" si="6"/>
        <v/>
      </c>
      <c r="CK19" s="94" t="str">
        <f t="shared" si="7"/>
        <v/>
      </c>
      <c r="CL19" s="94" t="str">
        <f t="shared" si="8"/>
        <v/>
      </c>
      <c r="CM19" s="94" t="str">
        <f t="shared" si="9"/>
        <v/>
      </c>
      <c r="CN19" s="94" t="str">
        <f t="shared" si="10"/>
        <v/>
      </c>
      <c r="CO19" s="108" t="str">
        <f t="shared" si="11"/>
        <v/>
      </c>
      <c r="CP19" s="108" t="str">
        <f t="shared" si="12"/>
        <v/>
      </c>
      <c r="CQ19" s="108" t="str">
        <f t="shared" si="13"/>
        <v/>
      </c>
      <c r="CR19" s="108" t="str">
        <f t="shared" si="14"/>
        <v/>
      </c>
      <c r="CS19" s="94" t="str">
        <f t="shared" si="15"/>
        <v/>
      </c>
      <c r="CT19" s="94" t="str">
        <f t="shared" si="16"/>
        <v/>
      </c>
      <c r="CU19" s="94" t="str">
        <f t="shared" si="17"/>
        <v/>
      </c>
      <c r="CV19" s="94" t="str">
        <f t="shared" si="18"/>
        <v/>
      </c>
      <c r="CW19" s="94" t="str">
        <f t="shared" si="19"/>
        <v/>
      </c>
      <c r="CX19" s="93" t="str">
        <f t="shared" si="20"/>
        <v/>
      </c>
      <c r="CY19" s="519" t="str">
        <f t="shared" si="21"/>
        <v/>
      </c>
      <c r="CZ19" s="532" t="str">
        <f t="shared" si="22"/>
        <v/>
      </c>
      <c r="DA19" s="533" t="str">
        <f t="shared" si="23"/>
        <v/>
      </c>
      <c r="DB19" s="534" t="str">
        <f t="shared" si="24"/>
        <v/>
      </c>
      <c r="DC19" s="534" t="str">
        <f t="shared" si="25"/>
        <v/>
      </c>
      <c r="DD19" s="534" t="str">
        <f t="shared" si="26"/>
        <v/>
      </c>
      <c r="DE19" s="534" t="str">
        <f t="shared" si="27"/>
        <v/>
      </c>
      <c r="DF19" s="534" t="str">
        <f t="shared" si="28"/>
        <v/>
      </c>
      <c r="DG19" s="535" t="str">
        <f t="shared" si="29"/>
        <v/>
      </c>
      <c r="DH19" s="535" t="str">
        <f t="shared" si="30"/>
        <v/>
      </c>
      <c r="DI19" s="535" t="str">
        <f t="shared" si="31"/>
        <v/>
      </c>
      <c r="DJ19" s="535" t="str">
        <f t="shared" si="32"/>
        <v/>
      </c>
      <c r="DK19" s="534" t="str">
        <f t="shared" si="33"/>
        <v/>
      </c>
      <c r="DL19" s="534" t="str">
        <f t="shared" si="34"/>
        <v/>
      </c>
      <c r="DM19" s="534" t="str">
        <f t="shared" si="35"/>
        <v/>
      </c>
      <c r="DN19" s="534" t="str">
        <f t="shared" si="36"/>
        <v/>
      </c>
      <c r="DO19" s="534" t="str">
        <f t="shared" si="37"/>
        <v/>
      </c>
      <c r="DP19" s="533" t="str">
        <f t="shared" si="38"/>
        <v/>
      </c>
      <c r="DQ19" s="532" t="str">
        <f t="shared" si="39"/>
        <v/>
      </c>
      <c r="DR19" s="536">
        <f t="shared" si="40"/>
        <v>0</v>
      </c>
      <c r="DS19" s="468">
        <f t="shared" si="41"/>
        <v>0</v>
      </c>
      <c r="DT19" s="468">
        <f t="shared" si="42"/>
        <v>0</v>
      </c>
      <c r="DU19" s="468">
        <f t="shared" si="43"/>
        <v>0</v>
      </c>
      <c r="DV19" s="987" t="str">
        <f>IF(SUM(BZ19)&gt;0,(BZ17-DV22-SUM(BZ22)*(DV22=""))*'Exp factors'!C$23,"")</f>
        <v/>
      </c>
      <c r="DW19" s="988" t="str">
        <f>IF(SUM(CA19)&gt;0,(CA17-DW22-SUM(CA22)*(DW22=""))*'Exp factors'!D$23,"")</f>
        <v/>
      </c>
      <c r="DX19" s="988" t="str">
        <f>IF(SUM(CB19)&gt;0,(CB17-DX22-SUM(CB22)*(DX22=""))*'Exp factors'!E$23,"")</f>
        <v/>
      </c>
      <c r="DY19" s="989" t="str">
        <f>IF(SUM(CC19)&gt;0,(CC17-DY22-SUM(CC22)*(DY22=""))*'Exp factors'!F$23,"")</f>
        <v/>
      </c>
      <c r="DZ19" s="985"/>
      <c r="EA19" s="61"/>
    </row>
    <row r="20" spans="1:131" ht="12.75" customHeight="1">
      <c r="A20" s="990" t="s">
        <v>282</v>
      </c>
      <c r="B20" s="806"/>
      <c r="C20" s="806"/>
      <c r="D20" s="806"/>
      <c r="E20" s="806"/>
      <c r="F20" s="806"/>
      <c r="G20" s="806"/>
      <c r="H20" s="806"/>
      <c r="I20" s="806"/>
      <c r="J20" s="806"/>
      <c r="K20" s="806"/>
      <c r="L20" s="806"/>
      <c r="M20" s="806"/>
      <c r="N20" s="806"/>
      <c r="O20" s="806"/>
      <c r="P20" s="806"/>
      <c r="Q20" s="806"/>
      <c r="R20" s="806"/>
      <c r="S20" s="806"/>
      <c r="T20" s="981"/>
      <c r="U20" s="806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J20" s="806"/>
      <c r="AK20" s="806"/>
      <c r="AL20" s="806"/>
      <c r="AM20" s="981"/>
      <c r="AN20" s="806"/>
      <c r="AO20" s="806"/>
      <c r="AP20" s="806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981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806"/>
      <c r="BR20" s="806"/>
      <c r="BS20" s="806"/>
      <c r="BT20" s="806"/>
      <c r="BU20" s="806"/>
      <c r="BV20" s="806"/>
      <c r="BW20" s="806"/>
      <c r="BX20" s="806"/>
      <c r="BY20" s="981"/>
      <c r="BZ20" s="806"/>
      <c r="CA20" s="806"/>
      <c r="CB20" s="806"/>
      <c r="CC20" s="806"/>
      <c r="CD20" s="530" t="str">
        <f t="shared" si="0"/>
        <v/>
      </c>
      <c r="CE20" s="530" t="str">
        <f t="shared" si="1"/>
        <v/>
      </c>
      <c r="CF20" s="530" t="str">
        <f t="shared" si="2"/>
        <v/>
      </c>
      <c r="CG20" s="531" t="str">
        <f t="shared" si="3"/>
        <v/>
      </c>
      <c r="CH20" s="518" t="str">
        <f t="shared" si="4"/>
        <v/>
      </c>
      <c r="CI20" s="93" t="str">
        <f t="shared" si="5"/>
        <v/>
      </c>
      <c r="CJ20" s="94" t="str">
        <f t="shared" si="6"/>
        <v/>
      </c>
      <c r="CK20" s="94" t="str">
        <f t="shared" si="7"/>
        <v/>
      </c>
      <c r="CL20" s="94" t="str">
        <f t="shared" si="8"/>
        <v/>
      </c>
      <c r="CM20" s="94" t="str">
        <f t="shared" si="9"/>
        <v/>
      </c>
      <c r="CN20" s="94" t="str">
        <f t="shared" si="10"/>
        <v/>
      </c>
      <c r="CO20" s="108" t="str">
        <f t="shared" si="11"/>
        <v/>
      </c>
      <c r="CP20" s="108" t="str">
        <f t="shared" si="12"/>
        <v/>
      </c>
      <c r="CQ20" s="108" t="str">
        <f t="shared" si="13"/>
        <v/>
      </c>
      <c r="CR20" s="108" t="str">
        <f t="shared" si="14"/>
        <v/>
      </c>
      <c r="CS20" s="94" t="str">
        <f t="shared" si="15"/>
        <v/>
      </c>
      <c r="CT20" s="94" t="str">
        <f t="shared" si="16"/>
        <v/>
      </c>
      <c r="CU20" s="94" t="str">
        <f t="shared" si="17"/>
        <v/>
      </c>
      <c r="CV20" s="94" t="str">
        <f t="shared" si="18"/>
        <v/>
      </c>
      <c r="CW20" s="94" t="str">
        <f t="shared" si="19"/>
        <v/>
      </c>
      <c r="CX20" s="93" t="str">
        <f t="shared" si="20"/>
        <v/>
      </c>
      <c r="CY20" s="519" t="str">
        <f t="shared" si="21"/>
        <v/>
      </c>
      <c r="CZ20" s="532" t="str">
        <f t="shared" si="22"/>
        <v/>
      </c>
      <c r="DA20" s="533" t="str">
        <f t="shared" si="23"/>
        <v/>
      </c>
      <c r="DB20" s="534" t="str">
        <f t="shared" si="24"/>
        <v/>
      </c>
      <c r="DC20" s="534" t="str">
        <f t="shared" si="25"/>
        <v/>
      </c>
      <c r="DD20" s="534" t="str">
        <f t="shared" si="26"/>
        <v/>
      </c>
      <c r="DE20" s="534" t="str">
        <f t="shared" si="27"/>
        <v/>
      </c>
      <c r="DF20" s="534" t="str">
        <f t="shared" si="28"/>
        <v/>
      </c>
      <c r="DG20" s="535" t="str">
        <f t="shared" si="29"/>
        <v/>
      </c>
      <c r="DH20" s="535" t="str">
        <f t="shared" si="30"/>
        <v/>
      </c>
      <c r="DI20" s="535" t="str">
        <f t="shared" si="31"/>
        <v/>
      </c>
      <c r="DJ20" s="535" t="str">
        <f t="shared" si="32"/>
        <v/>
      </c>
      <c r="DK20" s="534" t="str">
        <f t="shared" si="33"/>
        <v/>
      </c>
      <c r="DL20" s="534" t="str">
        <f t="shared" si="34"/>
        <v/>
      </c>
      <c r="DM20" s="534" t="str">
        <f t="shared" si="35"/>
        <v/>
      </c>
      <c r="DN20" s="534" t="str">
        <f t="shared" si="36"/>
        <v/>
      </c>
      <c r="DO20" s="534" t="str">
        <f t="shared" si="37"/>
        <v/>
      </c>
      <c r="DP20" s="533" t="str">
        <f t="shared" si="38"/>
        <v/>
      </c>
      <c r="DQ20" s="532" t="str">
        <f t="shared" si="39"/>
        <v/>
      </c>
      <c r="DR20" s="536">
        <f t="shared" si="40"/>
        <v>0</v>
      </c>
      <c r="DS20" s="468">
        <f t="shared" si="41"/>
        <v>0</v>
      </c>
      <c r="DT20" s="468">
        <f t="shared" si="42"/>
        <v>0</v>
      </c>
      <c r="DU20" s="468">
        <f t="shared" si="43"/>
        <v>0</v>
      </c>
      <c r="DV20" s="982"/>
      <c r="DW20" s="983"/>
      <c r="DX20" s="983"/>
      <c r="DY20" s="984"/>
      <c r="DZ20" s="985"/>
      <c r="EA20" s="61"/>
    </row>
    <row r="21" spans="1:131" ht="12.75" customHeight="1">
      <c r="A21" s="990" t="s">
        <v>284</v>
      </c>
      <c r="B21" s="541" t="str">
        <f t="shared" ref="B21:I21" si="52">IF(B19="","",B19*B20)</f>
        <v/>
      </c>
      <c r="C21" s="541" t="str">
        <f t="shared" si="52"/>
        <v/>
      </c>
      <c r="D21" s="541" t="str">
        <f t="shared" si="52"/>
        <v/>
      </c>
      <c r="E21" s="541" t="str">
        <f t="shared" si="52"/>
        <v/>
      </c>
      <c r="F21" s="541" t="str">
        <f t="shared" si="52"/>
        <v/>
      </c>
      <c r="G21" s="541" t="str">
        <f t="shared" si="52"/>
        <v/>
      </c>
      <c r="H21" s="541" t="str">
        <f t="shared" si="52"/>
        <v/>
      </c>
      <c r="I21" s="541" t="str">
        <f t="shared" si="52"/>
        <v/>
      </c>
      <c r="J21" s="541"/>
      <c r="K21" s="541" t="str">
        <f t="shared" ref="K21:S21" si="53">IF(K19="","",K19*K20)</f>
        <v/>
      </c>
      <c r="L21" s="541" t="str">
        <f t="shared" si="53"/>
        <v/>
      </c>
      <c r="M21" s="541" t="str">
        <f t="shared" si="53"/>
        <v/>
      </c>
      <c r="N21" s="541" t="str">
        <f t="shared" si="53"/>
        <v/>
      </c>
      <c r="O21" s="541" t="str">
        <f t="shared" si="53"/>
        <v/>
      </c>
      <c r="P21" s="541" t="str">
        <f t="shared" si="53"/>
        <v/>
      </c>
      <c r="Q21" s="541" t="str">
        <f t="shared" si="53"/>
        <v/>
      </c>
      <c r="R21" s="541" t="str">
        <f t="shared" si="53"/>
        <v/>
      </c>
      <c r="S21" s="541" t="str">
        <f t="shared" si="53"/>
        <v/>
      </c>
      <c r="T21" s="865"/>
      <c r="U21" s="541" t="str">
        <f t="shared" ref="U21:AL21" si="54">IF(U19="","",U19*U20)</f>
        <v/>
      </c>
      <c r="V21" s="541" t="str">
        <f t="shared" si="54"/>
        <v/>
      </c>
      <c r="W21" s="541" t="str">
        <f t="shared" si="54"/>
        <v/>
      </c>
      <c r="X21" s="541" t="str">
        <f t="shared" si="54"/>
        <v/>
      </c>
      <c r="Y21" s="541" t="str">
        <f t="shared" si="54"/>
        <v/>
      </c>
      <c r="Z21" s="541" t="str">
        <f t="shared" si="54"/>
        <v/>
      </c>
      <c r="AA21" s="541" t="str">
        <f t="shared" si="54"/>
        <v/>
      </c>
      <c r="AB21" s="541" t="str">
        <f t="shared" si="54"/>
        <v/>
      </c>
      <c r="AC21" s="541" t="str">
        <f t="shared" si="54"/>
        <v/>
      </c>
      <c r="AD21" s="541" t="str">
        <f t="shared" si="54"/>
        <v/>
      </c>
      <c r="AE21" s="541" t="str">
        <f t="shared" si="54"/>
        <v/>
      </c>
      <c r="AF21" s="541" t="str">
        <f t="shared" si="54"/>
        <v/>
      </c>
      <c r="AG21" s="541" t="str">
        <f t="shared" si="54"/>
        <v/>
      </c>
      <c r="AH21" s="541" t="str">
        <f t="shared" si="54"/>
        <v/>
      </c>
      <c r="AI21" s="541" t="str">
        <f t="shared" si="54"/>
        <v/>
      </c>
      <c r="AJ21" s="541" t="str">
        <f t="shared" si="54"/>
        <v/>
      </c>
      <c r="AK21" s="541" t="str">
        <f t="shared" si="54"/>
        <v/>
      </c>
      <c r="AL21" s="541" t="str">
        <f t="shared" si="54"/>
        <v/>
      </c>
      <c r="AM21" s="865"/>
      <c r="AN21" s="541" t="str">
        <f t="shared" ref="AN21:BE21" si="55">IF(AN19="","",AN19*AN20)</f>
        <v/>
      </c>
      <c r="AO21" s="541" t="str">
        <f t="shared" si="55"/>
        <v/>
      </c>
      <c r="AP21" s="541" t="str">
        <f t="shared" si="55"/>
        <v/>
      </c>
      <c r="AQ21" s="541" t="str">
        <f t="shared" si="55"/>
        <v/>
      </c>
      <c r="AR21" s="541" t="str">
        <f t="shared" si="55"/>
        <v/>
      </c>
      <c r="AS21" s="541" t="str">
        <f t="shared" si="55"/>
        <v/>
      </c>
      <c r="AT21" s="541" t="str">
        <f t="shared" si="55"/>
        <v/>
      </c>
      <c r="AU21" s="541" t="str">
        <f t="shared" si="55"/>
        <v/>
      </c>
      <c r="AV21" s="541" t="str">
        <f t="shared" si="55"/>
        <v/>
      </c>
      <c r="AW21" s="541" t="str">
        <f t="shared" si="55"/>
        <v/>
      </c>
      <c r="AX21" s="541" t="str">
        <f t="shared" si="55"/>
        <v/>
      </c>
      <c r="AY21" s="541" t="str">
        <f t="shared" si="55"/>
        <v/>
      </c>
      <c r="AZ21" s="541" t="str">
        <f t="shared" si="55"/>
        <v/>
      </c>
      <c r="BA21" s="541" t="str">
        <f t="shared" si="55"/>
        <v/>
      </c>
      <c r="BB21" s="541" t="str">
        <f t="shared" si="55"/>
        <v/>
      </c>
      <c r="BC21" s="541" t="str">
        <f t="shared" si="55"/>
        <v/>
      </c>
      <c r="BD21" s="541" t="str">
        <f t="shared" si="55"/>
        <v/>
      </c>
      <c r="BE21" s="541" t="str">
        <f t="shared" si="55"/>
        <v/>
      </c>
      <c r="BF21" s="865"/>
      <c r="BG21" s="541" t="str">
        <f t="shared" ref="BG21:BX21" si="56">IF(BG19="","",BG19*BG20)</f>
        <v/>
      </c>
      <c r="BH21" s="541" t="str">
        <f t="shared" si="56"/>
        <v/>
      </c>
      <c r="BI21" s="541" t="str">
        <f t="shared" si="56"/>
        <v/>
      </c>
      <c r="BJ21" s="541" t="str">
        <f t="shared" si="56"/>
        <v/>
      </c>
      <c r="BK21" s="541" t="str">
        <f t="shared" si="56"/>
        <v/>
      </c>
      <c r="BL21" s="541" t="str">
        <f t="shared" si="56"/>
        <v/>
      </c>
      <c r="BM21" s="541" t="str">
        <f t="shared" si="56"/>
        <v/>
      </c>
      <c r="BN21" s="541" t="str">
        <f t="shared" si="56"/>
        <v/>
      </c>
      <c r="BO21" s="541" t="str">
        <f t="shared" si="56"/>
        <v/>
      </c>
      <c r="BP21" s="541" t="str">
        <f t="shared" si="56"/>
        <v/>
      </c>
      <c r="BQ21" s="541" t="str">
        <f t="shared" si="56"/>
        <v/>
      </c>
      <c r="BR21" s="541" t="str">
        <f t="shared" si="56"/>
        <v/>
      </c>
      <c r="BS21" s="541" t="str">
        <f t="shared" si="56"/>
        <v/>
      </c>
      <c r="BT21" s="541" t="str">
        <f t="shared" si="56"/>
        <v/>
      </c>
      <c r="BU21" s="541" t="str">
        <f t="shared" si="56"/>
        <v/>
      </c>
      <c r="BV21" s="541" t="str">
        <f t="shared" si="56"/>
        <v/>
      </c>
      <c r="BW21" s="541" t="str">
        <f t="shared" si="56"/>
        <v/>
      </c>
      <c r="BX21" s="541" t="str">
        <f t="shared" si="56"/>
        <v/>
      </c>
      <c r="BY21" s="865"/>
      <c r="BZ21" s="541" t="str">
        <f>IF(BZ19="","",BZ19*BZ20)</f>
        <v/>
      </c>
      <c r="CA21" s="541" t="str">
        <f>IF(CA19="","",CA19*CA20)</f>
        <v/>
      </c>
      <c r="CB21" s="541" t="str">
        <f>IF(CB19="","",CB19*CB20)</f>
        <v/>
      </c>
      <c r="CC21" s="541" t="str">
        <f>IF(CC19="","",CC19*CC20)</f>
        <v/>
      </c>
      <c r="CD21" s="530" t="str">
        <f t="shared" si="0"/>
        <v/>
      </c>
      <c r="CE21" s="530" t="str">
        <f t="shared" si="1"/>
        <v/>
      </c>
      <c r="CF21" s="530" t="str">
        <f t="shared" si="2"/>
        <v/>
      </c>
      <c r="CG21" s="531" t="str">
        <f t="shared" si="3"/>
        <v/>
      </c>
      <c r="CH21" s="518" t="str">
        <f t="shared" si="4"/>
        <v/>
      </c>
      <c r="CI21" s="93" t="str">
        <f t="shared" si="5"/>
        <v/>
      </c>
      <c r="CJ21" s="94" t="str">
        <f t="shared" si="6"/>
        <v/>
      </c>
      <c r="CK21" s="94" t="str">
        <f t="shared" si="7"/>
        <v/>
      </c>
      <c r="CL21" s="94" t="str">
        <f t="shared" si="8"/>
        <v/>
      </c>
      <c r="CM21" s="94" t="str">
        <f t="shared" si="9"/>
        <v/>
      </c>
      <c r="CN21" s="94" t="str">
        <f t="shared" si="10"/>
        <v/>
      </c>
      <c r="CO21" s="108" t="str">
        <f t="shared" si="11"/>
        <v/>
      </c>
      <c r="CP21" s="108" t="str">
        <f t="shared" si="12"/>
        <v/>
      </c>
      <c r="CQ21" s="108" t="str">
        <f t="shared" si="13"/>
        <v/>
      </c>
      <c r="CR21" s="108" t="str">
        <f t="shared" si="14"/>
        <v/>
      </c>
      <c r="CS21" s="94" t="str">
        <f t="shared" si="15"/>
        <v/>
      </c>
      <c r="CT21" s="94" t="str">
        <f t="shared" si="16"/>
        <v/>
      </c>
      <c r="CU21" s="94" t="str">
        <f t="shared" si="17"/>
        <v/>
      </c>
      <c r="CV21" s="94" t="str">
        <f t="shared" si="18"/>
        <v/>
      </c>
      <c r="CW21" s="94" t="str">
        <f t="shared" si="19"/>
        <v/>
      </c>
      <c r="CX21" s="93" t="str">
        <f t="shared" si="20"/>
        <v/>
      </c>
      <c r="CY21" s="519" t="str">
        <f t="shared" si="21"/>
        <v/>
      </c>
      <c r="CZ21" s="532" t="str">
        <f t="shared" si="22"/>
        <v/>
      </c>
      <c r="DA21" s="533" t="str">
        <f t="shared" si="23"/>
        <v/>
      </c>
      <c r="DB21" s="534" t="str">
        <f t="shared" si="24"/>
        <v/>
      </c>
      <c r="DC21" s="534" t="str">
        <f t="shared" si="25"/>
        <v/>
      </c>
      <c r="DD21" s="534" t="str">
        <f t="shared" si="26"/>
        <v/>
      </c>
      <c r="DE21" s="534" t="str">
        <f t="shared" si="27"/>
        <v/>
      </c>
      <c r="DF21" s="534" t="str">
        <f t="shared" si="28"/>
        <v/>
      </c>
      <c r="DG21" s="535" t="str">
        <f t="shared" si="29"/>
        <v/>
      </c>
      <c r="DH21" s="535" t="str">
        <f t="shared" si="30"/>
        <v/>
      </c>
      <c r="DI21" s="535" t="str">
        <f t="shared" si="31"/>
        <v/>
      </c>
      <c r="DJ21" s="535" t="str">
        <f t="shared" si="32"/>
        <v/>
      </c>
      <c r="DK21" s="534" t="str">
        <f t="shared" si="33"/>
        <v/>
      </c>
      <c r="DL21" s="534" t="str">
        <f t="shared" si="34"/>
        <v/>
      </c>
      <c r="DM21" s="534" t="str">
        <f t="shared" si="35"/>
        <v/>
      </c>
      <c r="DN21" s="534" t="str">
        <f t="shared" si="36"/>
        <v/>
      </c>
      <c r="DO21" s="534" t="str">
        <f t="shared" si="37"/>
        <v/>
      </c>
      <c r="DP21" s="533" t="str">
        <f t="shared" si="38"/>
        <v/>
      </c>
      <c r="DQ21" s="532" t="str">
        <f t="shared" si="39"/>
        <v/>
      </c>
      <c r="DR21" s="536">
        <f t="shared" si="40"/>
        <v>0</v>
      </c>
      <c r="DS21" s="468">
        <f t="shared" si="41"/>
        <v>0</v>
      </c>
      <c r="DT21" s="468">
        <f t="shared" si="42"/>
        <v>0</v>
      </c>
      <c r="DU21" s="468">
        <f t="shared" si="43"/>
        <v>0</v>
      </c>
      <c r="DV21" s="991" t="str">
        <f>IF(DV19="","",DV19*BZ20)</f>
        <v/>
      </c>
      <c r="DW21" s="992" t="str">
        <f>IF(DW19="","",DW19*CA20)</f>
        <v/>
      </c>
      <c r="DX21" s="992" t="str">
        <f>IF(DX19="","",DX19*CB20)</f>
        <v/>
      </c>
      <c r="DY21" s="993" t="str">
        <f>IF(DY19="","",DY19*CC20)</f>
        <v/>
      </c>
      <c r="DZ21" s="985"/>
      <c r="EA21" s="61"/>
    </row>
    <row r="22" spans="1:131" ht="12.75" customHeight="1">
      <c r="A22" s="990" t="s">
        <v>359</v>
      </c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976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976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976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43"/>
      <c r="BU22" s="743"/>
      <c r="BV22" s="743"/>
      <c r="BW22" s="743"/>
      <c r="BX22" s="743"/>
      <c r="BY22" s="976"/>
      <c r="BZ22" s="743"/>
      <c r="CA22" s="743"/>
      <c r="CB22" s="743"/>
      <c r="CC22" s="743"/>
      <c r="CD22" s="530" t="str">
        <f t="shared" si="0"/>
        <v/>
      </c>
      <c r="CE22" s="530" t="str">
        <f t="shared" si="1"/>
        <v/>
      </c>
      <c r="CF22" s="530" t="str">
        <f t="shared" si="2"/>
        <v/>
      </c>
      <c r="CG22" s="531" t="str">
        <f t="shared" si="3"/>
        <v/>
      </c>
      <c r="CH22" s="518" t="str">
        <f t="shared" si="4"/>
        <v/>
      </c>
      <c r="CI22" s="93" t="str">
        <f t="shared" si="5"/>
        <v/>
      </c>
      <c r="CJ22" s="94" t="str">
        <f t="shared" si="6"/>
        <v/>
      </c>
      <c r="CK22" s="94" t="str">
        <f t="shared" si="7"/>
        <v/>
      </c>
      <c r="CL22" s="94" t="str">
        <f t="shared" si="8"/>
        <v/>
      </c>
      <c r="CM22" s="94" t="str">
        <f t="shared" si="9"/>
        <v/>
      </c>
      <c r="CN22" s="94" t="str">
        <f t="shared" si="10"/>
        <v/>
      </c>
      <c r="CO22" s="108" t="str">
        <f t="shared" si="11"/>
        <v/>
      </c>
      <c r="CP22" s="108" t="str">
        <f t="shared" si="12"/>
        <v/>
      </c>
      <c r="CQ22" s="108" t="str">
        <f t="shared" si="13"/>
        <v/>
      </c>
      <c r="CR22" s="108" t="str">
        <f t="shared" si="14"/>
        <v/>
      </c>
      <c r="CS22" s="94" t="str">
        <f t="shared" si="15"/>
        <v/>
      </c>
      <c r="CT22" s="94" t="str">
        <f t="shared" si="16"/>
        <v/>
      </c>
      <c r="CU22" s="94" t="str">
        <f t="shared" si="17"/>
        <v/>
      </c>
      <c r="CV22" s="94" t="str">
        <f t="shared" si="18"/>
        <v/>
      </c>
      <c r="CW22" s="94" t="str">
        <f t="shared" si="19"/>
        <v/>
      </c>
      <c r="CX22" s="93" t="str">
        <f t="shared" si="20"/>
        <v/>
      </c>
      <c r="CY22" s="519" t="str">
        <f t="shared" si="21"/>
        <v/>
      </c>
      <c r="CZ22" s="532" t="str">
        <f t="shared" si="22"/>
        <v/>
      </c>
      <c r="DA22" s="533" t="str">
        <f t="shared" si="23"/>
        <v/>
      </c>
      <c r="DB22" s="534" t="str">
        <f t="shared" si="24"/>
        <v/>
      </c>
      <c r="DC22" s="534" t="str">
        <f t="shared" si="25"/>
        <v/>
      </c>
      <c r="DD22" s="534" t="str">
        <f t="shared" si="26"/>
        <v/>
      </c>
      <c r="DE22" s="534" t="str">
        <f t="shared" si="27"/>
        <v/>
      </c>
      <c r="DF22" s="534" t="str">
        <f t="shared" si="28"/>
        <v/>
      </c>
      <c r="DG22" s="535" t="str">
        <f t="shared" si="29"/>
        <v/>
      </c>
      <c r="DH22" s="535" t="str">
        <f t="shared" si="30"/>
        <v/>
      </c>
      <c r="DI22" s="535" t="str">
        <f t="shared" si="31"/>
        <v/>
      </c>
      <c r="DJ22" s="535" t="str">
        <f t="shared" si="32"/>
        <v/>
      </c>
      <c r="DK22" s="534" t="str">
        <f t="shared" si="33"/>
        <v/>
      </c>
      <c r="DL22" s="534" t="str">
        <f t="shared" si="34"/>
        <v/>
      </c>
      <c r="DM22" s="534" t="str">
        <f t="shared" si="35"/>
        <v/>
      </c>
      <c r="DN22" s="534" t="str">
        <f t="shared" si="36"/>
        <v/>
      </c>
      <c r="DO22" s="534" t="str">
        <f t="shared" si="37"/>
        <v/>
      </c>
      <c r="DP22" s="533" t="str">
        <f t="shared" si="38"/>
        <v/>
      </c>
      <c r="DQ22" s="532" t="str">
        <f t="shared" si="39"/>
        <v/>
      </c>
      <c r="DR22" s="536">
        <f t="shared" si="40"/>
        <v>0</v>
      </c>
      <c r="DS22" s="468">
        <f t="shared" si="41"/>
        <v>0</v>
      </c>
      <c r="DT22" s="468">
        <f t="shared" si="42"/>
        <v>0</v>
      </c>
      <c r="DU22" s="468">
        <f t="shared" si="43"/>
        <v>0</v>
      </c>
      <c r="DV22" s="994"/>
      <c r="DW22" s="306"/>
      <c r="DX22" s="306"/>
      <c r="DY22" s="995"/>
      <c r="DZ22" s="985"/>
      <c r="EA22" s="61"/>
    </row>
    <row r="23" spans="1:131" ht="12.75" customHeight="1">
      <c r="A23" s="529" t="s">
        <v>328</v>
      </c>
      <c r="B23" s="863" t="str">
        <f t="shared" ref="B23:I23" si="57">IF(B17="","",(B17-B19-B22)*B18/B$7/365/$G$1)</f>
        <v/>
      </c>
      <c r="C23" s="863" t="str">
        <f t="shared" si="57"/>
        <v/>
      </c>
      <c r="D23" s="863" t="str">
        <f t="shared" si="57"/>
        <v/>
      </c>
      <c r="E23" s="863" t="str">
        <f t="shared" si="57"/>
        <v/>
      </c>
      <c r="F23" s="863" t="str">
        <f t="shared" si="57"/>
        <v/>
      </c>
      <c r="G23" s="863" t="str">
        <f t="shared" si="57"/>
        <v/>
      </c>
      <c r="H23" s="863" t="str">
        <f t="shared" si="57"/>
        <v/>
      </c>
      <c r="I23" s="863" t="str">
        <f t="shared" si="57"/>
        <v/>
      </c>
      <c r="J23" s="863"/>
      <c r="K23" s="863" t="str">
        <f t="shared" ref="K23:S23" si="58">IF(K17="","",(K17-K19-K22)*K18/K$7/365/$G$1)</f>
        <v/>
      </c>
      <c r="L23" s="863" t="str">
        <f t="shared" si="58"/>
        <v/>
      </c>
      <c r="M23" s="863" t="str">
        <f t="shared" si="58"/>
        <v/>
      </c>
      <c r="N23" s="863" t="str">
        <f t="shared" si="58"/>
        <v/>
      </c>
      <c r="O23" s="863">
        <f t="shared" si="58"/>
        <v>7.5987368795587976E-4</v>
      </c>
      <c r="P23" s="863" t="str">
        <f t="shared" si="58"/>
        <v/>
      </c>
      <c r="Q23" s="863" t="str">
        <f t="shared" si="58"/>
        <v/>
      </c>
      <c r="R23" s="863">
        <f t="shared" si="58"/>
        <v>9.2972780644013514E-3</v>
      </c>
      <c r="S23" s="863" t="str">
        <f t="shared" si="58"/>
        <v/>
      </c>
      <c r="T23" s="996"/>
      <c r="U23" s="863" t="str">
        <f t="shared" ref="U23:AL23" si="59">IF(U17="","",(U17-U19-U22)*U18/U$7/365/$G$1)</f>
        <v/>
      </c>
      <c r="V23" s="863" t="str">
        <f t="shared" si="59"/>
        <v/>
      </c>
      <c r="W23" s="863" t="str">
        <f t="shared" si="59"/>
        <v/>
      </c>
      <c r="X23" s="863" t="str">
        <f t="shared" si="59"/>
        <v/>
      </c>
      <c r="Y23" s="863" t="str">
        <f t="shared" si="59"/>
        <v/>
      </c>
      <c r="Z23" s="863" t="str">
        <f t="shared" si="59"/>
        <v/>
      </c>
      <c r="AA23" s="863" t="str">
        <f t="shared" si="59"/>
        <v/>
      </c>
      <c r="AB23" s="863" t="str">
        <f t="shared" si="59"/>
        <v/>
      </c>
      <c r="AC23" s="863" t="str">
        <f t="shared" si="59"/>
        <v/>
      </c>
      <c r="AD23" s="863" t="str">
        <f t="shared" si="59"/>
        <v/>
      </c>
      <c r="AE23" s="863" t="str">
        <f t="shared" si="59"/>
        <v/>
      </c>
      <c r="AF23" s="863" t="str">
        <f t="shared" si="59"/>
        <v/>
      </c>
      <c r="AG23" s="863" t="str">
        <f t="shared" si="59"/>
        <v/>
      </c>
      <c r="AH23" s="863" t="str">
        <f t="shared" si="59"/>
        <v/>
      </c>
      <c r="AI23" s="863" t="str">
        <f t="shared" si="59"/>
        <v/>
      </c>
      <c r="AJ23" s="863" t="str">
        <f t="shared" si="59"/>
        <v/>
      </c>
      <c r="AK23" s="863" t="str">
        <f t="shared" si="59"/>
        <v/>
      </c>
      <c r="AL23" s="863" t="str">
        <f t="shared" si="59"/>
        <v/>
      </c>
      <c r="AM23" s="996"/>
      <c r="AN23" s="863" t="str">
        <f t="shared" ref="AN23:BE23" si="60">IF(AN17="","",(AN17-AN19-AN22)*AN18/AN$7/365/$G$1)</f>
        <v/>
      </c>
      <c r="AO23" s="863" t="str">
        <f t="shared" si="60"/>
        <v/>
      </c>
      <c r="AP23" s="863" t="str">
        <f t="shared" si="60"/>
        <v/>
      </c>
      <c r="AQ23" s="863" t="str">
        <f t="shared" si="60"/>
        <v/>
      </c>
      <c r="AR23" s="863" t="str">
        <f t="shared" si="60"/>
        <v/>
      </c>
      <c r="AS23" s="863" t="str">
        <f t="shared" si="60"/>
        <v/>
      </c>
      <c r="AT23" s="863" t="str">
        <f t="shared" si="60"/>
        <v/>
      </c>
      <c r="AU23" s="863" t="str">
        <f t="shared" si="60"/>
        <v/>
      </c>
      <c r="AV23" s="863" t="str">
        <f t="shared" si="60"/>
        <v/>
      </c>
      <c r="AW23" s="863" t="str">
        <f t="shared" si="60"/>
        <v/>
      </c>
      <c r="AX23" s="863" t="str">
        <f t="shared" si="60"/>
        <v/>
      </c>
      <c r="AY23" s="863" t="str">
        <f t="shared" si="60"/>
        <v/>
      </c>
      <c r="AZ23" s="863" t="str">
        <f t="shared" si="60"/>
        <v/>
      </c>
      <c r="BA23" s="863" t="str">
        <f t="shared" si="60"/>
        <v/>
      </c>
      <c r="BB23" s="863" t="str">
        <f t="shared" si="60"/>
        <v/>
      </c>
      <c r="BC23" s="863" t="str">
        <f t="shared" si="60"/>
        <v/>
      </c>
      <c r="BD23" s="863">
        <f t="shared" si="60"/>
        <v>1.2515566625155665E-3</v>
      </c>
      <c r="BE23" s="863" t="str">
        <f t="shared" si="60"/>
        <v/>
      </c>
      <c r="BF23" s="996"/>
      <c r="BG23" s="863" t="str">
        <f t="shared" ref="BG23:BX23" si="61">IF(BG17="","",(BG17-BG19-BG22)*BG18/BG$7/365/$G$1)</f>
        <v/>
      </c>
      <c r="BH23" s="863" t="str">
        <f t="shared" si="61"/>
        <v/>
      </c>
      <c r="BI23" s="863" t="str">
        <f t="shared" si="61"/>
        <v/>
      </c>
      <c r="BJ23" s="863" t="str">
        <f t="shared" si="61"/>
        <v/>
      </c>
      <c r="BK23" s="863" t="str">
        <f t="shared" si="61"/>
        <v/>
      </c>
      <c r="BL23" s="863" t="str">
        <f t="shared" si="61"/>
        <v/>
      </c>
      <c r="BM23" s="863" t="str">
        <f t="shared" si="61"/>
        <v/>
      </c>
      <c r="BN23" s="863" t="str">
        <f t="shared" si="61"/>
        <v/>
      </c>
      <c r="BO23" s="863" t="str">
        <f t="shared" si="61"/>
        <v/>
      </c>
      <c r="BP23" s="863" t="str">
        <f t="shared" si="61"/>
        <v/>
      </c>
      <c r="BQ23" s="863" t="str">
        <f t="shared" si="61"/>
        <v/>
      </c>
      <c r="BR23" s="863" t="str">
        <f t="shared" si="61"/>
        <v/>
      </c>
      <c r="BS23" s="863" t="str">
        <f t="shared" si="61"/>
        <v/>
      </c>
      <c r="BT23" s="863" t="str">
        <f t="shared" si="61"/>
        <v/>
      </c>
      <c r="BU23" s="863" t="str">
        <f t="shared" si="61"/>
        <v/>
      </c>
      <c r="BV23" s="863" t="str">
        <f t="shared" si="61"/>
        <v/>
      </c>
      <c r="BW23" s="863" t="str">
        <f t="shared" si="61"/>
        <v/>
      </c>
      <c r="BX23" s="863" t="str">
        <f t="shared" si="61"/>
        <v/>
      </c>
      <c r="BY23" s="996"/>
      <c r="BZ23" s="863" t="str">
        <f>IF(BZ17="","",(BZ17-BZ19-BZ22)*BZ18/BZ$7/365/$G$1)</f>
        <v/>
      </c>
      <c r="CA23" s="863" t="str">
        <f>IF(CA17="","",(CA17-CA19-CA22)*CA18/CA$7/365/$G$1)</f>
        <v/>
      </c>
      <c r="CB23" s="863" t="str">
        <f>IF(CB17="","",(CB17-CB19-CB22)*CB18/CB$7/365/$G$1)</f>
        <v/>
      </c>
      <c r="CC23" s="863" t="str">
        <f>IF(CC17="","",(CC17-CC19-CC22)*CC18/CC$7/365/$G$1)</f>
        <v/>
      </c>
      <c r="CD23" s="997" t="str">
        <f t="shared" si="0"/>
        <v/>
      </c>
      <c r="CE23" s="997" t="str">
        <f t="shared" si="1"/>
        <v/>
      </c>
      <c r="CF23" s="997" t="str">
        <f t="shared" si="2"/>
        <v/>
      </c>
      <c r="CG23" s="998" t="str">
        <f t="shared" si="3"/>
        <v/>
      </c>
      <c r="CH23" s="724" t="str">
        <f t="shared" si="4"/>
        <v/>
      </c>
      <c r="CI23" s="639" t="str">
        <f t="shared" si="5"/>
        <v/>
      </c>
      <c r="CJ23" s="640" t="str">
        <f t="shared" si="6"/>
        <v/>
      </c>
      <c r="CK23" s="640" t="str">
        <f t="shared" si="7"/>
        <v/>
      </c>
      <c r="CL23" s="640" t="str">
        <f t="shared" si="8"/>
        <v/>
      </c>
      <c r="CM23" s="640" t="str">
        <f t="shared" si="9"/>
        <v/>
      </c>
      <c r="CN23" s="640" t="str">
        <f t="shared" si="10"/>
        <v/>
      </c>
      <c r="CO23" s="641" t="str">
        <f t="shared" si="11"/>
        <v/>
      </c>
      <c r="CP23" s="641" t="str">
        <f t="shared" si="12"/>
        <v/>
      </c>
      <c r="CQ23" s="641">
        <f t="shared" si="13"/>
        <v>1.2515566625155665E-3</v>
      </c>
      <c r="CR23" s="641" t="str">
        <f t="shared" si="14"/>
        <v/>
      </c>
      <c r="CS23" s="640" t="str">
        <f t="shared" si="15"/>
        <v/>
      </c>
      <c r="CT23" s="640" t="str">
        <f t="shared" si="16"/>
        <v/>
      </c>
      <c r="CU23" s="640" t="str">
        <f t="shared" si="17"/>
        <v/>
      </c>
      <c r="CV23" s="640" t="str">
        <f t="shared" si="18"/>
        <v/>
      </c>
      <c r="CW23" s="640" t="str">
        <f t="shared" si="19"/>
        <v/>
      </c>
      <c r="CX23" s="639" t="str">
        <f t="shared" si="20"/>
        <v/>
      </c>
      <c r="CY23" s="725" t="str">
        <f t="shared" si="21"/>
        <v/>
      </c>
      <c r="CZ23" s="638" t="str">
        <f t="shared" si="22"/>
        <v/>
      </c>
      <c r="DA23" s="639" t="str">
        <f t="shared" si="23"/>
        <v/>
      </c>
      <c r="DB23" s="640" t="str">
        <f t="shared" si="24"/>
        <v/>
      </c>
      <c r="DC23" s="640" t="str">
        <f t="shared" si="25"/>
        <v/>
      </c>
      <c r="DD23" s="640" t="str">
        <f t="shared" si="26"/>
        <v/>
      </c>
      <c r="DE23" s="640" t="str">
        <f t="shared" si="27"/>
        <v/>
      </c>
      <c r="DF23" s="640" t="str">
        <f t="shared" si="28"/>
        <v/>
      </c>
      <c r="DG23" s="641" t="str">
        <f t="shared" si="29"/>
        <v/>
      </c>
      <c r="DH23" s="641" t="str">
        <f t="shared" si="30"/>
        <v/>
      </c>
      <c r="DI23" s="641" t="str">
        <f t="shared" si="31"/>
        <v/>
      </c>
      <c r="DJ23" s="641" t="str">
        <f t="shared" si="32"/>
        <v/>
      </c>
      <c r="DK23" s="640" t="str">
        <f t="shared" si="33"/>
        <v/>
      </c>
      <c r="DL23" s="640" t="str">
        <f t="shared" si="34"/>
        <v/>
      </c>
      <c r="DM23" s="640" t="str">
        <f t="shared" si="35"/>
        <v/>
      </c>
      <c r="DN23" s="640" t="str">
        <f t="shared" si="36"/>
        <v/>
      </c>
      <c r="DO23" s="640" t="str">
        <f t="shared" si="37"/>
        <v/>
      </c>
      <c r="DP23" s="639" t="str">
        <f t="shared" si="38"/>
        <v/>
      </c>
      <c r="DQ23" s="638" t="str">
        <f t="shared" si="39"/>
        <v/>
      </c>
      <c r="DR23" s="536">
        <f t="shared" si="40"/>
        <v>2</v>
      </c>
      <c r="DS23" s="468">
        <f t="shared" si="41"/>
        <v>0</v>
      </c>
      <c r="DT23" s="468">
        <f t="shared" si="42"/>
        <v>1</v>
      </c>
      <c r="DU23" s="468">
        <f t="shared" si="43"/>
        <v>0</v>
      </c>
      <c r="DV23" s="999" t="str">
        <f>IF(DV17="","",(DV17+SUM(BZ17)*(DV17="")-SUM(DV19)-DV22-SUM(BZ22)*(DV22=""))*BZ18/DV$7/365/$G$1)</f>
        <v/>
      </c>
      <c r="DW23" s="863" t="str">
        <f>IF(DW17="","",(DW17+SUM(CA17)*(DW17="")-SUM(DW19)-DW22-SUM(CA22)*(DW22=""))*CA18/DW$7/365/$G$1)</f>
        <v/>
      </c>
      <c r="DX23" s="863" t="str">
        <f>IF(DX17="","",(DX17+SUM(CB17)*(DX17="")-SUM(DX19)-DX22-SUM(CB22)*(DX22=""))*CB18/DX$7/365/$G$1)</f>
        <v/>
      </c>
      <c r="DY23" s="1000" t="str">
        <f>IF(DY17="","",(DY17+SUM(CC17)*(DY17="")-SUM(DY19)-DY22-SUM(CC22)*(DY22=""))*CC18/DY$7/365/$G$1)</f>
        <v/>
      </c>
      <c r="DZ23" s="985"/>
      <c r="EA23" s="61"/>
    </row>
    <row r="24" spans="1:131" ht="12.75" customHeight="1">
      <c r="A24" s="527" t="s">
        <v>551</v>
      </c>
      <c r="B24" s="975"/>
      <c r="C24" s="975"/>
      <c r="D24" s="975"/>
      <c r="E24" s="975"/>
      <c r="F24" s="975"/>
      <c r="G24" s="975"/>
      <c r="H24" s="975"/>
      <c r="I24" s="975"/>
      <c r="J24" s="975"/>
      <c r="K24" s="975"/>
      <c r="L24" s="975"/>
      <c r="M24" s="975"/>
      <c r="N24" s="975"/>
      <c r="O24" s="975"/>
      <c r="P24" s="975"/>
      <c r="Q24" s="975"/>
      <c r="R24" s="975">
        <v>1500</v>
      </c>
      <c r="S24" s="975"/>
      <c r="T24" s="976"/>
      <c r="U24" s="975"/>
      <c r="V24" s="975"/>
      <c r="W24" s="975"/>
      <c r="X24" s="975"/>
      <c r="Y24" s="975"/>
      <c r="Z24" s="975"/>
      <c r="AA24" s="975"/>
      <c r="AB24" s="975"/>
      <c r="AC24" s="975"/>
      <c r="AD24" s="975"/>
      <c r="AE24" s="975"/>
      <c r="AF24" s="975"/>
      <c r="AG24" s="975"/>
      <c r="AH24" s="975"/>
      <c r="AI24" s="975"/>
      <c r="AJ24" s="975"/>
      <c r="AK24" s="975"/>
      <c r="AL24" s="975"/>
      <c r="AM24" s="976"/>
      <c r="AN24" s="975"/>
      <c r="AO24" s="975"/>
      <c r="AP24" s="975">
        <v>9</v>
      </c>
      <c r="AQ24" s="975"/>
      <c r="AR24" s="975"/>
      <c r="AS24" s="975"/>
      <c r="AT24" s="975"/>
      <c r="AU24" s="975"/>
      <c r="AV24" s="975"/>
      <c r="AW24" s="975"/>
      <c r="AX24" s="975">
        <v>1</v>
      </c>
      <c r="AY24" s="975"/>
      <c r="AZ24" s="975"/>
      <c r="BA24" s="975"/>
      <c r="BB24" s="975"/>
      <c r="BC24" s="975"/>
      <c r="BD24" s="975"/>
      <c r="BE24" s="975"/>
      <c r="BF24" s="976"/>
      <c r="BG24" s="975"/>
      <c r="BH24" s="975"/>
      <c r="BI24" s="975"/>
      <c r="BJ24" s="975"/>
      <c r="BK24" s="975"/>
      <c r="BL24" s="975">
        <v>30</v>
      </c>
      <c r="BM24" s="975"/>
      <c r="BN24" s="975"/>
      <c r="BO24" s="975"/>
      <c r="BP24" s="975"/>
      <c r="BQ24" s="975"/>
      <c r="BR24" s="975"/>
      <c r="BS24" s="975"/>
      <c r="BT24" s="975"/>
      <c r="BU24" s="975"/>
      <c r="BV24" s="975"/>
      <c r="BW24" s="975"/>
      <c r="BX24" s="975"/>
      <c r="BY24" s="976"/>
      <c r="BZ24" s="975"/>
      <c r="CA24" s="975"/>
      <c r="CB24" s="975"/>
      <c r="CC24" s="975"/>
      <c r="CD24" s="530" t="str">
        <f t="shared" si="0"/>
        <v/>
      </c>
      <c r="CE24" s="530" t="str">
        <f t="shared" si="1"/>
        <v/>
      </c>
      <c r="CF24" s="530" t="str">
        <f t="shared" si="2"/>
        <v/>
      </c>
      <c r="CG24" s="531" t="str">
        <f t="shared" si="3"/>
        <v/>
      </c>
      <c r="CH24" s="518" t="str">
        <f t="shared" si="4"/>
        <v/>
      </c>
      <c r="CI24" s="93" t="str">
        <f t="shared" si="5"/>
        <v/>
      </c>
      <c r="CJ24" s="94" t="str">
        <f t="shared" si="6"/>
        <v/>
      </c>
      <c r="CK24" s="94" t="str">
        <f t="shared" si="7"/>
        <v/>
      </c>
      <c r="CL24" s="94" t="str">
        <f t="shared" si="8"/>
        <v/>
      </c>
      <c r="CM24" s="94" t="str">
        <f t="shared" si="9"/>
        <v/>
      </c>
      <c r="CN24" s="94" t="str">
        <f t="shared" si="10"/>
        <v/>
      </c>
      <c r="CO24" s="108" t="str">
        <f t="shared" si="11"/>
        <v/>
      </c>
      <c r="CP24" s="108">
        <f t="shared" si="12"/>
        <v>1</v>
      </c>
      <c r="CQ24" s="108">
        <f t="shared" si="13"/>
        <v>9</v>
      </c>
      <c r="CR24" s="108" t="str">
        <f t="shared" si="14"/>
        <v/>
      </c>
      <c r="CS24" s="94" t="str">
        <f t="shared" si="15"/>
        <v/>
      </c>
      <c r="CT24" s="94" t="str">
        <f t="shared" si="16"/>
        <v/>
      </c>
      <c r="CU24" s="94" t="str">
        <f t="shared" si="17"/>
        <v/>
      </c>
      <c r="CV24" s="94" t="str">
        <f t="shared" si="18"/>
        <v/>
      </c>
      <c r="CW24" s="94" t="str">
        <f t="shared" si="19"/>
        <v/>
      </c>
      <c r="CX24" s="93" t="str">
        <f t="shared" si="20"/>
        <v/>
      </c>
      <c r="CY24" s="519" t="str">
        <f t="shared" si="21"/>
        <v/>
      </c>
      <c r="CZ24" s="532" t="str">
        <f t="shared" si="22"/>
        <v/>
      </c>
      <c r="DA24" s="533" t="str">
        <f t="shared" si="23"/>
        <v/>
      </c>
      <c r="DB24" s="534" t="str">
        <f t="shared" si="24"/>
        <v/>
      </c>
      <c r="DC24" s="534" t="str">
        <f t="shared" si="25"/>
        <v/>
      </c>
      <c r="DD24" s="534" t="str">
        <f t="shared" si="26"/>
        <v/>
      </c>
      <c r="DE24" s="534" t="str">
        <f t="shared" si="27"/>
        <v/>
      </c>
      <c r="DF24" s="534" t="str">
        <f t="shared" si="28"/>
        <v/>
      </c>
      <c r="DG24" s="535" t="str">
        <f t="shared" si="29"/>
        <v/>
      </c>
      <c r="DH24" s="535" t="str">
        <f t="shared" si="30"/>
        <v/>
      </c>
      <c r="DI24" s="535">
        <f t="shared" si="31"/>
        <v>30</v>
      </c>
      <c r="DJ24" s="535" t="str">
        <f t="shared" si="32"/>
        <v/>
      </c>
      <c r="DK24" s="534" t="str">
        <f t="shared" si="33"/>
        <v/>
      </c>
      <c r="DL24" s="534" t="str">
        <f t="shared" si="34"/>
        <v/>
      </c>
      <c r="DM24" s="534" t="str">
        <f t="shared" si="35"/>
        <v/>
      </c>
      <c r="DN24" s="534" t="str">
        <f t="shared" si="36"/>
        <v/>
      </c>
      <c r="DO24" s="534" t="str">
        <f t="shared" si="37"/>
        <v/>
      </c>
      <c r="DP24" s="533" t="str">
        <f t="shared" si="38"/>
        <v/>
      </c>
      <c r="DQ24" s="532" t="str">
        <f t="shared" si="39"/>
        <v/>
      </c>
      <c r="DR24" s="536">
        <f t="shared" si="40"/>
        <v>1</v>
      </c>
      <c r="DS24" s="468">
        <f t="shared" si="41"/>
        <v>0</v>
      </c>
      <c r="DT24" s="468">
        <f t="shared" si="42"/>
        <v>2</v>
      </c>
      <c r="DU24" s="468">
        <f t="shared" si="43"/>
        <v>1</v>
      </c>
      <c r="DV24" s="1001" t="str">
        <f>IF(SUM(BZ24)&gt;0,BZ24*'Exp factors'!C$21,"")</f>
        <v/>
      </c>
      <c r="DW24" s="1002" t="str">
        <f>IF(SUM(CA24)&gt;0,CA24*'Exp factors'!D$21,"")</f>
        <v/>
      </c>
      <c r="DX24" s="1002" t="str">
        <f>IF(SUM(CB24)&gt;0,CB24*'Exp factors'!E$21,"")</f>
        <v/>
      </c>
      <c r="DY24" s="1003" t="str">
        <f>IF(SUM(CC24)&gt;0,CC24*'Exp factors'!F$21,"")</f>
        <v/>
      </c>
      <c r="DZ24" s="985"/>
      <c r="EA24" s="61"/>
    </row>
    <row r="25" spans="1:131" ht="12.75" customHeight="1">
      <c r="A25" s="980" t="s">
        <v>361</v>
      </c>
      <c r="B25" s="294"/>
      <c r="C25" s="294"/>
      <c r="D25" s="294"/>
      <c r="E25" s="294"/>
      <c r="F25" s="294"/>
      <c r="G25" s="783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981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981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981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4"/>
      <c r="BR25" s="294"/>
      <c r="BS25" s="294"/>
      <c r="BT25" s="294"/>
      <c r="BU25" s="294"/>
      <c r="BV25" s="294"/>
      <c r="BW25" s="294"/>
      <c r="BX25" s="294"/>
      <c r="BY25" s="981"/>
      <c r="BZ25" s="294"/>
      <c r="CA25" s="294"/>
      <c r="CB25" s="294"/>
      <c r="CC25" s="294"/>
      <c r="CD25" s="530" t="str">
        <f t="shared" si="0"/>
        <v/>
      </c>
      <c r="CE25" s="530" t="str">
        <f t="shared" si="1"/>
        <v/>
      </c>
      <c r="CF25" s="530" t="str">
        <f t="shared" si="2"/>
        <v/>
      </c>
      <c r="CG25" s="531" t="str">
        <f t="shared" si="3"/>
        <v/>
      </c>
      <c r="CH25" s="518" t="str">
        <f t="shared" si="4"/>
        <v/>
      </c>
      <c r="CI25" s="93" t="str">
        <f t="shared" si="5"/>
        <v/>
      </c>
      <c r="CJ25" s="94" t="str">
        <f t="shared" si="6"/>
        <v/>
      </c>
      <c r="CK25" s="94" t="str">
        <f t="shared" si="7"/>
        <v/>
      </c>
      <c r="CL25" s="94" t="str">
        <f t="shared" si="8"/>
        <v/>
      </c>
      <c r="CM25" s="94" t="str">
        <f t="shared" si="9"/>
        <v/>
      </c>
      <c r="CN25" s="94" t="str">
        <f t="shared" si="10"/>
        <v/>
      </c>
      <c r="CO25" s="108" t="str">
        <f t="shared" si="11"/>
        <v/>
      </c>
      <c r="CP25" s="108" t="str">
        <f t="shared" si="12"/>
        <v/>
      </c>
      <c r="CQ25" s="108" t="str">
        <f t="shared" si="13"/>
        <v/>
      </c>
      <c r="CR25" s="108" t="str">
        <f t="shared" si="14"/>
        <v/>
      </c>
      <c r="CS25" s="94" t="str">
        <f t="shared" si="15"/>
        <v/>
      </c>
      <c r="CT25" s="94" t="str">
        <f t="shared" si="16"/>
        <v/>
      </c>
      <c r="CU25" s="94" t="str">
        <f t="shared" si="17"/>
        <v/>
      </c>
      <c r="CV25" s="94" t="str">
        <f t="shared" si="18"/>
        <v/>
      </c>
      <c r="CW25" s="94" t="str">
        <f t="shared" si="19"/>
        <v/>
      </c>
      <c r="CX25" s="93" t="str">
        <f t="shared" si="20"/>
        <v/>
      </c>
      <c r="CY25" s="519" t="str">
        <f t="shared" si="21"/>
        <v/>
      </c>
      <c r="CZ25" s="532" t="str">
        <f t="shared" si="22"/>
        <v/>
      </c>
      <c r="DA25" s="533" t="str">
        <f t="shared" si="23"/>
        <v/>
      </c>
      <c r="DB25" s="534" t="str">
        <f t="shared" si="24"/>
        <v/>
      </c>
      <c r="DC25" s="534" t="str">
        <f t="shared" si="25"/>
        <v/>
      </c>
      <c r="DD25" s="534" t="str">
        <f t="shared" si="26"/>
        <v/>
      </c>
      <c r="DE25" s="534" t="str">
        <f t="shared" si="27"/>
        <v/>
      </c>
      <c r="DF25" s="534" t="str">
        <f t="shared" si="28"/>
        <v/>
      </c>
      <c r="DG25" s="535" t="str">
        <f t="shared" si="29"/>
        <v/>
      </c>
      <c r="DH25" s="535" t="str">
        <f t="shared" si="30"/>
        <v/>
      </c>
      <c r="DI25" s="535" t="str">
        <f t="shared" si="31"/>
        <v/>
      </c>
      <c r="DJ25" s="535" t="str">
        <f t="shared" si="32"/>
        <v/>
      </c>
      <c r="DK25" s="534" t="str">
        <f t="shared" si="33"/>
        <v/>
      </c>
      <c r="DL25" s="534" t="str">
        <f t="shared" si="34"/>
        <v/>
      </c>
      <c r="DM25" s="534" t="str">
        <f t="shared" si="35"/>
        <v/>
      </c>
      <c r="DN25" s="534" t="str">
        <f t="shared" si="36"/>
        <v/>
      </c>
      <c r="DO25" s="534" t="str">
        <f t="shared" si="37"/>
        <v/>
      </c>
      <c r="DP25" s="533" t="str">
        <f t="shared" si="38"/>
        <v/>
      </c>
      <c r="DQ25" s="532" t="str">
        <f t="shared" si="39"/>
        <v/>
      </c>
      <c r="DR25" s="536">
        <f t="shared" si="40"/>
        <v>0</v>
      </c>
      <c r="DS25" s="468">
        <f t="shared" si="41"/>
        <v>0</v>
      </c>
      <c r="DT25" s="468">
        <f t="shared" si="42"/>
        <v>0</v>
      </c>
      <c r="DU25" s="468">
        <f t="shared" si="43"/>
        <v>0</v>
      </c>
      <c r="DV25" s="982"/>
      <c r="DW25" s="983"/>
      <c r="DX25" s="983"/>
      <c r="DY25" s="984"/>
      <c r="DZ25" s="985"/>
      <c r="EA25" s="61"/>
    </row>
    <row r="26" spans="1:131" ht="12.75" customHeight="1">
      <c r="A26" s="986" t="s">
        <v>358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>
        <v>1500</v>
      </c>
      <c r="S26" s="783"/>
      <c r="T26" s="981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981"/>
      <c r="AN26" s="783"/>
      <c r="AO26" s="783"/>
      <c r="AP26" s="783">
        <v>9</v>
      </c>
      <c r="AQ26" s="783"/>
      <c r="AR26" s="783"/>
      <c r="AS26" s="783"/>
      <c r="AT26" s="783"/>
      <c r="AU26" s="783"/>
      <c r="AV26" s="783"/>
      <c r="AW26" s="783"/>
      <c r="AX26" s="783">
        <v>0</v>
      </c>
      <c r="AY26" s="783"/>
      <c r="AZ26" s="783"/>
      <c r="BA26" s="783"/>
      <c r="BB26" s="783"/>
      <c r="BC26" s="783"/>
      <c r="BD26" s="783"/>
      <c r="BE26" s="783"/>
      <c r="BF26" s="981"/>
      <c r="BG26" s="783"/>
      <c r="BH26" s="783"/>
      <c r="BI26" s="783"/>
      <c r="BJ26" s="783"/>
      <c r="BK26" s="783"/>
      <c r="BL26" s="783">
        <v>30</v>
      </c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981"/>
      <c r="BZ26" s="783"/>
      <c r="CA26" s="783"/>
      <c r="CB26" s="783"/>
      <c r="CC26" s="783"/>
      <c r="CD26" s="530" t="str">
        <f t="shared" si="0"/>
        <v/>
      </c>
      <c r="CE26" s="530" t="str">
        <f t="shared" si="1"/>
        <v/>
      </c>
      <c r="CF26" s="530" t="str">
        <f t="shared" si="2"/>
        <v/>
      </c>
      <c r="CG26" s="531" t="str">
        <f t="shared" si="3"/>
        <v/>
      </c>
      <c r="CH26" s="518" t="str">
        <f t="shared" si="4"/>
        <v/>
      </c>
      <c r="CI26" s="93" t="str">
        <f t="shared" si="5"/>
        <v/>
      </c>
      <c r="CJ26" s="94" t="str">
        <f t="shared" si="6"/>
        <v/>
      </c>
      <c r="CK26" s="94" t="str">
        <f t="shared" si="7"/>
        <v/>
      </c>
      <c r="CL26" s="94" t="str">
        <f t="shared" si="8"/>
        <v/>
      </c>
      <c r="CM26" s="94" t="str">
        <f t="shared" si="9"/>
        <v/>
      </c>
      <c r="CN26" s="94" t="str">
        <f t="shared" si="10"/>
        <v/>
      </c>
      <c r="CO26" s="108" t="str">
        <f t="shared" si="11"/>
        <v/>
      </c>
      <c r="CP26" s="108">
        <f t="shared" si="12"/>
        <v>0</v>
      </c>
      <c r="CQ26" s="108">
        <f t="shared" si="13"/>
        <v>9</v>
      </c>
      <c r="CR26" s="108" t="str">
        <f t="shared" si="14"/>
        <v/>
      </c>
      <c r="CS26" s="94" t="str">
        <f t="shared" si="15"/>
        <v/>
      </c>
      <c r="CT26" s="94" t="str">
        <f t="shared" si="16"/>
        <v/>
      </c>
      <c r="CU26" s="94" t="str">
        <f t="shared" si="17"/>
        <v/>
      </c>
      <c r="CV26" s="94" t="str">
        <f t="shared" si="18"/>
        <v/>
      </c>
      <c r="CW26" s="94" t="str">
        <f t="shared" si="19"/>
        <v/>
      </c>
      <c r="CX26" s="93" t="str">
        <f t="shared" si="20"/>
        <v/>
      </c>
      <c r="CY26" s="519" t="str">
        <f t="shared" si="21"/>
        <v/>
      </c>
      <c r="CZ26" s="532" t="str">
        <f t="shared" si="22"/>
        <v/>
      </c>
      <c r="DA26" s="533" t="str">
        <f t="shared" si="23"/>
        <v/>
      </c>
      <c r="DB26" s="534" t="str">
        <f t="shared" si="24"/>
        <v/>
      </c>
      <c r="DC26" s="534" t="str">
        <f t="shared" si="25"/>
        <v/>
      </c>
      <c r="DD26" s="534" t="str">
        <f t="shared" si="26"/>
        <v/>
      </c>
      <c r="DE26" s="534" t="str">
        <f t="shared" si="27"/>
        <v/>
      </c>
      <c r="DF26" s="534" t="str">
        <f t="shared" si="28"/>
        <v/>
      </c>
      <c r="DG26" s="535" t="str">
        <f t="shared" si="29"/>
        <v/>
      </c>
      <c r="DH26" s="535" t="str">
        <f t="shared" si="30"/>
        <v/>
      </c>
      <c r="DI26" s="535">
        <f t="shared" si="31"/>
        <v>30</v>
      </c>
      <c r="DJ26" s="535" t="str">
        <f t="shared" si="32"/>
        <v/>
      </c>
      <c r="DK26" s="534" t="str">
        <f t="shared" si="33"/>
        <v/>
      </c>
      <c r="DL26" s="534" t="str">
        <f t="shared" si="34"/>
        <v/>
      </c>
      <c r="DM26" s="534" t="str">
        <f t="shared" si="35"/>
        <v/>
      </c>
      <c r="DN26" s="534" t="str">
        <f t="shared" si="36"/>
        <v/>
      </c>
      <c r="DO26" s="534" t="str">
        <f t="shared" si="37"/>
        <v/>
      </c>
      <c r="DP26" s="533" t="str">
        <f t="shared" si="38"/>
        <v/>
      </c>
      <c r="DQ26" s="532" t="str">
        <f t="shared" si="39"/>
        <v/>
      </c>
      <c r="DR26" s="536">
        <f t="shared" si="40"/>
        <v>1</v>
      </c>
      <c r="DS26" s="468">
        <f t="shared" si="41"/>
        <v>0</v>
      </c>
      <c r="DT26" s="468">
        <f t="shared" si="42"/>
        <v>2</v>
      </c>
      <c r="DU26" s="468">
        <f t="shared" si="43"/>
        <v>1</v>
      </c>
      <c r="DV26" s="987" t="str">
        <f>IF(SUM(BZ26)&gt;0,(BZ24-DV29-SUM(BZ29)*(DV29=""))*'Exp factors'!C$23,"")</f>
        <v/>
      </c>
      <c r="DW26" s="988" t="str">
        <f>IF(SUM(CA26)&gt;0,(CA24-DW29-SUM(CA29)*(DW29=""))*'Exp factors'!D$23,"")</f>
        <v/>
      </c>
      <c r="DX26" s="988" t="str">
        <f>IF(SUM(CB26)&gt;0,(CB24-DX29-SUM(CB29)*(DX29=""))*'Exp factors'!E$23,"")</f>
        <v/>
      </c>
      <c r="DY26" s="989" t="str">
        <f>IF(SUM(CC26)&gt;0,(CC24-DY29-SUM(CC29)*(DY29=""))*'Exp factors'!F$23,"")</f>
        <v/>
      </c>
      <c r="DZ26" s="985"/>
      <c r="EA26" s="61"/>
    </row>
    <row r="27" spans="1:131" ht="12.75" customHeight="1">
      <c r="A27" s="990" t="s">
        <v>282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>
        <v>6</v>
      </c>
      <c r="S27" s="806"/>
      <c r="T27" s="981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981"/>
      <c r="AN27" s="806"/>
      <c r="AO27" s="806"/>
      <c r="AP27" s="806">
        <v>90</v>
      </c>
      <c r="AQ27" s="806"/>
      <c r="AR27" s="806"/>
      <c r="AS27" s="806"/>
      <c r="AT27" s="806"/>
      <c r="AU27" s="806"/>
      <c r="AV27" s="806"/>
      <c r="AW27" s="806"/>
      <c r="AX27" s="806">
        <v>0</v>
      </c>
      <c r="AY27" s="806"/>
      <c r="AZ27" s="806"/>
      <c r="BA27" s="806"/>
      <c r="BB27" s="806"/>
      <c r="BC27" s="806"/>
      <c r="BD27" s="806"/>
      <c r="BE27" s="806"/>
      <c r="BF27" s="981"/>
      <c r="BG27" s="806"/>
      <c r="BH27" s="806"/>
      <c r="BI27" s="806"/>
      <c r="BJ27" s="806"/>
      <c r="BK27" s="806"/>
      <c r="BL27" s="806">
        <v>300</v>
      </c>
      <c r="BM27" s="806"/>
      <c r="BN27" s="806"/>
      <c r="BO27" s="806"/>
      <c r="BP27" s="806"/>
      <c r="BQ27" s="806"/>
      <c r="BR27" s="806"/>
      <c r="BS27" s="806"/>
      <c r="BT27" s="806"/>
      <c r="BU27" s="806"/>
      <c r="BV27" s="806"/>
      <c r="BW27" s="806"/>
      <c r="BX27" s="806"/>
      <c r="BY27" s="981"/>
      <c r="BZ27" s="806"/>
      <c r="CA27" s="806"/>
      <c r="CB27" s="806"/>
      <c r="CC27" s="806"/>
      <c r="CD27" s="530" t="str">
        <f t="shared" si="0"/>
        <v/>
      </c>
      <c r="CE27" s="530" t="str">
        <f t="shared" si="1"/>
        <v/>
      </c>
      <c r="CF27" s="530" t="str">
        <f t="shared" si="2"/>
        <v/>
      </c>
      <c r="CG27" s="531" t="str">
        <f t="shared" si="3"/>
        <v/>
      </c>
      <c r="CH27" s="518" t="str">
        <f t="shared" si="4"/>
        <v/>
      </c>
      <c r="CI27" s="93" t="str">
        <f t="shared" si="5"/>
        <v/>
      </c>
      <c r="CJ27" s="94" t="str">
        <f t="shared" si="6"/>
        <v/>
      </c>
      <c r="CK27" s="94" t="str">
        <f t="shared" si="7"/>
        <v/>
      </c>
      <c r="CL27" s="94" t="str">
        <f t="shared" si="8"/>
        <v/>
      </c>
      <c r="CM27" s="94" t="str">
        <f t="shared" si="9"/>
        <v/>
      </c>
      <c r="CN27" s="94" t="str">
        <f t="shared" si="10"/>
        <v/>
      </c>
      <c r="CO27" s="108" t="str">
        <f t="shared" si="11"/>
        <v/>
      </c>
      <c r="CP27" s="108">
        <f t="shared" si="12"/>
        <v>0</v>
      </c>
      <c r="CQ27" s="108">
        <f t="shared" si="13"/>
        <v>90</v>
      </c>
      <c r="CR27" s="108" t="str">
        <f t="shared" si="14"/>
        <v/>
      </c>
      <c r="CS27" s="94" t="str">
        <f t="shared" si="15"/>
        <v/>
      </c>
      <c r="CT27" s="94" t="str">
        <f t="shared" si="16"/>
        <v/>
      </c>
      <c r="CU27" s="94" t="str">
        <f t="shared" si="17"/>
        <v/>
      </c>
      <c r="CV27" s="94" t="str">
        <f t="shared" si="18"/>
        <v/>
      </c>
      <c r="CW27" s="94" t="str">
        <f t="shared" si="19"/>
        <v/>
      </c>
      <c r="CX27" s="93" t="str">
        <f t="shared" si="20"/>
        <v/>
      </c>
      <c r="CY27" s="519" t="str">
        <f t="shared" si="21"/>
        <v/>
      </c>
      <c r="CZ27" s="532" t="str">
        <f t="shared" si="22"/>
        <v/>
      </c>
      <c r="DA27" s="533" t="str">
        <f t="shared" si="23"/>
        <v/>
      </c>
      <c r="DB27" s="534" t="str">
        <f t="shared" si="24"/>
        <v/>
      </c>
      <c r="DC27" s="534" t="str">
        <f t="shared" si="25"/>
        <v/>
      </c>
      <c r="DD27" s="534" t="str">
        <f t="shared" si="26"/>
        <v/>
      </c>
      <c r="DE27" s="534" t="str">
        <f t="shared" si="27"/>
        <v/>
      </c>
      <c r="DF27" s="534" t="str">
        <f t="shared" si="28"/>
        <v/>
      </c>
      <c r="DG27" s="535" t="str">
        <f t="shared" si="29"/>
        <v/>
      </c>
      <c r="DH27" s="535" t="str">
        <f t="shared" si="30"/>
        <v/>
      </c>
      <c r="DI27" s="535">
        <f t="shared" si="31"/>
        <v>300</v>
      </c>
      <c r="DJ27" s="535" t="str">
        <f t="shared" si="32"/>
        <v/>
      </c>
      <c r="DK27" s="534" t="str">
        <f t="shared" si="33"/>
        <v/>
      </c>
      <c r="DL27" s="534" t="str">
        <f t="shared" si="34"/>
        <v/>
      </c>
      <c r="DM27" s="534" t="str">
        <f t="shared" si="35"/>
        <v/>
      </c>
      <c r="DN27" s="534" t="str">
        <f t="shared" si="36"/>
        <v/>
      </c>
      <c r="DO27" s="534" t="str">
        <f t="shared" si="37"/>
        <v/>
      </c>
      <c r="DP27" s="533" t="str">
        <f t="shared" si="38"/>
        <v/>
      </c>
      <c r="DQ27" s="532" t="str">
        <f t="shared" si="39"/>
        <v/>
      </c>
      <c r="DR27" s="536">
        <f t="shared" si="40"/>
        <v>1</v>
      </c>
      <c r="DS27" s="468">
        <f t="shared" si="41"/>
        <v>0</v>
      </c>
      <c r="DT27" s="468">
        <f t="shared" si="42"/>
        <v>2</v>
      </c>
      <c r="DU27" s="468">
        <f t="shared" si="43"/>
        <v>1</v>
      </c>
      <c r="DV27" s="982"/>
      <c r="DW27" s="983"/>
      <c r="DX27" s="983"/>
      <c r="DY27" s="984"/>
      <c r="DZ27" s="985"/>
      <c r="EA27" s="61"/>
    </row>
    <row r="28" spans="1:131" ht="12.75" customHeight="1">
      <c r="A28" s="990" t="s">
        <v>284</v>
      </c>
      <c r="B28" s="541" t="str">
        <f t="shared" ref="B28:S28" si="62">IF(B26="","",B26*B27)</f>
        <v/>
      </c>
      <c r="C28" s="541" t="str">
        <f t="shared" si="62"/>
        <v/>
      </c>
      <c r="D28" s="541" t="str">
        <f t="shared" si="62"/>
        <v/>
      </c>
      <c r="E28" s="541" t="str">
        <f t="shared" si="62"/>
        <v/>
      </c>
      <c r="F28" s="541" t="str">
        <f t="shared" si="62"/>
        <v/>
      </c>
      <c r="G28" s="541" t="str">
        <f t="shared" si="62"/>
        <v/>
      </c>
      <c r="H28" s="541" t="str">
        <f t="shared" si="62"/>
        <v/>
      </c>
      <c r="I28" s="541" t="str">
        <f t="shared" si="62"/>
        <v/>
      </c>
      <c r="J28" s="541" t="str">
        <f t="shared" si="62"/>
        <v/>
      </c>
      <c r="K28" s="541" t="str">
        <f t="shared" si="62"/>
        <v/>
      </c>
      <c r="L28" s="541" t="str">
        <f t="shared" si="62"/>
        <v/>
      </c>
      <c r="M28" s="541" t="str">
        <f t="shared" si="62"/>
        <v/>
      </c>
      <c r="N28" s="541" t="str">
        <f t="shared" si="62"/>
        <v/>
      </c>
      <c r="O28" s="541" t="str">
        <f t="shared" si="62"/>
        <v/>
      </c>
      <c r="P28" s="541" t="str">
        <f t="shared" si="62"/>
        <v/>
      </c>
      <c r="Q28" s="541" t="str">
        <f t="shared" si="62"/>
        <v/>
      </c>
      <c r="R28" s="541">
        <f t="shared" si="62"/>
        <v>9000</v>
      </c>
      <c r="S28" s="541" t="str">
        <f t="shared" si="62"/>
        <v/>
      </c>
      <c r="T28" s="865"/>
      <c r="U28" s="541" t="str">
        <f t="shared" ref="U28:AL28" si="63">IF(U26="","",U26*U27)</f>
        <v/>
      </c>
      <c r="V28" s="541" t="str">
        <f t="shared" si="63"/>
        <v/>
      </c>
      <c r="W28" s="541" t="str">
        <f t="shared" si="63"/>
        <v/>
      </c>
      <c r="X28" s="541" t="str">
        <f t="shared" si="63"/>
        <v/>
      </c>
      <c r="Y28" s="541" t="str">
        <f t="shared" si="63"/>
        <v/>
      </c>
      <c r="Z28" s="541" t="str">
        <f t="shared" si="63"/>
        <v/>
      </c>
      <c r="AA28" s="541" t="str">
        <f t="shared" si="63"/>
        <v/>
      </c>
      <c r="AB28" s="541" t="str">
        <f t="shared" si="63"/>
        <v/>
      </c>
      <c r="AC28" s="541" t="str">
        <f t="shared" si="63"/>
        <v/>
      </c>
      <c r="AD28" s="541" t="str">
        <f t="shared" si="63"/>
        <v/>
      </c>
      <c r="AE28" s="541" t="str">
        <f t="shared" si="63"/>
        <v/>
      </c>
      <c r="AF28" s="541" t="str">
        <f t="shared" si="63"/>
        <v/>
      </c>
      <c r="AG28" s="541" t="str">
        <f t="shared" si="63"/>
        <v/>
      </c>
      <c r="AH28" s="541" t="str">
        <f t="shared" si="63"/>
        <v/>
      </c>
      <c r="AI28" s="541" t="str">
        <f t="shared" si="63"/>
        <v/>
      </c>
      <c r="AJ28" s="541" t="str">
        <f t="shared" si="63"/>
        <v/>
      </c>
      <c r="AK28" s="541" t="str">
        <f t="shared" si="63"/>
        <v/>
      </c>
      <c r="AL28" s="541" t="str">
        <f t="shared" si="63"/>
        <v/>
      </c>
      <c r="AM28" s="865"/>
      <c r="AN28" s="541" t="str">
        <f t="shared" ref="AN28:BE28" si="64">IF(AN26="","",AN26*AN27)</f>
        <v/>
      </c>
      <c r="AO28" s="541" t="str">
        <f t="shared" si="64"/>
        <v/>
      </c>
      <c r="AP28" s="541">
        <f t="shared" si="64"/>
        <v>810</v>
      </c>
      <c r="AQ28" s="541" t="str">
        <f t="shared" si="64"/>
        <v/>
      </c>
      <c r="AR28" s="541" t="str">
        <f t="shared" si="64"/>
        <v/>
      </c>
      <c r="AS28" s="541" t="str">
        <f t="shared" si="64"/>
        <v/>
      </c>
      <c r="AT28" s="541" t="str">
        <f t="shared" si="64"/>
        <v/>
      </c>
      <c r="AU28" s="541" t="str">
        <f t="shared" si="64"/>
        <v/>
      </c>
      <c r="AV28" s="541" t="str">
        <f t="shared" si="64"/>
        <v/>
      </c>
      <c r="AW28" s="541" t="str">
        <f t="shared" si="64"/>
        <v/>
      </c>
      <c r="AX28" s="541">
        <f t="shared" si="64"/>
        <v>0</v>
      </c>
      <c r="AY28" s="541" t="str">
        <f t="shared" si="64"/>
        <v/>
      </c>
      <c r="AZ28" s="541" t="str">
        <f t="shared" si="64"/>
        <v/>
      </c>
      <c r="BA28" s="541" t="str">
        <f t="shared" si="64"/>
        <v/>
      </c>
      <c r="BB28" s="541" t="str">
        <f t="shared" si="64"/>
        <v/>
      </c>
      <c r="BC28" s="541" t="str">
        <f t="shared" si="64"/>
        <v/>
      </c>
      <c r="BD28" s="541" t="str">
        <f t="shared" si="64"/>
        <v/>
      </c>
      <c r="BE28" s="541" t="str">
        <f t="shared" si="64"/>
        <v/>
      </c>
      <c r="BF28" s="865"/>
      <c r="BG28" s="541" t="str">
        <f t="shared" ref="BG28:BX28" si="65">IF(BG26="","",BG26*BG27)</f>
        <v/>
      </c>
      <c r="BH28" s="541" t="str">
        <f t="shared" si="65"/>
        <v/>
      </c>
      <c r="BI28" s="541" t="str">
        <f t="shared" si="65"/>
        <v/>
      </c>
      <c r="BJ28" s="541" t="str">
        <f t="shared" si="65"/>
        <v/>
      </c>
      <c r="BK28" s="541" t="str">
        <f t="shared" si="65"/>
        <v/>
      </c>
      <c r="BL28" s="541">
        <f t="shared" si="65"/>
        <v>9000</v>
      </c>
      <c r="BM28" s="541" t="str">
        <f t="shared" si="65"/>
        <v/>
      </c>
      <c r="BN28" s="541" t="str">
        <f t="shared" si="65"/>
        <v/>
      </c>
      <c r="BO28" s="541" t="str">
        <f t="shared" si="65"/>
        <v/>
      </c>
      <c r="BP28" s="541" t="str">
        <f t="shared" si="65"/>
        <v/>
      </c>
      <c r="BQ28" s="541" t="str">
        <f t="shared" si="65"/>
        <v/>
      </c>
      <c r="BR28" s="541" t="str">
        <f t="shared" si="65"/>
        <v/>
      </c>
      <c r="BS28" s="541" t="str">
        <f t="shared" si="65"/>
        <v/>
      </c>
      <c r="BT28" s="541" t="str">
        <f t="shared" si="65"/>
        <v/>
      </c>
      <c r="BU28" s="541" t="str">
        <f t="shared" si="65"/>
        <v/>
      </c>
      <c r="BV28" s="541" t="str">
        <f t="shared" si="65"/>
        <v/>
      </c>
      <c r="BW28" s="541" t="str">
        <f t="shared" si="65"/>
        <v/>
      </c>
      <c r="BX28" s="541" t="str">
        <f t="shared" si="65"/>
        <v/>
      </c>
      <c r="BY28" s="865"/>
      <c r="BZ28" s="541" t="str">
        <f>IF(BZ26="","",BZ26*BZ27)</f>
        <v/>
      </c>
      <c r="CA28" s="541" t="str">
        <f>IF(CA26="","",CA26*CA27)</f>
        <v/>
      </c>
      <c r="CB28" s="541" t="str">
        <f>IF(CB26="","",CB26*CB27)</f>
        <v/>
      </c>
      <c r="CC28" s="541" t="str">
        <f>IF(CC26="","",CC26*CC27)</f>
        <v/>
      </c>
      <c r="CD28" s="530" t="str">
        <f t="shared" si="0"/>
        <v/>
      </c>
      <c r="CE28" s="530" t="str">
        <f t="shared" si="1"/>
        <v/>
      </c>
      <c r="CF28" s="530" t="str">
        <f t="shared" si="2"/>
        <v/>
      </c>
      <c r="CG28" s="531" t="str">
        <f t="shared" si="3"/>
        <v/>
      </c>
      <c r="CH28" s="518" t="str">
        <f t="shared" si="4"/>
        <v/>
      </c>
      <c r="CI28" s="93" t="str">
        <f t="shared" si="5"/>
        <v/>
      </c>
      <c r="CJ28" s="94" t="str">
        <f t="shared" si="6"/>
        <v/>
      </c>
      <c r="CK28" s="94" t="str">
        <f t="shared" si="7"/>
        <v/>
      </c>
      <c r="CL28" s="94" t="str">
        <f t="shared" si="8"/>
        <v/>
      </c>
      <c r="CM28" s="94" t="str">
        <f t="shared" si="9"/>
        <v/>
      </c>
      <c r="CN28" s="94" t="str">
        <f t="shared" si="10"/>
        <v/>
      </c>
      <c r="CO28" s="108" t="str">
        <f t="shared" si="11"/>
        <v/>
      </c>
      <c r="CP28" s="108">
        <f t="shared" si="12"/>
        <v>0</v>
      </c>
      <c r="CQ28" s="108">
        <f t="shared" si="13"/>
        <v>810</v>
      </c>
      <c r="CR28" s="108" t="str">
        <f t="shared" si="14"/>
        <v/>
      </c>
      <c r="CS28" s="94" t="str">
        <f t="shared" si="15"/>
        <v/>
      </c>
      <c r="CT28" s="94" t="str">
        <f t="shared" si="16"/>
        <v/>
      </c>
      <c r="CU28" s="94" t="str">
        <f t="shared" si="17"/>
        <v/>
      </c>
      <c r="CV28" s="94" t="str">
        <f t="shared" si="18"/>
        <v/>
      </c>
      <c r="CW28" s="94" t="str">
        <f t="shared" si="19"/>
        <v/>
      </c>
      <c r="CX28" s="93" t="str">
        <f t="shared" si="20"/>
        <v/>
      </c>
      <c r="CY28" s="519" t="str">
        <f t="shared" si="21"/>
        <v/>
      </c>
      <c r="CZ28" s="532" t="str">
        <f t="shared" si="22"/>
        <v/>
      </c>
      <c r="DA28" s="533" t="str">
        <f t="shared" si="23"/>
        <v/>
      </c>
      <c r="DB28" s="534" t="str">
        <f t="shared" si="24"/>
        <v/>
      </c>
      <c r="DC28" s="534" t="str">
        <f t="shared" si="25"/>
        <v/>
      </c>
      <c r="DD28" s="534" t="str">
        <f t="shared" si="26"/>
        <v/>
      </c>
      <c r="DE28" s="534" t="str">
        <f t="shared" si="27"/>
        <v/>
      </c>
      <c r="DF28" s="534" t="str">
        <f t="shared" si="28"/>
        <v/>
      </c>
      <c r="DG28" s="535" t="str">
        <f t="shared" si="29"/>
        <v/>
      </c>
      <c r="DH28" s="535" t="str">
        <f t="shared" si="30"/>
        <v/>
      </c>
      <c r="DI28" s="535">
        <f t="shared" si="31"/>
        <v>9000</v>
      </c>
      <c r="DJ28" s="535" t="str">
        <f t="shared" si="32"/>
        <v/>
      </c>
      <c r="DK28" s="534" t="str">
        <f t="shared" si="33"/>
        <v/>
      </c>
      <c r="DL28" s="534" t="str">
        <f t="shared" si="34"/>
        <v/>
      </c>
      <c r="DM28" s="534" t="str">
        <f t="shared" si="35"/>
        <v/>
      </c>
      <c r="DN28" s="534" t="str">
        <f t="shared" si="36"/>
        <v/>
      </c>
      <c r="DO28" s="534" t="str">
        <f t="shared" si="37"/>
        <v/>
      </c>
      <c r="DP28" s="533" t="str">
        <f t="shared" si="38"/>
        <v/>
      </c>
      <c r="DQ28" s="532" t="str">
        <f t="shared" si="39"/>
        <v/>
      </c>
      <c r="DR28" s="536">
        <f t="shared" si="40"/>
        <v>1</v>
      </c>
      <c r="DS28" s="468">
        <f t="shared" si="41"/>
        <v>0</v>
      </c>
      <c r="DT28" s="468">
        <f t="shared" si="42"/>
        <v>2</v>
      </c>
      <c r="DU28" s="468">
        <f t="shared" si="43"/>
        <v>1</v>
      </c>
      <c r="DV28" s="991" t="str">
        <f>IF(DV26="","",DV26*BZ27)</f>
        <v/>
      </c>
      <c r="DW28" s="992" t="str">
        <f>IF(DW26="","",DW26*CA27)</f>
        <v/>
      </c>
      <c r="DX28" s="992" t="str">
        <f>IF(DX26="","",DX26*CB27)</f>
        <v/>
      </c>
      <c r="DY28" s="993" t="str">
        <f>IF(DY26="","",DY26*CC27)</f>
        <v/>
      </c>
      <c r="DZ28" s="985"/>
      <c r="EA28" s="61"/>
    </row>
    <row r="29" spans="1:131" ht="12.75" customHeight="1">
      <c r="A29" s="990" t="s">
        <v>359</v>
      </c>
      <c r="B29" s="743"/>
      <c r="C29" s="743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976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976"/>
      <c r="AN29" s="743"/>
      <c r="AO29" s="743"/>
      <c r="AP29" s="743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976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743"/>
      <c r="BR29" s="743"/>
      <c r="BS29" s="743"/>
      <c r="BT29" s="743"/>
      <c r="BU29" s="743"/>
      <c r="BV29" s="743"/>
      <c r="BW29" s="743"/>
      <c r="BX29" s="743"/>
      <c r="BY29" s="976"/>
      <c r="BZ29" s="743"/>
      <c r="CA29" s="743"/>
      <c r="CB29" s="743"/>
      <c r="CC29" s="743"/>
      <c r="CD29" s="530" t="str">
        <f t="shared" si="0"/>
        <v/>
      </c>
      <c r="CE29" s="530" t="str">
        <f t="shared" si="1"/>
        <v/>
      </c>
      <c r="CF29" s="530" t="str">
        <f t="shared" si="2"/>
        <v/>
      </c>
      <c r="CG29" s="531" t="str">
        <f t="shared" si="3"/>
        <v/>
      </c>
      <c r="CH29" s="518" t="str">
        <f t="shared" si="4"/>
        <v/>
      </c>
      <c r="CI29" s="93" t="str">
        <f t="shared" si="5"/>
        <v/>
      </c>
      <c r="CJ29" s="94" t="str">
        <f t="shared" si="6"/>
        <v/>
      </c>
      <c r="CK29" s="94" t="str">
        <f t="shared" si="7"/>
        <v/>
      </c>
      <c r="CL29" s="94" t="str">
        <f t="shared" si="8"/>
        <v/>
      </c>
      <c r="CM29" s="94" t="str">
        <f t="shared" si="9"/>
        <v/>
      </c>
      <c r="CN29" s="94" t="str">
        <f t="shared" si="10"/>
        <v/>
      </c>
      <c r="CO29" s="108" t="str">
        <f t="shared" si="11"/>
        <v/>
      </c>
      <c r="CP29" s="108" t="str">
        <f t="shared" si="12"/>
        <v/>
      </c>
      <c r="CQ29" s="108" t="str">
        <f t="shared" si="13"/>
        <v/>
      </c>
      <c r="CR29" s="108" t="str">
        <f t="shared" si="14"/>
        <v/>
      </c>
      <c r="CS29" s="94" t="str">
        <f t="shared" si="15"/>
        <v/>
      </c>
      <c r="CT29" s="94" t="str">
        <f t="shared" si="16"/>
        <v/>
      </c>
      <c r="CU29" s="94" t="str">
        <f t="shared" si="17"/>
        <v/>
      </c>
      <c r="CV29" s="94" t="str">
        <f t="shared" si="18"/>
        <v/>
      </c>
      <c r="CW29" s="94" t="str">
        <f t="shared" si="19"/>
        <v/>
      </c>
      <c r="CX29" s="93" t="str">
        <f t="shared" si="20"/>
        <v/>
      </c>
      <c r="CY29" s="519" t="str">
        <f t="shared" si="21"/>
        <v/>
      </c>
      <c r="CZ29" s="532" t="str">
        <f t="shared" si="22"/>
        <v/>
      </c>
      <c r="DA29" s="533" t="str">
        <f t="shared" si="23"/>
        <v/>
      </c>
      <c r="DB29" s="534" t="str">
        <f t="shared" si="24"/>
        <v/>
      </c>
      <c r="DC29" s="534" t="str">
        <f t="shared" si="25"/>
        <v/>
      </c>
      <c r="DD29" s="534" t="str">
        <f t="shared" si="26"/>
        <v/>
      </c>
      <c r="DE29" s="534" t="str">
        <f t="shared" si="27"/>
        <v/>
      </c>
      <c r="DF29" s="534" t="str">
        <f t="shared" si="28"/>
        <v/>
      </c>
      <c r="DG29" s="535" t="str">
        <f t="shared" si="29"/>
        <v/>
      </c>
      <c r="DH29" s="535" t="str">
        <f t="shared" si="30"/>
        <v/>
      </c>
      <c r="DI29" s="535" t="str">
        <f t="shared" si="31"/>
        <v/>
      </c>
      <c r="DJ29" s="535" t="str">
        <f t="shared" si="32"/>
        <v/>
      </c>
      <c r="DK29" s="534" t="str">
        <f t="shared" si="33"/>
        <v/>
      </c>
      <c r="DL29" s="534" t="str">
        <f t="shared" si="34"/>
        <v/>
      </c>
      <c r="DM29" s="534" t="str">
        <f t="shared" si="35"/>
        <v/>
      </c>
      <c r="DN29" s="534" t="str">
        <f t="shared" si="36"/>
        <v/>
      </c>
      <c r="DO29" s="534" t="str">
        <f t="shared" si="37"/>
        <v/>
      </c>
      <c r="DP29" s="533" t="str">
        <f t="shared" si="38"/>
        <v/>
      </c>
      <c r="DQ29" s="532" t="str">
        <f t="shared" si="39"/>
        <v/>
      </c>
      <c r="DR29" s="536">
        <f t="shared" si="40"/>
        <v>0</v>
      </c>
      <c r="DS29" s="468">
        <f t="shared" si="41"/>
        <v>0</v>
      </c>
      <c r="DT29" s="468">
        <f t="shared" si="42"/>
        <v>0</v>
      </c>
      <c r="DU29" s="468">
        <f t="shared" si="43"/>
        <v>0</v>
      </c>
      <c r="DV29" s="994"/>
      <c r="DW29" s="306"/>
      <c r="DX29" s="306"/>
      <c r="DY29" s="995"/>
      <c r="DZ29" s="985"/>
      <c r="EA29" s="61"/>
    </row>
    <row r="30" spans="1:131" ht="12.75" customHeight="1">
      <c r="A30" s="529" t="s">
        <v>328</v>
      </c>
      <c r="B30" s="863" t="str">
        <f t="shared" ref="B30:S30" si="66">IF(B24="","",(B24-B26-B29)*B25/B$7/365/$G$1)</f>
        <v/>
      </c>
      <c r="C30" s="863" t="str">
        <f t="shared" si="66"/>
        <v/>
      </c>
      <c r="D30" s="863" t="str">
        <f t="shared" si="66"/>
        <v/>
      </c>
      <c r="E30" s="863" t="str">
        <f t="shared" si="66"/>
        <v/>
      </c>
      <c r="F30" s="863" t="str">
        <f t="shared" si="66"/>
        <v/>
      </c>
      <c r="G30" s="863" t="str">
        <f t="shared" si="66"/>
        <v/>
      </c>
      <c r="H30" s="863" t="str">
        <f t="shared" si="66"/>
        <v/>
      </c>
      <c r="I30" s="863" t="str">
        <f t="shared" si="66"/>
        <v/>
      </c>
      <c r="J30" s="863" t="str">
        <f t="shared" si="66"/>
        <v/>
      </c>
      <c r="K30" s="863" t="str">
        <f t="shared" si="66"/>
        <v/>
      </c>
      <c r="L30" s="863" t="str">
        <f t="shared" si="66"/>
        <v/>
      </c>
      <c r="M30" s="863" t="str">
        <f t="shared" si="66"/>
        <v/>
      </c>
      <c r="N30" s="863" t="str">
        <f t="shared" si="66"/>
        <v/>
      </c>
      <c r="O30" s="863" t="str">
        <f t="shared" si="66"/>
        <v/>
      </c>
      <c r="P30" s="863" t="str">
        <f t="shared" si="66"/>
        <v/>
      </c>
      <c r="Q30" s="863" t="str">
        <f t="shared" si="66"/>
        <v/>
      </c>
      <c r="R30" s="863">
        <f t="shared" si="66"/>
        <v>0</v>
      </c>
      <c r="S30" s="863" t="str">
        <f t="shared" si="66"/>
        <v/>
      </c>
      <c r="T30" s="996"/>
      <c r="U30" s="863" t="str">
        <f t="shared" ref="U30:AL30" si="67">IF(U24="","",(U24-U26-U29)*U25/U$7/365/$G$1)</f>
        <v/>
      </c>
      <c r="V30" s="863" t="str">
        <f t="shared" si="67"/>
        <v/>
      </c>
      <c r="W30" s="863" t="str">
        <f t="shared" si="67"/>
        <v/>
      </c>
      <c r="X30" s="863" t="str">
        <f t="shared" si="67"/>
        <v/>
      </c>
      <c r="Y30" s="863" t="str">
        <f t="shared" si="67"/>
        <v/>
      </c>
      <c r="Z30" s="863" t="str">
        <f t="shared" si="67"/>
        <v/>
      </c>
      <c r="AA30" s="863" t="str">
        <f t="shared" si="67"/>
        <v/>
      </c>
      <c r="AB30" s="863" t="str">
        <f t="shared" si="67"/>
        <v/>
      </c>
      <c r="AC30" s="863" t="str">
        <f t="shared" si="67"/>
        <v/>
      </c>
      <c r="AD30" s="863" t="str">
        <f t="shared" si="67"/>
        <v/>
      </c>
      <c r="AE30" s="863" t="str">
        <f t="shared" si="67"/>
        <v/>
      </c>
      <c r="AF30" s="863" t="str">
        <f t="shared" si="67"/>
        <v/>
      </c>
      <c r="AG30" s="863" t="str">
        <f t="shared" si="67"/>
        <v/>
      </c>
      <c r="AH30" s="863" t="str">
        <f t="shared" si="67"/>
        <v/>
      </c>
      <c r="AI30" s="863" t="str">
        <f t="shared" si="67"/>
        <v/>
      </c>
      <c r="AJ30" s="863" t="str">
        <f t="shared" si="67"/>
        <v/>
      </c>
      <c r="AK30" s="863" t="str">
        <f t="shared" si="67"/>
        <v/>
      </c>
      <c r="AL30" s="863" t="str">
        <f t="shared" si="67"/>
        <v/>
      </c>
      <c r="AM30" s="996"/>
      <c r="AN30" s="863" t="str">
        <f t="shared" ref="AN30:BE30" si="68">IF(AN24="","",(AN24-AN26-AN29)*AN25/AN$7/365/$G$1)</f>
        <v/>
      </c>
      <c r="AO30" s="863" t="str">
        <f t="shared" si="68"/>
        <v/>
      </c>
      <c r="AP30" s="863">
        <f t="shared" si="68"/>
        <v>0</v>
      </c>
      <c r="AQ30" s="863" t="str">
        <f t="shared" si="68"/>
        <v/>
      </c>
      <c r="AR30" s="863" t="str">
        <f t="shared" si="68"/>
        <v/>
      </c>
      <c r="AS30" s="863" t="str">
        <f t="shared" si="68"/>
        <v/>
      </c>
      <c r="AT30" s="863" t="str">
        <f t="shared" si="68"/>
        <v/>
      </c>
      <c r="AU30" s="863" t="str">
        <f t="shared" si="68"/>
        <v/>
      </c>
      <c r="AV30" s="863" t="str">
        <f t="shared" si="68"/>
        <v/>
      </c>
      <c r="AW30" s="863" t="str">
        <f t="shared" si="68"/>
        <v/>
      </c>
      <c r="AX30" s="863">
        <f t="shared" si="68"/>
        <v>0</v>
      </c>
      <c r="AY30" s="863" t="str">
        <f t="shared" si="68"/>
        <v/>
      </c>
      <c r="AZ30" s="863" t="str">
        <f t="shared" si="68"/>
        <v/>
      </c>
      <c r="BA30" s="863" t="str">
        <f t="shared" si="68"/>
        <v/>
      </c>
      <c r="BB30" s="863" t="str">
        <f t="shared" si="68"/>
        <v/>
      </c>
      <c r="BC30" s="863" t="str">
        <f t="shared" si="68"/>
        <v/>
      </c>
      <c r="BD30" s="863" t="str">
        <f t="shared" si="68"/>
        <v/>
      </c>
      <c r="BE30" s="863" t="str">
        <f t="shared" si="68"/>
        <v/>
      </c>
      <c r="BF30" s="996"/>
      <c r="BG30" s="863" t="str">
        <f t="shared" ref="BG30:BX30" si="69">IF(BG24="","",(BG24-BG26-BG29)*BG25/BG$7/365/$G$1)</f>
        <v/>
      </c>
      <c r="BH30" s="863" t="str">
        <f t="shared" si="69"/>
        <v/>
      </c>
      <c r="BI30" s="863" t="str">
        <f t="shared" si="69"/>
        <v/>
      </c>
      <c r="BJ30" s="863" t="str">
        <f t="shared" si="69"/>
        <v/>
      </c>
      <c r="BK30" s="863" t="str">
        <f t="shared" si="69"/>
        <v/>
      </c>
      <c r="BL30" s="863">
        <f t="shared" si="69"/>
        <v>0</v>
      </c>
      <c r="BM30" s="863" t="str">
        <f t="shared" si="69"/>
        <v/>
      </c>
      <c r="BN30" s="863" t="str">
        <f t="shared" si="69"/>
        <v/>
      </c>
      <c r="BO30" s="863" t="str">
        <f t="shared" si="69"/>
        <v/>
      </c>
      <c r="BP30" s="863" t="str">
        <f t="shared" si="69"/>
        <v/>
      </c>
      <c r="BQ30" s="863" t="str">
        <f t="shared" si="69"/>
        <v/>
      </c>
      <c r="BR30" s="863" t="str">
        <f t="shared" si="69"/>
        <v/>
      </c>
      <c r="BS30" s="863" t="str">
        <f t="shared" si="69"/>
        <v/>
      </c>
      <c r="BT30" s="863" t="str">
        <f t="shared" si="69"/>
        <v/>
      </c>
      <c r="BU30" s="863" t="str">
        <f t="shared" si="69"/>
        <v/>
      </c>
      <c r="BV30" s="863" t="str">
        <f t="shared" si="69"/>
        <v/>
      </c>
      <c r="BW30" s="863" t="str">
        <f t="shared" si="69"/>
        <v/>
      </c>
      <c r="BX30" s="863" t="str">
        <f t="shared" si="69"/>
        <v/>
      </c>
      <c r="BY30" s="996"/>
      <c r="BZ30" s="863" t="str">
        <f>IF(BZ24="","",(BZ24-BZ26-BZ29)*BZ25/BZ$7/365/$G$1)</f>
        <v/>
      </c>
      <c r="CA30" s="863" t="str">
        <f>IF(CA24="","",(CA24-CA26-CA29)*CA25/CA$7/365/$G$1)</f>
        <v/>
      </c>
      <c r="CB30" s="863" t="str">
        <f>IF(CB24="","",(CB24-CB26-CB29)*CB25/CB$7/365/$G$1)</f>
        <v/>
      </c>
      <c r="CC30" s="863" t="str">
        <f>IF(CC24="","",(CC24-CC26-CC29)*CC25/CC$7/365/$G$1)</f>
        <v/>
      </c>
      <c r="CD30" s="997" t="str">
        <f t="shared" si="0"/>
        <v/>
      </c>
      <c r="CE30" s="997" t="str">
        <f t="shared" si="1"/>
        <v/>
      </c>
      <c r="CF30" s="997" t="str">
        <f t="shared" si="2"/>
        <v/>
      </c>
      <c r="CG30" s="998" t="str">
        <f t="shared" si="3"/>
        <v/>
      </c>
      <c r="CH30" s="724" t="str">
        <f t="shared" si="4"/>
        <v/>
      </c>
      <c r="CI30" s="639" t="str">
        <f t="shared" si="5"/>
        <v/>
      </c>
      <c r="CJ30" s="640" t="str">
        <f t="shared" si="6"/>
        <v/>
      </c>
      <c r="CK30" s="640" t="str">
        <f t="shared" si="7"/>
        <v/>
      </c>
      <c r="CL30" s="640" t="str">
        <f t="shared" si="8"/>
        <v/>
      </c>
      <c r="CM30" s="640" t="str">
        <f t="shared" si="9"/>
        <v/>
      </c>
      <c r="CN30" s="640" t="str">
        <f t="shared" si="10"/>
        <v/>
      </c>
      <c r="CO30" s="641" t="str">
        <f t="shared" si="11"/>
        <v/>
      </c>
      <c r="CP30" s="641">
        <f t="shared" si="12"/>
        <v>0</v>
      </c>
      <c r="CQ30" s="641">
        <f t="shared" si="13"/>
        <v>0</v>
      </c>
      <c r="CR30" s="641" t="str">
        <f t="shared" si="14"/>
        <v/>
      </c>
      <c r="CS30" s="640" t="str">
        <f t="shared" si="15"/>
        <v/>
      </c>
      <c r="CT30" s="640" t="str">
        <f t="shared" si="16"/>
        <v/>
      </c>
      <c r="CU30" s="640" t="str">
        <f t="shared" si="17"/>
        <v/>
      </c>
      <c r="CV30" s="640" t="str">
        <f t="shared" si="18"/>
        <v/>
      </c>
      <c r="CW30" s="640" t="str">
        <f t="shared" si="19"/>
        <v/>
      </c>
      <c r="CX30" s="639" t="str">
        <f t="shared" si="20"/>
        <v/>
      </c>
      <c r="CY30" s="725" t="str">
        <f t="shared" si="21"/>
        <v/>
      </c>
      <c r="CZ30" s="638" t="str">
        <f t="shared" si="22"/>
        <v/>
      </c>
      <c r="DA30" s="639" t="str">
        <f t="shared" si="23"/>
        <v/>
      </c>
      <c r="DB30" s="640" t="str">
        <f t="shared" si="24"/>
        <v/>
      </c>
      <c r="DC30" s="640" t="str">
        <f t="shared" si="25"/>
        <v/>
      </c>
      <c r="DD30" s="640" t="str">
        <f t="shared" si="26"/>
        <v/>
      </c>
      <c r="DE30" s="640" t="str">
        <f t="shared" si="27"/>
        <v/>
      </c>
      <c r="DF30" s="640" t="str">
        <f t="shared" si="28"/>
        <v/>
      </c>
      <c r="DG30" s="641" t="str">
        <f t="shared" si="29"/>
        <v/>
      </c>
      <c r="DH30" s="641" t="str">
        <f t="shared" si="30"/>
        <v/>
      </c>
      <c r="DI30" s="641">
        <f t="shared" si="31"/>
        <v>0</v>
      </c>
      <c r="DJ30" s="641" t="str">
        <f t="shared" si="32"/>
        <v/>
      </c>
      <c r="DK30" s="640" t="str">
        <f t="shared" si="33"/>
        <v/>
      </c>
      <c r="DL30" s="640" t="str">
        <f t="shared" si="34"/>
        <v/>
      </c>
      <c r="DM30" s="640" t="str">
        <f t="shared" si="35"/>
        <v/>
      </c>
      <c r="DN30" s="640" t="str">
        <f t="shared" si="36"/>
        <v/>
      </c>
      <c r="DO30" s="640" t="str">
        <f t="shared" si="37"/>
        <v/>
      </c>
      <c r="DP30" s="639" t="str">
        <f t="shared" si="38"/>
        <v/>
      </c>
      <c r="DQ30" s="638" t="str">
        <f t="shared" si="39"/>
        <v/>
      </c>
      <c r="DR30" s="536">
        <f t="shared" si="40"/>
        <v>1</v>
      </c>
      <c r="DS30" s="468">
        <f t="shared" si="41"/>
        <v>0</v>
      </c>
      <c r="DT30" s="468">
        <f t="shared" si="42"/>
        <v>2</v>
      </c>
      <c r="DU30" s="468">
        <f t="shared" si="43"/>
        <v>1</v>
      </c>
      <c r="DV30" s="999" t="str">
        <f>IF(DV24="","",(DV24+SUM(BZ24)*(DV24="")-SUM(DV26)-DV29-SUM(BZ29)*(DV29=""))*BZ25/DV$7/365/$G$1)</f>
        <v/>
      </c>
      <c r="DW30" s="863" t="str">
        <f>IF(DW24="","",(DW24+SUM(CA24)*(DW24="")-SUM(DW26)-DW29-SUM(CA29)*(DW29=""))*CA25/DW$7/365/$G$1)</f>
        <v/>
      </c>
      <c r="DX30" s="863" t="str">
        <f>IF(DX24="","",(DX24+SUM(CB24)*(DX24="")-SUM(DX26)-DX29-SUM(CB29)*(DX29=""))*CB25/DX$7/365/$G$1)</f>
        <v/>
      </c>
      <c r="DY30" s="1000" t="str">
        <f>IF(DY24="","",(DY24+SUM(CC24)*(DY24="")-SUM(DY26)-DY29-SUM(CC29)*(DY29=""))*CC25/DY$7/365/$G$1)</f>
        <v/>
      </c>
      <c r="DZ30" s="985"/>
      <c r="EA30" s="61"/>
    </row>
    <row r="31" spans="1:131" ht="12.75" customHeight="1">
      <c r="A31" s="527" t="s">
        <v>552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>
        <v>3840</v>
      </c>
      <c r="T31" s="976"/>
      <c r="U31" s="975"/>
      <c r="V31" s="975">
        <v>2</v>
      </c>
      <c r="W31" s="975"/>
      <c r="X31" s="975"/>
      <c r="Y31" s="975"/>
      <c r="Z31" s="975">
        <v>20</v>
      </c>
      <c r="AA31" s="975">
        <v>2</v>
      </c>
      <c r="AB31" s="975"/>
      <c r="AC31" s="975">
        <v>2</v>
      </c>
      <c r="AD31" s="975"/>
      <c r="AE31" s="975"/>
      <c r="AF31" s="975"/>
      <c r="AG31" s="975"/>
      <c r="AH31" s="975"/>
      <c r="AI31" s="975"/>
      <c r="AJ31" s="975"/>
      <c r="AK31" s="975"/>
      <c r="AL31" s="975"/>
      <c r="AM31" s="976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6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  <c r="BU31" s="975"/>
      <c r="BV31" s="975"/>
      <c r="BW31" s="975"/>
      <c r="BX31" s="975"/>
      <c r="BY31" s="976"/>
      <c r="BZ31" s="975">
        <v>20</v>
      </c>
      <c r="CA31" s="975">
        <v>20</v>
      </c>
      <c r="CB31" s="975"/>
      <c r="CC31" s="975"/>
      <c r="CD31" s="530" t="str">
        <f t="shared" si="0"/>
        <v/>
      </c>
      <c r="CE31" s="530">
        <f t="shared" si="1"/>
        <v>2</v>
      </c>
      <c r="CF31" s="530" t="str">
        <f t="shared" si="2"/>
        <v/>
      </c>
      <c r="CG31" s="531" t="str">
        <f t="shared" si="3"/>
        <v/>
      </c>
      <c r="CH31" s="518" t="str">
        <f t="shared" si="4"/>
        <v/>
      </c>
      <c r="CI31" s="93" t="str">
        <f t="shared" si="5"/>
        <v/>
      </c>
      <c r="CJ31" s="94" t="str">
        <f t="shared" si="6"/>
        <v/>
      </c>
      <c r="CK31" s="94" t="str">
        <f t="shared" si="7"/>
        <v/>
      </c>
      <c r="CL31" s="94" t="str">
        <f t="shared" si="8"/>
        <v/>
      </c>
      <c r="CM31" s="94" t="str">
        <f t="shared" si="9"/>
        <v/>
      </c>
      <c r="CN31" s="94" t="str">
        <f t="shared" si="10"/>
        <v/>
      </c>
      <c r="CO31" s="108" t="str">
        <f t="shared" si="11"/>
        <v/>
      </c>
      <c r="CP31" s="108" t="str">
        <f t="shared" si="12"/>
        <v/>
      </c>
      <c r="CQ31" s="108" t="str">
        <f t="shared" si="13"/>
        <v/>
      </c>
      <c r="CR31" s="108" t="str">
        <f t="shared" si="14"/>
        <v/>
      </c>
      <c r="CS31" s="94" t="str">
        <f t="shared" si="15"/>
        <v/>
      </c>
      <c r="CT31" s="94" t="str">
        <f t="shared" si="16"/>
        <v/>
      </c>
      <c r="CU31" s="94" t="str">
        <f t="shared" si="17"/>
        <v/>
      </c>
      <c r="CV31" s="94" t="str">
        <f t="shared" si="18"/>
        <v/>
      </c>
      <c r="CW31" s="94" t="str">
        <f t="shared" si="19"/>
        <v/>
      </c>
      <c r="CX31" s="93" t="str">
        <f t="shared" si="20"/>
        <v/>
      </c>
      <c r="CY31" s="519" t="str">
        <f t="shared" si="21"/>
        <v/>
      </c>
      <c r="CZ31" s="532" t="str">
        <f t="shared" si="22"/>
        <v/>
      </c>
      <c r="DA31" s="533" t="str">
        <f t="shared" si="23"/>
        <v/>
      </c>
      <c r="DB31" s="534" t="str">
        <f t="shared" si="24"/>
        <v/>
      </c>
      <c r="DC31" s="534" t="str">
        <f t="shared" si="25"/>
        <v/>
      </c>
      <c r="DD31" s="534" t="str">
        <f t="shared" si="26"/>
        <v/>
      </c>
      <c r="DE31" s="534" t="str">
        <f t="shared" si="27"/>
        <v/>
      </c>
      <c r="DF31" s="534" t="str">
        <f t="shared" si="28"/>
        <v/>
      </c>
      <c r="DG31" s="535" t="str">
        <f t="shared" si="29"/>
        <v/>
      </c>
      <c r="DH31" s="535" t="str">
        <f t="shared" si="30"/>
        <v/>
      </c>
      <c r="DI31" s="535" t="str">
        <f t="shared" si="31"/>
        <v/>
      </c>
      <c r="DJ31" s="535" t="str">
        <f t="shared" si="32"/>
        <v/>
      </c>
      <c r="DK31" s="534" t="str">
        <f t="shared" si="33"/>
        <v/>
      </c>
      <c r="DL31" s="534" t="str">
        <f t="shared" si="34"/>
        <v/>
      </c>
      <c r="DM31" s="534" t="str">
        <f t="shared" si="35"/>
        <v/>
      </c>
      <c r="DN31" s="534" t="str">
        <f t="shared" si="36"/>
        <v/>
      </c>
      <c r="DO31" s="534" t="str">
        <f t="shared" si="37"/>
        <v/>
      </c>
      <c r="DP31" s="533" t="str">
        <f t="shared" si="38"/>
        <v/>
      </c>
      <c r="DQ31" s="532" t="str">
        <f t="shared" si="39"/>
        <v/>
      </c>
      <c r="DR31" s="536">
        <f t="shared" si="40"/>
        <v>1</v>
      </c>
      <c r="DS31" s="468">
        <f t="shared" si="41"/>
        <v>4</v>
      </c>
      <c r="DT31" s="468">
        <f t="shared" si="42"/>
        <v>0</v>
      </c>
      <c r="DU31" s="468">
        <f t="shared" si="43"/>
        <v>0</v>
      </c>
      <c r="DV31" s="1001">
        <f>IF(SUM(BZ31)&gt;0,BZ31*'Exp factors'!C$21,"")</f>
        <v>25</v>
      </c>
      <c r="DW31" s="1002">
        <f>IF(SUM(CA31)&gt;0,CA31*'Exp factors'!D$21,"")</f>
        <v>25</v>
      </c>
      <c r="DX31" s="1002" t="str">
        <f>IF(SUM(CB31)&gt;0,CB31*'Exp factors'!E$21,"")</f>
        <v/>
      </c>
      <c r="DY31" s="1003" t="str">
        <f>IF(SUM(CC31)&gt;0,CC31*'Exp factors'!F$21,"")</f>
        <v/>
      </c>
      <c r="DZ31" s="985"/>
      <c r="EA31" s="61"/>
    </row>
    <row r="32" spans="1:131" ht="12.75" customHeight="1">
      <c r="A32" s="980" t="s">
        <v>361</v>
      </c>
      <c r="B32" s="294"/>
      <c r="C32" s="294"/>
      <c r="D32" s="294"/>
      <c r="E32" s="294"/>
      <c r="F32" s="294"/>
      <c r="G32" s="783"/>
      <c r="H32" s="294"/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981"/>
      <c r="U32" s="294"/>
      <c r="V32" s="294"/>
      <c r="W32" s="294"/>
      <c r="X32" s="294"/>
      <c r="Y32" s="294"/>
      <c r="Z32" s="294"/>
      <c r="AA32" s="294"/>
      <c r="AB32" s="294"/>
      <c r="AC32" s="294"/>
      <c r="AD32" s="294"/>
      <c r="AE32" s="294"/>
      <c r="AF32" s="294"/>
      <c r="AG32" s="294"/>
      <c r="AH32" s="294"/>
      <c r="AI32" s="294"/>
      <c r="AJ32" s="294"/>
      <c r="AK32" s="294"/>
      <c r="AL32" s="294"/>
      <c r="AM32" s="981"/>
      <c r="AN32" s="294"/>
      <c r="AO32" s="294"/>
      <c r="AP32" s="294"/>
      <c r="AQ32" s="294"/>
      <c r="AR32" s="294"/>
      <c r="AS32" s="294"/>
      <c r="AT32" s="294"/>
      <c r="AU32" s="294"/>
      <c r="AV32" s="294"/>
      <c r="AW32" s="294"/>
      <c r="AX32" s="294"/>
      <c r="AY32" s="294"/>
      <c r="AZ32" s="294"/>
      <c r="BA32" s="294"/>
      <c r="BB32" s="294"/>
      <c r="BC32" s="294"/>
      <c r="BD32" s="294"/>
      <c r="BE32" s="294"/>
      <c r="BF32" s="981"/>
      <c r="BG32" s="294"/>
      <c r="BH32" s="294"/>
      <c r="BI32" s="294"/>
      <c r="BJ32" s="294"/>
      <c r="BK32" s="294"/>
      <c r="BL32" s="294"/>
      <c r="BM32" s="294"/>
      <c r="BN32" s="294"/>
      <c r="BO32" s="294"/>
      <c r="BP32" s="294"/>
      <c r="BQ32" s="294"/>
      <c r="BR32" s="294"/>
      <c r="BS32" s="294"/>
      <c r="BT32" s="294"/>
      <c r="BU32" s="294"/>
      <c r="BV32" s="294"/>
      <c r="BW32" s="294"/>
      <c r="BX32" s="294"/>
      <c r="BY32" s="981"/>
      <c r="BZ32" s="294"/>
      <c r="CA32" s="294"/>
      <c r="CB32" s="294"/>
      <c r="CC32" s="294"/>
      <c r="CD32" s="530" t="str">
        <f t="shared" si="0"/>
        <v/>
      </c>
      <c r="CE32" s="530" t="str">
        <f t="shared" si="1"/>
        <v/>
      </c>
      <c r="CF32" s="530" t="str">
        <f t="shared" si="2"/>
        <v/>
      </c>
      <c r="CG32" s="531" t="str">
        <f t="shared" si="3"/>
        <v/>
      </c>
      <c r="CH32" s="518" t="str">
        <f t="shared" si="4"/>
        <v/>
      </c>
      <c r="CI32" s="93" t="str">
        <f t="shared" si="5"/>
        <v/>
      </c>
      <c r="CJ32" s="94" t="str">
        <f t="shared" si="6"/>
        <v/>
      </c>
      <c r="CK32" s="94" t="str">
        <f t="shared" si="7"/>
        <v/>
      </c>
      <c r="CL32" s="94" t="str">
        <f t="shared" si="8"/>
        <v/>
      </c>
      <c r="CM32" s="94" t="str">
        <f t="shared" si="9"/>
        <v/>
      </c>
      <c r="CN32" s="94" t="str">
        <f t="shared" si="10"/>
        <v/>
      </c>
      <c r="CO32" s="108" t="str">
        <f t="shared" si="11"/>
        <v/>
      </c>
      <c r="CP32" s="108" t="str">
        <f t="shared" si="12"/>
        <v/>
      </c>
      <c r="CQ32" s="108" t="str">
        <f t="shared" si="13"/>
        <v/>
      </c>
      <c r="CR32" s="108" t="str">
        <f t="shared" si="14"/>
        <v/>
      </c>
      <c r="CS32" s="94" t="str">
        <f t="shared" si="15"/>
        <v/>
      </c>
      <c r="CT32" s="94" t="str">
        <f t="shared" si="16"/>
        <v/>
      </c>
      <c r="CU32" s="94" t="str">
        <f t="shared" si="17"/>
        <v/>
      </c>
      <c r="CV32" s="94" t="str">
        <f t="shared" si="18"/>
        <v/>
      </c>
      <c r="CW32" s="94" t="str">
        <f t="shared" si="19"/>
        <v/>
      </c>
      <c r="CX32" s="93" t="str">
        <f t="shared" si="20"/>
        <v/>
      </c>
      <c r="CY32" s="519" t="str">
        <f t="shared" si="21"/>
        <v/>
      </c>
      <c r="CZ32" s="532" t="str">
        <f t="shared" si="22"/>
        <v/>
      </c>
      <c r="DA32" s="533" t="str">
        <f t="shared" si="23"/>
        <v/>
      </c>
      <c r="DB32" s="534" t="str">
        <f t="shared" si="24"/>
        <v/>
      </c>
      <c r="DC32" s="534" t="str">
        <f t="shared" si="25"/>
        <v/>
      </c>
      <c r="DD32" s="534" t="str">
        <f t="shared" si="26"/>
        <v/>
      </c>
      <c r="DE32" s="534" t="str">
        <f t="shared" si="27"/>
        <v/>
      </c>
      <c r="DF32" s="534" t="str">
        <f t="shared" si="28"/>
        <v/>
      </c>
      <c r="DG32" s="535" t="str">
        <f t="shared" si="29"/>
        <v/>
      </c>
      <c r="DH32" s="535" t="str">
        <f t="shared" si="30"/>
        <v/>
      </c>
      <c r="DI32" s="535" t="str">
        <f t="shared" si="31"/>
        <v/>
      </c>
      <c r="DJ32" s="535" t="str">
        <f t="shared" si="32"/>
        <v/>
      </c>
      <c r="DK32" s="534" t="str">
        <f t="shared" si="33"/>
        <v/>
      </c>
      <c r="DL32" s="534" t="str">
        <f t="shared" si="34"/>
        <v/>
      </c>
      <c r="DM32" s="534" t="str">
        <f t="shared" si="35"/>
        <v/>
      </c>
      <c r="DN32" s="534" t="str">
        <f t="shared" si="36"/>
        <v/>
      </c>
      <c r="DO32" s="534" t="str">
        <f t="shared" si="37"/>
        <v/>
      </c>
      <c r="DP32" s="533" t="str">
        <f t="shared" si="38"/>
        <v/>
      </c>
      <c r="DQ32" s="532" t="str">
        <f t="shared" si="39"/>
        <v/>
      </c>
      <c r="DR32" s="536">
        <f t="shared" si="40"/>
        <v>0</v>
      </c>
      <c r="DS32" s="468">
        <f t="shared" si="41"/>
        <v>0</v>
      </c>
      <c r="DT32" s="468">
        <f t="shared" si="42"/>
        <v>0</v>
      </c>
      <c r="DU32" s="468">
        <f t="shared" si="43"/>
        <v>0</v>
      </c>
      <c r="DV32" s="982"/>
      <c r="DW32" s="983"/>
      <c r="DX32" s="983"/>
      <c r="DY32" s="984"/>
      <c r="DZ32" s="985"/>
      <c r="EA32" s="61"/>
    </row>
    <row r="33" spans="1:131" ht="12.75" customHeight="1">
      <c r="A33" s="986" t="s">
        <v>358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981"/>
      <c r="U33" s="783"/>
      <c r="V33" s="783">
        <v>0</v>
      </c>
      <c r="W33" s="783"/>
      <c r="X33" s="783"/>
      <c r="Y33" s="783"/>
      <c r="Z33" s="783">
        <v>10</v>
      </c>
      <c r="AA33" s="783">
        <v>0</v>
      </c>
      <c r="AB33" s="783"/>
      <c r="AC33" s="783">
        <v>2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981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981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981"/>
      <c r="BZ33" s="783">
        <v>10</v>
      </c>
      <c r="CA33" s="783">
        <v>10</v>
      </c>
      <c r="CB33" s="783"/>
      <c r="CC33" s="783"/>
      <c r="CD33" s="530" t="str">
        <f t="shared" si="0"/>
        <v/>
      </c>
      <c r="CE33" s="530">
        <f t="shared" si="1"/>
        <v>1</v>
      </c>
      <c r="CF33" s="530" t="str">
        <f t="shared" si="2"/>
        <v/>
      </c>
      <c r="CG33" s="531" t="str">
        <f t="shared" si="3"/>
        <v/>
      </c>
      <c r="CH33" s="518" t="str">
        <f t="shared" si="4"/>
        <v/>
      </c>
      <c r="CI33" s="93" t="str">
        <f t="shared" si="5"/>
        <v/>
      </c>
      <c r="CJ33" s="94" t="str">
        <f t="shared" si="6"/>
        <v/>
      </c>
      <c r="CK33" s="94" t="str">
        <f t="shared" si="7"/>
        <v/>
      </c>
      <c r="CL33" s="94" t="str">
        <f t="shared" si="8"/>
        <v/>
      </c>
      <c r="CM33" s="94" t="str">
        <f t="shared" si="9"/>
        <v/>
      </c>
      <c r="CN33" s="94" t="str">
        <f t="shared" si="10"/>
        <v/>
      </c>
      <c r="CO33" s="108" t="str">
        <f t="shared" si="11"/>
        <v/>
      </c>
      <c r="CP33" s="108" t="str">
        <f t="shared" si="12"/>
        <v/>
      </c>
      <c r="CQ33" s="108" t="str">
        <f t="shared" si="13"/>
        <v/>
      </c>
      <c r="CR33" s="108" t="str">
        <f t="shared" si="14"/>
        <v/>
      </c>
      <c r="CS33" s="94" t="str">
        <f t="shared" si="15"/>
        <v/>
      </c>
      <c r="CT33" s="94" t="str">
        <f t="shared" si="16"/>
        <v/>
      </c>
      <c r="CU33" s="94" t="str">
        <f t="shared" si="17"/>
        <v/>
      </c>
      <c r="CV33" s="94" t="str">
        <f t="shared" si="18"/>
        <v/>
      </c>
      <c r="CW33" s="94" t="str">
        <f t="shared" si="19"/>
        <v/>
      </c>
      <c r="CX33" s="93" t="str">
        <f t="shared" si="20"/>
        <v/>
      </c>
      <c r="CY33" s="519" t="str">
        <f t="shared" si="21"/>
        <v/>
      </c>
      <c r="CZ33" s="532" t="str">
        <f t="shared" si="22"/>
        <v/>
      </c>
      <c r="DA33" s="533" t="str">
        <f t="shared" si="23"/>
        <v/>
      </c>
      <c r="DB33" s="534" t="str">
        <f t="shared" si="24"/>
        <v/>
      </c>
      <c r="DC33" s="534" t="str">
        <f t="shared" si="25"/>
        <v/>
      </c>
      <c r="DD33" s="534" t="str">
        <f t="shared" si="26"/>
        <v/>
      </c>
      <c r="DE33" s="534" t="str">
        <f t="shared" si="27"/>
        <v/>
      </c>
      <c r="DF33" s="534" t="str">
        <f t="shared" si="28"/>
        <v/>
      </c>
      <c r="DG33" s="535" t="str">
        <f t="shared" si="29"/>
        <v/>
      </c>
      <c r="DH33" s="535" t="str">
        <f t="shared" si="30"/>
        <v/>
      </c>
      <c r="DI33" s="535" t="str">
        <f t="shared" si="31"/>
        <v/>
      </c>
      <c r="DJ33" s="535" t="str">
        <f t="shared" si="32"/>
        <v/>
      </c>
      <c r="DK33" s="534" t="str">
        <f t="shared" si="33"/>
        <v/>
      </c>
      <c r="DL33" s="534" t="str">
        <f t="shared" si="34"/>
        <v/>
      </c>
      <c r="DM33" s="534" t="str">
        <f t="shared" si="35"/>
        <v/>
      </c>
      <c r="DN33" s="534" t="str">
        <f t="shared" si="36"/>
        <v/>
      </c>
      <c r="DO33" s="534" t="str">
        <f t="shared" si="37"/>
        <v/>
      </c>
      <c r="DP33" s="533" t="str">
        <f t="shared" si="38"/>
        <v/>
      </c>
      <c r="DQ33" s="532" t="str">
        <f t="shared" si="39"/>
        <v/>
      </c>
      <c r="DR33" s="536">
        <f t="shared" si="40"/>
        <v>0</v>
      </c>
      <c r="DS33" s="468">
        <f t="shared" si="41"/>
        <v>4</v>
      </c>
      <c r="DT33" s="468">
        <f t="shared" si="42"/>
        <v>0</v>
      </c>
      <c r="DU33" s="468">
        <f t="shared" si="43"/>
        <v>0</v>
      </c>
      <c r="DV33" s="987">
        <f>IF(SUM(BZ33)&gt;0,(BZ31-DV36-SUM(BZ36)*(DV36=""))*'Exp factors'!C$23,"")</f>
        <v>0</v>
      </c>
      <c r="DW33" s="988">
        <f>IF(SUM(CA33)&gt;0,(CA31-DW36-SUM(CA36)*(DW36=""))*'Exp factors'!D$23,"")</f>
        <v>0</v>
      </c>
      <c r="DX33" s="988" t="str">
        <f>IF(SUM(CB33)&gt;0,(CB31-DX36-SUM(CB36)*(DX36=""))*'Exp factors'!E$23,"")</f>
        <v/>
      </c>
      <c r="DY33" s="989" t="str">
        <f>IF(SUM(CC33)&gt;0,(CC31-DY36-SUM(CC36)*(DY36=""))*'Exp factors'!F$23,"")</f>
        <v/>
      </c>
      <c r="DZ33" s="985"/>
      <c r="EA33" s="61"/>
    </row>
    <row r="34" spans="1:131" ht="12.75" customHeight="1">
      <c r="A34" s="990" t="s">
        <v>282</v>
      </c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6"/>
      <c r="N34" s="806"/>
      <c r="O34" s="806"/>
      <c r="P34" s="806"/>
      <c r="Q34" s="806"/>
      <c r="R34" s="806"/>
      <c r="S34" s="806"/>
      <c r="T34" s="981"/>
      <c r="U34" s="806"/>
      <c r="V34" s="806">
        <v>0</v>
      </c>
      <c r="W34" s="806"/>
      <c r="X34" s="806"/>
      <c r="Y34" s="806"/>
      <c r="Z34" s="806">
        <v>200</v>
      </c>
      <c r="AA34" s="806">
        <v>0</v>
      </c>
      <c r="AB34" s="806"/>
      <c r="AC34" s="806">
        <v>640</v>
      </c>
      <c r="AD34" s="806"/>
      <c r="AE34" s="806"/>
      <c r="AF34" s="806"/>
      <c r="AG34" s="806"/>
      <c r="AH34" s="806"/>
      <c r="AI34" s="806"/>
      <c r="AJ34" s="806"/>
      <c r="AK34" s="806"/>
      <c r="AL34" s="806"/>
      <c r="AM34" s="981"/>
      <c r="AN34" s="806"/>
      <c r="AO34" s="806"/>
      <c r="AP34" s="806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981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806"/>
      <c r="BR34" s="806"/>
      <c r="BS34" s="806"/>
      <c r="BT34" s="806"/>
      <c r="BU34" s="806"/>
      <c r="BV34" s="806"/>
      <c r="BW34" s="806"/>
      <c r="BX34" s="806"/>
      <c r="BY34" s="981"/>
      <c r="BZ34" s="806">
        <v>64</v>
      </c>
      <c r="CA34" s="806">
        <v>64</v>
      </c>
      <c r="CB34" s="806"/>
      <c r="CC34" s="806"/>
      <c r="CD34" s="530" t="str">
        <f t="shared" si="0"/>
        <v/>
      </c>
      <c r="CE34" s="530">
        <f t="shared" si="1"/>
        <v>100</v>
      </c>
      <c r="CF34" s="530" t="str">
        <f t="shared" si="2"/>
        <v/>
      </c>
      <c r="CG34" s="531" t="str">
        <f t="shared" si="3"/>
        <v/>
      </c>
      <c r="CH34" s="518" t="str">
        <f t="shared" si="4"/>
        <v/>
      </c>
      <c r="CI34" s="93" t="str">
        <f t="shared" si="5"/>
        <v/>
      </c>
      <c r="CJ34" s="94" t="str">
        <f t="shared" si="6"/>
        <v/>
      </c>
      <c r="CK34" s="94" t="str">
        <f t="shared" si="7"/>
        <v/>
      </c>
      <c r="CL34" s="94" t="str">
        <f t="shared" si="8"/>
        <v/>
      </c>
      <c r="CM34" s="94" t="str">
        <f t="shared" si="9"/>
        <v/>
      </c>
      <c r="CN34" s="94" t="str">
        <f t="shared" si="10"/>
        <v/>
      </c>
      <c r="CO34" s="108" t="str">
        <f t="shared" si="11"/>
        <v/>
      </c>
      <c r="CP34" s="108" t="str">
        <f t="shared" si="12"/>
        <v/>
      </c>
      <c r="CQ34" s="108" t="str">
        <f t="shared" si="13"/>
        <v/>
      </c>
      <c r="CR34" s="108" t="str">
        <f t="shared" si="14"/>
        <v/>
      </c>
      <c r="CS34" s="94" t="str">
        <f t="shared" si="15"/>
        <v/>
      </c>
      <c r="CT34" s="94" t="str">
        <f t="shared" si="16"/>
        <v/>
      </c>
      <c r="CU34" s="94" t="str">
        <f t="shared" si="17"/>
        <v/>
      </c>
      <c r="CV34" s="94" t="str">
        <f t="shared" si="18"/>
        <v/>
      </c>
      <c r="CW34" s="94" t="str">
        <f t="shared" si="19"/>
        <v/>
      </c>
      <c r="CX34" s="93" t="str">
        <f t="shared" si="20"/>
        <v/>
      </c>
      <c r="CY34" s="519" t="str">
        <f t="shared" si="21"/>
        <v/>
      </c>
      <c r="CZ34" s="532" t="str">
        <f t="shared" si="22"/>
        <v/>
      </c>
      <c r="DA34" s="533" t="str">
        <f t="shared" si="23"/>
        <v/>
      </c>
      <c r="DB34" s="534" t="str">
        <f t="shared" si="24"/>
        <v/>
      </c>
      <c r="DC34" s="534" t="str">
        <f t="shared" si="25"/>
        <v/>
      </c>
      <c r="DD34" s="534" t="str">
        <f t="shared" si="26"/>
        <v/>
      </c>
      <c r="DE34" s="534" t="str">
        <f t="shared" si="27"/>
        <v/>
      </c>
      <c r="DF34" s="534" t="str">
        <f t="shared" si="28"/>
        <v/>
      </c>
      <c r="DG34" s="535" t="str">
        <f t="shared" si="29"/>
        <v/>
      </c>
      <c r="DH34" s="535" t="str">
        <f t="shared" si="30"/>
        <v/>
      </c>
      <c r="DI34" s="535" t="str">
        <f t="shared" si="31"/>
        <v/>
      </c>
      <c r="DJ34" s="535" t="str">
        <f t="shared" si="32"/>
        <v/>
      </c>
      <c r="DK34" s="534" t="str">
        <f t="shared" si="33"/>
        <v/>
      </c>
      <c r="DL34" s="534" t="str">
        <f t="shared" si="34"/>
        <v/>
      </c>
      <c r="DM34" s="534" t="str">
        <f t="shared" si="35"/>
        <v/>
      </c>
      <c r="DN34" s="534" t="str">
        <f t="shared" si="36"/>
        <v/>
      </c>
      <c r="DO34" s="534" t="str">
        <f t="shared" si="37"/>
        <v/>
      </c>
      <c r="DP34" s="533" t="str">
        <f t="shared" si="38"/>
        <v/>
      </c>
      <c r="DQ34" s="532" t="str">
        <f t="shared" si="39"/>
        <v/>
      </c>
      <c r="DR34" s="536">
        <f t="shared" si="40"/>
        <v>0</v>
      </c>
      <c r="DS34" s="468">
        <f t="shared" si="41"/>
        <v>4</v>
      </c>
      <c r="DT34" s="468">
        <f t="shared" si="42"/>
        <v>0</v>
      </c>
      <c r="DU34" s="468">
        <f t="shared" si="43"/>
        <v>0</v>
      </c>
      <c r="DV34" s="982"/>
      <c r="DW34" s="983"/>
      <c r="DX34" s="983"/>
      <c r="DY34" s="984"/>
      <c r="DZ34" s="985"/>
      <c r="EA34" s="61"/>
    </row>
    <row r="35" spans="1:131" ht="12.75" customHeight="1">
      <c r="A35" s="990" t="s">
        <v>284</v>
      </c>
      <c r="B35" s="541" t="str">
        <f t="shared" ref="B35:S35" si="70">IF(B33="","",B33*B34)</f>
        <v/>
      </c>
      <c r="C35" s="541" t="str">
        <f t="shared" si="70"/>
        <v/>
      </c>
      <c r="D35" s="541" t="str">
        <f t="shared" si="70"/>
        <v/>
      </c>
      <c r="E35" s="541" t="str">
        <f t="shared" si="70"/>
        <v/>
      </c>
      <c r="F35" s="541" t="str">
        <f t="shared" si="70"/>
        <v/>
      </c>
      <c r="G35" s="541" t="str">
        <f t="shared" si="70"/>
        <v/>
      </c>
      <c r="H35" s="541" t="str">
        <f t="shared" si="70"/>
        <v/>
      </c>
      <c r="I35" s="541" t="str">
        <f t="shared" si="70"/>
        <v/>
      </c>
      <c r="J35" s="541" t="str">
        <f t="shared" si="70"/>
        <v/>
      </c>
      <c r="K35" s="541" t="str">
        <f t="shared" si="70"/>
        <v/>
      </c>
      <c r="L35" s="541" t="str">
        <f t="shared" si="70"/>
        <v/>
      </c>
      <c r="M35" s="541" t="str">
        <f t="shared" si="70"/>
        <v/>
      </c>
      <c r="N35" s="541" t="str">
        <f t="shared" si="70"/>
        <v/>
      </c>
      <c r="O35" s="541" t="str">
        <f t="shared" si="70"/>
        <v/>
      </c>
      <c r="P35" s="541" t="str">
        <f t="shared" si="70"/>
        <v/>
      </c>
      <c r="Q35" s="541" t="str">
        <f t="shared" si="70"/>
        <v/>
      </c>
      <c r="R35" s="541" t="str">
        <f t="shared" si="70"/>
        <v/>
      </c>
      <c r="S35" s="541" t="str">
        <f t="shared" si="70"/>
        <v/>
      </c>
      <c r="T35" s="865"/>
      <c r="U35" s="541" t="str">
        <f t="shared" ref="U35:AL35" si="71">IF(U33="","",U33*U34)</f>
        <v/>
      </c>
      <c r="V35" s="541">
        <f t="shared" si="71"/>
        <v>0</v>
      </c>
      <c r="W35" s="541" t="str">
        <f t="shared" si="71"/>
        <v/>
      </c>
      <c r="X35" s="541" t="str">
        <f t="shared" si="71"/>
        <v/>
      </c>
      <c r="Y35" s="541" t="str">
        <f t="shared" si="71"/>
        <v/>
      </c>
      <c r="Z35" s="541">
        <f t="shared" si="71"/>
        <v>2000</v>
      </c>
      <c r="AA35" s="541">
        <f t="shared" si="71"/>
        <v>0</v>
      </c>
      <c r="AB35" s="541" t="str">
        <f t="shared" si="71"/>
        <v/>
      </c>
      <c r="AC35" s="541">
        <f t="shared" si="71"/>
        <v>1280</v>
      </c>
      <c r="AD35" s="541" t="str">
        <f t="shared" si="71"/>
        <v/>
      </c>
      <c r="AE35" s="541" t="str">
        <f t="shared" si="71"/>
        <v/>
      </c>
      <c r="AF35" s="541" t="str">
        <f t="shared" si="71"/>
        <v/>
      </c>
      <c r="AG35" s="541" t="str">
        <f t="shared" si="71"/>
        <v/>
      </c>
      <c r="AH35" s="541" t="str">
        <f t="shared" si="71"/>
        <v/>
      </c>
      <c r="AI35" s="541" t="str">
        <f t="shared" si="71"/>
        <v/>
      </c>
      <c r="AJ35" s="541" t="str">
        <f t="shared" si="71"/>
        <v/>
      </c>
      <c r="AK35" s="541" t="str">
        <f t="shared" si="71"/>
        <v/>
      </c>
      <c r="AL35" s="541" t="str">
        <f t="shared" si="71"/>
        <v/>
      </c>
      <c r="AM35" s="865"/>
      <c r="AN35" s="541" t="str">
        <f t="shared" ref="AN35:BE35" si="72">IF(AN33="","",AN33*AN34)</f>
        <v/>
      </c>
      <c r="AO35" s="541" t="str">
        <f t="shared" si="72"/>
        <v/>
      </c>
      <c r="AP35" s="541" t="str">
        <f t="shared" si="72"/>
        <v/>
      </c>
      <c r="AQ35" s="541" t="str">
        <f t="shared" si="72"/>
        <v/>
      </c>
      <c r="AR35" s="541" t="str">
        <f t="shared" si="72"/>
        <v/>
      </c>
      <c r="AS35" s="541" t="str">
        <f t="shared" si="72"/>
        <v/>
      </c>
      <c r="AT35" s="541" t="str">
        <f t="shared" si="72"/>
        <v/>
      </c>
      <c r="AU35" s="541" t="str">
        <f t="shared" si="72"/>
        <v/>
      </c>
      <c r="AV35" s="541" t="str">
        <f t="shared" si="72"/>
        <v/>
      </c>
      <c r="AW35" s="541" t="str">
        <f t="shared" si="72"/>
        <v/>
      </c>
      <c r="AX35" s="541" t="str">
        <f t="shared" si="72"/>
        <v/>
      </c>
      <c r="AY35" s="541" t="str">
        <f t="shared" si="72"/>
        <v/>
      </c>
      <c r="AZ35" s="541" t="str">
        <f t="shared" si="72"/>
        <v/>
      </c>
      <c r="BA35" s="541" t="str">
        <f t="shared" si="72"/>
        <v/>
      </c>
      <c r="BB35" s="541" t="str">
        <f t="shared" si="72"/>
        <v/>
      </c>
      <c r="BC35" s="541" t="str">
        <f t="shared" si="72"/>
        <v/>
      </c>
      <c r="BD35" s="541" t="str">
        <f t="shared" si="72"/>
        <v/>
      </c>
      <c r="BE35" s="541" t="str">
        <f t="shared" si="72"/>
        <v/>
      </c>
      <c r="BF35" s="865"/>
      <c r="BG35" s="541" t="str">
        <f t="shared" ref="BG35:BX35" si="73">IF(BG33="","",BG33*BG34)</f>
        <v/>
      </c>
      <c r="BH35" s="541" t="str">
        <f t="shared" si="73"/>
        <v/>
      </c>
      <c r="BI35" s="541" t="str">
        <f t="shared" si="73"/>
        <v/>
      </c>
      <c r="BJ35" s="541" t="str">
        <f t="shared" si="73"/>
        <v/>
      </c>
      <c r="BK35" s="541" t="str">
        <f t="shared" si="73"/>
        <v/>
      </c>
      <c r="BL35" s="541" t="str">
        <f t="shared" si="73"/>
        <v/>
      </c>
      <c r="BM35" s="541" t="str">
        <f t="shared" si="73"/>
        <v/>
      </c>
      <c r="BN35" s="541" t="str">
        <f t="shared" si="73"/>
        <v/>
      </c>
      <c r="BO35" s="541" t="str">
        <f t="shared" si="73"/>
        <v/>
      </c>
      <c r="BP35" s="541" t="str">
        <f t="shared" si="73"/>
        <v/>
      </c>
      <c r="BQ35" s="541" t="str">
        <f t="shared" si="73"/>
        <v/>
      </c>
      <c r="BR35" s="541" t="str">
        <f t="shared" si="73"/>
        <v/>
      </c>
      <c r="BS35" s="541" t="str">
        <f t="shared" si="73"/>
        <v/>
      </c>
      <c r="BT35" s="541" t="str">
        <f t="shared" si="73"/>
        <v/>
      </c>
      <c r="BU35" s="541" t="str">
        <f t="shared" si="73"/>
        <v/>
      </c>
      <c r="BV35" s="541" t="str">
        <f t="shared" si="73"/>
        <v/>
      </c>
      <c r="BW35" s="541" t="str">
        <f t="shared" si="73"/>
        <v/>
      </c>
      <c r="BX35" s="541" t="str">
        <f t="shared" si="73"/>
        <v/>
      </c>
      <c r="BY35" s="865"/>
      <c r="BZ35" s="541">
        <f>IF(BZ33="","",BZ33*BZ34)</f>
        <v>640</v>
      </c>
      <c r="CA35" s="541">
        <f>IF(CA33="","",CA33*CA34)</f>
        <v>640</v>
      </c>
      <c r="CB35" s="541" t="str">
        <f>IF(CB33="","",CB33*CB34)</f>
        <v/>
      </c>
      <c r="CC35" s="541" t="str">
        <f>IF(CC33="","",CC33*CC34)</f>
        <v/>
      </c>
      <c r="CD35" s="530" t="str">
        <f t="shared" si="0"/>
        <v/>
      </c>
      <c r="CE35" s="530">
        <f t="shared" si="1"/>
        <v>640</v>
      </c>
      <c r="CF35" s="530" t="str">
        <f t="shared" si="2"/>
        <v/>
      </c>
      <c r="CG35" s="531" t="str">
        <f t="shared" si="3"/>
        <v/>
      </c>
      <c r="CH35" s="518" t="str">
        <f t="shared" si="4"/>
        <v/>
      </c>
      <c r="CI35" s="93" t="str">
        <f t="shared" si="5"/>
        <v/>
      </c>
      <c r="CJ35" s="94" t="str">
        <f t="shared" si="6"/>
        <v/>
      </c>
      <c r="CK35" s="94" t="str">
        <f t="shared" si="7"/>
        <v/>
      </c>
      <c r="CL35" s="94" t="str">
        <f t="shared" si="8"/>
        <v/>
      </c>
      <c r="CM35" s="94" t="str">
        <f t="shared" si="9"/>
        <v/>
      </c>
      <c r="CN35" s="94" t="str">
        <f t="shared" si="10"/>
        <v/>
      </c>
      <c r="CO35" s="108" t="str">
        <f t="shared" si="11"/>
        <v/>
      </c>
      <c r="CP35" s="108" t="str">
        <f t="shared" si="12"/>
        <v/>
      </c>
      <c r="CQ35" s="108" t="str">
        <f t="shared" si="13"/>
        <v/>
      </c>
      <c r="CR35" s="108" t="str">
        <f t="shared" si="14"/>
        <v/>
      </c>
      <c r="CS35" s="94" t="str">
        <f t="shared" si="15"/>
        <v/>
      </c>
      <c r="CT35" s="94" t="str">
        <f t="shared" si="16"/>
        <v/>
      </c>
      <c r="CU35" s="94" t="str">
        <f t="shared" si="17"/>
        <v/>
      </c>
      <c r="CV35" s="94" t="str">
        <f t="shared" si="18"/>
        <v/>
      </c>
      <c r="CW35" s="94" t="str">
        <f t="shared" si="19"/>
        <v/>
      </c>
      <c r="CX35" s="93" t="str">
        <f t="shared" si="20"/>
        <v/>
      </c>
      <c r="CY35" s="519" t="str">
        <f t="shared" si="21"/>
        <v/>
      </c>
      <c r="CZ35" s="532" t="str">
        <f t="shared" si="22"/>
        <v/>
      </c>
      <c r="DA35" s="533" t="str">
        <f t="shared" si="23"/>
        <v/>
      </c>
      <c r="DB35" s="534" t="str">
        <f t="shared" si="24"/>
        <v/>
      </c>
      <c r="DC35" s="534" t="str">
        <f t="shared" si="25"/>
        <v/>
      </c>
      <c r="DD35" s="534" t="str">
        <f t="shared" si="26"/>
        <v/>
      </c>
      <c r="DE35" s="534" t="str">
        <f t="shared" si="27"/>
        <v/>
      </c>
      <c r="DF35" s="534" t="str">
        <f t="shared" si="28"/>
        <v/>
      </c>
      <c r="DG35" s="535" t="str">
        <f t="shared" si="29"/>
        <v/>
      </c>
      <c r="DH35" s="535" t="str">
        <f t="shared" si="30"/>
        <v/>
      </c>
      <c r="DI35" s="535" t="str">
        <f t="shared" si="31"/>
        <v/>
      </c>
      <c r="DJ35" s="535" t="str">
        <f t="shared" si="32"/>
        <v/>
      </c>
      <c r="DK35" s="534" t="str">
        <f t="shared" si="33"/>
        <v/>
      </c>
      <c r="DL35" s="534" t="str">
        <f t="shared" si="34"/>
        <v/>
      </c>
      <c r="DM35" s="534" t="str">
        <f t="shared" si="35"/>
        <v/>
      </c>
      <c r="DN35" s="534" t="str">
        <f t="shared" si="36"/>
        <v/>
      </c>
      <c r="DO35" s="534" t="str">
        <f t="shared" si="37"/>
        <v/>
      </c>
      <c r="DP35" s="533" t="str">
        <f t="shared" si="38"/>
        <v/>
      </c>
      <c r="DQ35" s="532" t="str">
        <f t="shared" si="39"/>
        <v/>
      </c>
      <c r="DR35" s="536">
        <f t="shared" si="40"/>
        <v>0</v>
      </c>
      <c r="DS35" s="468">
        <f t="shared" si="41"/>
        <v>4</v>
      </c>
      <c r="DT35" s="468">
        <f t="shared" si="42"/>
        <v>0</v>
      </c>
      <c r="DU35" s="468">
        <f t="shared" si="43"/>
        <v>0</v>
      </c>
      <c r="DV35" s="991">
        <f>IF(DV33="","",DV33*BZ34)</f>
        <v>0</v>
      </c>
      <c r="DW35" s="992">
        <f>IF(DW33="","",DW33*CA34)</f>
        <v>0</v>
      </c>
      <c r="DX35" s="992" t="str">
        <f>IF(DX33="","",DX33*CB34)</f>
        <v/>
      </c>
      <c r="DY35" s="993" t="str">
        <f>IF(DY33="","",DY33*CC34)</f>
        <v/>
      </c>
      <c r="DZ35" s="985"/>
      <c r="EA35" s="61"/>
    </row>
    <row r="36" spans="1:131" ht="12.75" customHeight="1">
      <c r="A36" s="990" t="s">
        <v>359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976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976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976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976"/>
      <c r="BZ36" s="743">
        <v>10</v>
      </c>
      <c r="CA36" s="743">
        <v>10</v>
      </c>
      <c r="CB36" s="743"/>
      <c r="CC36" s="743"/>
      <c r="CD36" s="530" t="str">
        <f t="shared" si="0"/>
        <v/>
      </c>
      <c r="CE36" s="530" t="str">
        <f t="shared" si="1"/>
        <v/>
      </c>
      <c r="CF36" s="530" t="str">
        <f t="shared" si="2"/>
        <v/>
      </c>
      <c r="CG36" s="531" t="str">
        <f t="shared" si="3"/>
        <v/>
      </c>
      <c r="CH36" s="518" t="str">
        <f t="shared" si="4"/>
        <v/>
      </c>
      <c r="CI36" s="93" t="str">
        <f t="shared" si="5"/>
        <v/>
      </c>
      <c r="CJ36" s="94" t="str">
        <f t="shared" si="6"/>
        <v/>
      </c>
      <c r="CK36" s="94" t="str">
        <f t="shared" si="7"/>
        <v/>
      </c>
      <c r="CL36" s="94" t="str">
        <f t="shared" si="8"/>
        <v/>
      </c>
      <c r="CM36" s="94" t="str">
        <f t="shared" si="9"/>
        <v/>
      </c>
      <c r="CN36" s="94" t="str">
        <f t="shared" si="10"/>
        <v/>
      </c>
      <c r="CO36" s="108" t="str">
        <f t="shared" si="11"/>
        <v/>
      </c>
      <c r="CP36" s="108" t="str">
        <f t="shared" si="12"/>
        <v/>
      </c>
      <c r="CQ36" s="108" t="str">
        <f t="shared" si="13"/>
        <v/>
      </c>
      <c r="CR36" s="108" t="str">
        <f t="shared" si="14"/>
        <v/>
      </c>
      <c r="CS36" s="94" t="str">
        <f t="shared" si="15"/>
        <v/>
      </c>
      <c r="CT36" s="94" t="str">
        <f t="shared" si="16"/>
        <v/>
      </c>
      <c r="CU36" s="94" t="str">
        <f t="shared" si="17"/>
        <v/>
      </c>
      <c r="CV36" s="94" t="str">
        <f t="shared" si="18"/>
        <v/>
      </c>
      <c r="CW36" s="94" t="str">
        <f t="shared" si="19"/>
        <v/>
      </c>
      <c r="CX36" s="93" t="str">
        <f t="shared" si="20"/>
        <v/>
      </c>
      <c r="CY36" s="519" t="str">
        <f t="shared" si="21"/>
        <v/>
      </c>
      <c r="CZ36" s="532" t="str">
        <f t="shared" si="22"/>
        <v/>
      </c>
      <c r="DA36" s="533" t="str">
        <f t="shared" si="23"/>
        <v/>
      </c>
      <c r="DB36" s="534" t="str">
        <f t="shared" si="24"/>
        <v/>
      </c>
      <c r="DC36" s="534" t="str">
        <f t="shared" si="25"/>
        <v/>
      </c>
      <c r="DD36" s="534" t="str">
        <f t="shared" si="26"/>
        <v/>
      </c>
      <c r="DE36" s="534" t="str">
        <f t="shared" si="27"/>
        <v/>
      </c>
      <c r="DF36" s="534" t="str">
        <f t="shared" si="28"/>
        <v/>
      </c>
      <c r="DG36" s="535" t="str">
        <f t="shared" si="29"/>
        <v/>
      </c>
      <c r="DH36" s="535" t="str">
        <f t="shared" si="30"/>
        <v/>
      </c>
      <c r="DI36" s="535" t="str">
        <f t="shared" si="31"/>
        <v/>
      </c>
      <c r="DJ36" s="535" t="str">
        <f t="shared" si="32"/>
        <v/>
      </c>
      <c r="DK36" s="534" t="str">
        <f t="shared" si="33"/>
        <v/>
      </c>
      <c r="DL36" s="534" t="str">
        <f t="shared" si="34"/>
        <v/>
      </c>
      <c r="DM36" s="534" t="str">
        <f t="shared" si="35"/>
        <v/>
      </c>
      <c r="DN36" s="534" t="str">
        <f t="shared" si="36"/>
        <v/>
      </c>
      <c r="DO36" s="534" t="str">
        <f t="shared" si="37"/>
        <v/>
      </c>
      <c r="DP36" s="533" t="str">
        <f t="shared" si="38"/>
        <v/>
      </c>
      <c r="DQ36" s="532" t="str">
        <f t="shared" si="39"/>
        <v/>
      </c>
      <c r="DR36" s="536">
        <f t="shared" si="40"/>
        <v>0</v>
      </c>
      <c r="DS36" s="468">
        <f t="shared" si="41"/>
        <v>0</v>
      </c>
      <c r="DT36" s="468">
        <f t="shared" si="42"/>
        <v>0</v>
      </c>
      <c r="DU36" s="468">
        <f t="shared" si="43"/>
        <v>0</v>
      </c>
      <c r="DV36" s="994"/>
      <c r="DW36" s="306"/>
      <c r="DX36" s="306"/>
      <c r="DY36" s="995"/>
      <c r="DZ36" s="985"/>
      <c r="EA36" s="61"/>
    </row>
    <row r="37" spans="1:131" ht="12.75" customHeight="1">
      <c r="A37" s="529" t="s">
        <v>328</v>
      </c>
      <c r="B37" s="863" t="str">
        <f t="shared" ref="B37:S37" si="74">IF(B31="","",(B31-B33-B36)*B32/B$7/365/$G$1)</f>
        <v/>
      </c>
      <c r="C37" s="863" t="str">
        <f t="shared" si="74"/>
        <v/>
      </c>
      <c r="D37" s="863" t="str">
        <f t="shared" si="74"/>
        <v/>
      </c>
      <c r="E37" s="863" t="str">
        <f t="shared" si="74"/>
        <v/>
      </c>
      <c r="F37" s="863" t="str">
        <f t="shared" si="74"/>
        <v/>
      </c>
      <c r="G37" s="863" t="str">
        <f t="shared" si="74"/>
        <v/>
      </c>
      <c r="H37" s="863" t="str">
        <f t="shared" si="74"/>
        <v/>
      </c>
      <c r="I37" s="863" t="str">
        <f t="shared" si="74"/>
        <v/>
      </c>
      <c r="J37" s="863" t="str">
        <f t="shared" si="74"/>
        <v/>
      </c>
      <c r="K37" s="863" t="str">
        <f t="shared" si="74"/>
        <v/>
      </c>
      <c r="L37" s="863" t="str">
        <f t="shared" si="74"/>
        <v/>
      </c>
      <c r="M37" s="863" t="str">
        <f t="shared" si="74"/>
        <v/>
      </c>
      <c r="N37" s="863" t="str">
        <f t="shared" si="74"/>
        <v/>
      </c>
      <c r="O37" s="863" t="str">
        <f t="shared" si="74"/>
        <v/>
      </c>
      <c r="P37" s="863" t="str">
        <f t="shared" si="74"/>
        <v/>
      </c>
      <c r="Q37" s="863" t="str">
        <f t="shared" si="74"/>
        <v/>
      </c>
      <c r="R37" s="863" t="str">
        <f t="shared" si="74"/>
        <v/>
      </c>
      <c r="S37" s="863">
        <f t="shared" si="74"/>
        <v>0</v>
      </c>
      <c r="T37" s="996"/>
      <c r="U37" s="863" t="str">
        <f t="shared" ref="U37:AL37" si="75">IF(U31="","",(U31-U33-U36)*U32/U$7/365/$G$1)</f>
        <v/>
      </c>
      <c r="V37" s="863">
        <f t="shared" si="75"/>
        <v>0</v>
      </c>
      <c r="W37" s="863" t="str">
        <f t="shared" si="75"/>
        <v/>
      </c>
      <c r="X37" s="863" t="str">
        <f t="shared" si="75"/>
        <v/>
      </c>
      <c r="Y37" s="863" t="str">
        <f t="shared" si="75"/>
        <v/>
      </c>
      <c r="Z37" s="863">
        <f t="shared" si="75"/>
        <v>0</v>
      </c>
      <c r="AA37" s="863">
        <f t="shared" si="75"/>
        <v>0</v>
      </c>
      <c r="AB37" s="863" t="str">
        <f t="shared" si="75"/>
        <v/>
      </c>
      <c r="AC37" s="863">
        <f t="shared" si="75"/>
        <v>0</v>
      </c>
      <c r="AD37" s="863" t="str">
        <f t="shared" si="75"/>
        <v/>
      </c>
      <c r="AE37" s="863" t="str">
        <f t="shared" si="75"/>
        <v/>
      </c>
      <c r="AF37" s="863" t="str">
        <f t="shared" si="75"/>
        <v/>
      </c>
      <c r="AG37" s="863" t="str">
        <f t="shared" si="75"/>
        <v/>
      </c>
      <c r="AH37" s="863" t="str">
        <f t="shared" si="75"/>
        <v/>
      </c>
      <c r="AI37" s="863" t="str">
        <f t="shared" si="75"/>
        <v/>
      </c>
      <c r="AJ37" s="863" t="str">
        <f t="shared" si="75"/>
        <v/>
      </c>
      <c r="AK37" s="863" t="str">
        <f t="shared" si="75"/>
        <v/>
      </c>
      <c r="AL37" s="863" t="str">
        <f t="shared" si="75"/>
        <v/>
      </c>
      <c r="AM37" s="996"/>
      <c r="AN37" s="863" t="str">
        <f t="shared" ref="AN37:BE37" si="76">IF(AN31="","",(AN31-AN33-AN36)*AN32/AN$7/365/$G$1)</f>
        <v/>
      </c>
      <c r="AO37" s="863" t="str">
        <f t="shared" si="76"/>
        <v/>
      </c>
      <c r="AP37" s="863" t="str">
        <f t="shared" si="76"/>
        <v/>
      </c>
      <c r="AQ37" s="863" t="str">
        <f t="shared" si="76"/>
        <v/>
      </c>
      <c r="AR37" s="863" t="str">
        <f t="shared" si="76"/>
        <v/>
      </c>
      <c r="AS37" s="863" t="str">
        <f t="shared" si="76"/>
        <v/>
      </c>
      <c r="AT37" s="863" t="str">
        <f t="shared" si="76"/>
        <v/>
      </c>
      <c r="AU37" s="863" t="str">
        <f t="shared" si="76"/>
        <v/>
      </c>
      <c r="AV37" s="863" t="str">
        <f t="shared" si="76"/>
        <v/>
      </c>
      <c r="AW37" s="863" t="str">
        <f t="shared" si="76"/>
        <v/>
      </c>
      <c r="AX37" s="863" t="str">
        <f t="shared" si="76"/>
        <v/>
      </c>
      <c r="AY37" s="863" t="str">
        <f t="shared" si="76"/>
        <v/>
      </c>
      <c r="AZ37" s="863" t="str">
        <f t="shared" si="76"/>
        <v/>
      </c>
      <c r="BA37" s="863" t="str">
        <f t="shared" si="76"/>
        <v/>
      </c>
      <c r="BB37" s="863" t="str">
        <f t="shared" si="76"/>
        <v/>
      </c>
      <c r="BC37" s="863" t="str">
        <f t="shared" si="76"/>
        <v/>
      </c>
      <c r="BD37" s="863" t="str">
        <f t="shared" si="76"/>
        <v/>
      </c>
      <c r="BE37" s="863" t="str">
        <f t="shared" si="76"/>
        <v/>
      </c>
      <c r="BF37" s="996"/>
      <c r="BG37" s="863" t="str">
        <f t="shared" ref="BG37:BX37" si="77">IF(BG31="","",(BG31-BG33-BG36)*BG32/BG$7/365/$G$1)</f>
        <v/>
      </c>
      <c r="BH37" s="863" t="str">
        <f t="shared" si="77"/>
        <v/>
      </c>
      <c r="BI37" s="863" t="str">
        <f t="shared" si="77"/>
        <v/>
      </c>
      <c r="BJ37" s="863" t="str">
        <f t="shared" si="77"/>
        <v/>
      </c>
      <c r="BK37" s="863" t="str">
        <f t="shared" si="77"/>
        <v/>
      </c>
      <c r="BL37" s="863" t="str">
        <f t="shared" si="77"/>
        <v/>
      </c>
      <c r="BM37" s="863" t="str">
        <f t="shared" si="77"/>
        <v/>
      </c>
      <c r="BN37" s="863" t="str">
        <f t="shared" si="77"/>
        <v/>
      </c>
      <c r="BO37" s="863" t="str">
        <f t="shared" si="77"/>
        <v/>
      </c>
      <c r="BP37" s="863" t="str">
        <f t="shared" si="77"/>
        <v/>
      </c>
      <c r="BQ37" s="863" t="str">
        <f t="shared" si="77"/>
        <v/>
      </c>
      <c r="BR37" s="863" t="str">
        <f t="shared" si="77"/>
        <v/>
      </c>
      <c r="BS37" s="863" t="str">
        <f t="shared" si="77"/>
        <v/>
      </c>
      <c r="BT37" s="863" t="str">
        <f t="shared" si="77"/>
        <v/>
      </c>
      <c r="BU37" s="863" t="str">
        <f t="shared" si="77"/>
        <v/>
      </c>
      <c r="BV37" s="863" t="str">
        <f t="shared" si="77"/>
        <v/>
      </c>
      <c r="BW37" s="863" t="str">
        <f t="shared" si="77"/>
        <v/>
      </c>
      <c r="BX37" s="863" t="str">
        <f t="shared" si="77"/>
        <v/>
      </c>
      <c r="BY37" s="996"/>
      <c r="BZ37" s="863">
        <f>IF(BZ31="","",(BZ31-BZ33-BZ36)*BZ32/BZ$7/365/$G$1)</f>
        <v>0</v>
      </c>
      <c r="CA37" s="863">
        <f>IF(CA31="","",(CA31-CA33-CA36)*CA32/CA$7/365/$G$1)</f>
        <v>0</v>
      </c>
      <c r="CB37" s="863" t="str">
        <f>IF(CB31="","",(CB31-CB33-CB36)*CB32/CB$7/365/$G$1)</f>
        <v/>
      </c>
      <c r="CC37" s="863" t="str">
        <f>IF(CC31="","",(CC31-CC33-CC36)*CC32/CC$7/365/$G$1)</f>
        <v/>
      </c>
      <c r="CD37" s="997" t="str">
        <f t="shared" si="0"/>
        <v/>
      </c>
      <c r="CE37" s="997">
        <f t="shared" si="1"/>
        <v>0</v>
      </c>
      <c r="CF37" s="997" t="str">
        <f t="shared" si="2"/>
        <v/>
      </c>
      <c r="CG37" s="998" t="str">
        <f t="shared" si="3"/>
        <v/>
      </c>
      <c r="CH37" s="724" t="str">
        <f t="shared" si="4"/>
        <v/>
      </c>
      <c r="CI37" s="639" t="str">
        <f t="shared" si="5"/>
        <v/>
      </c>
      <c r="CJ37" s="640" t="str">
        <f t="shared" si="6"/>
        <v/>
      </c>
      <c r="CK37" s="640" t="str">
        <f t="shared" si="7"/>
        <v/>
      </c>
      <c r="CL37" s="640" t="str">
        <f t="shared" si="8"/>
        <v/>
      </c>
      <c r="CM37" s="640" t="str">
        <f t="shared" si="9"/>
        <v/>
      </c>
      <c r="CN37" s="640" t="str">
        <f t="shared" si="10"/>
        <v/>
      </c>
      <c r="CO37" s="641" t="str">
        <f t="shared" si="11"/>
        <v/>
      </c>
      <c r="CP37" s="641" t="str">
        <f t="shared" si="12"/>
        <v/>
      </c>
      <c r="CQ37" s="641" t="str">
        <f t="shared" si="13"/>
        <v/>
      </c>
      <c r="CR37" s="641" t="str">
        <f t="shared" si="14"/>
        <v/>
      </c>
      <c r="CS37" s="640" t="str">
        <f t="shared" si="15"/>
        <v/>
      </c>
      <c r="CT37" s="640" t="str">
        <f t="shared" si="16"/>
        <v/>
      </c>
      <c r="CU37" s="640" t="str">
        <f t="shared" si="17"/>
        <v/>
      </c>
      <c r="CV37" s="640" t="str">
        <f t="shared" si="18"/>
        <v/>
      </c>
      <c r="CW37" s="640" t="str">
        <f t="shared" si="19"/>
        <v/>
      </c>
      <c r="CX37" s="639" t="str">
        <f t="shared" si="20"/>
        <v/>
      </c>
      <c r="CY37" s="725" t="str">
        <f t="shared" si="21"/>
        <v/>
      </c>
      <c r="CZ37" s="638" t="str">
        <f t="shared" si="22"/>
        <v/>
      </c>
      <c r="DA37" s="639" t="str">
        <f t="shared" si="23"/>
        <v/>
      </c>
      <c r="DB37" s="640" t="str">
        <f t="shared" si="24"/>
        <v/>
      </c>
      <c r="DC37" s="640" t="str">
        <f t="shared" si="25"/>
        <v/>
      </c>
      <c r="DD37" s="640" t="str">
        <f t="shared" si="26"/>
        <v/>
      </c>
      <c r="DE37" s="640" t="str">
        <f t="shared" si="27"/>
        <v/>
      </c>
      <c r="DF37" s="640" t="str">
        <f t="shared" si="28"/>
        <v/>
      </c>
      <c r="DG37" s="641" t="str">
        <f t="shared" si="29"/>
        <v/>
      </c>
      <c r="DH37" s="641" t="str">
        <f t="shared" si="30"/>
        <v/>
      </c>
      <c r="DI37" s="641" t="str">
        <f t="shared" si="31"/>
        <v/>
      </c>
      <c r="DJ37" s="641" t="str">
        <f t="shared" si="32"/>
        <v/>
      </c>
      <c r="DK37" s="640" t="str">
        <f t="shared" si="33"/>
        <v/>
      </c>
      <c r="DL37" s="640" t="str">
        <f t="shared" si="34"/>
        <v/>
      </c>
      <c r="DM37" s="640" t="str">
        <f t="shared" si="35"/>
        <v/>
      </c>
      <c r="DN37" s="640" t="str">
        <f t="shared" si="36"/>
        <v/>
      </c>
      <c r="DO37" s="640" t="str">
        <f t="shared" si="37"/>
        <v/>
      </c>
      <c r="DP37" s="639" t="str">
        <f t="shared" si="38"/>
        <v/>
      </c>
      <c r="DQ37" s="638" t="str">
        <f t="shared" si="39"/>
        <v/>
      </c>
      <c r="DR37" s="536">
        <f t="shared" si="40"/>
        <v>1</v>
      </c>
      <c r="DS37" s="468">
        <f t="shared" si="41"/>
        <v>4</v>
      </c>
      <c r="DT37" s="468">
        <f t="shared" si="42"/>
        <v>0</v>
      </c>
      <c r="DU37" s="468">
        <f t="shared" si="43"/>
        <v>0</v>
      </c>
      <c r="DV37" s="999">
        <f>IF(DV31="","",(DV31+SUM(BZ31)*(DV31="")-SUM(DV33)-DV36-SUM(BZ36)*(DV36=""))*BZ32/DV$7/365/$G$1)</f>
        <v>0</v>
      </c>
      <c r="DW37" s="863">
        <f>IF(DW31="","",(DW31+SUM(CA31)*(DW31="")-SUM(DW33)-DW36-SUM(CA36)*(DW36=""))*CA32/DW$7/365/$G$1)</f>
        <v>0</v>
      </c>
      <c r="DX37" s="863" t="str">
        <f>IF(DX31="","",(DX31+SUM(CB31)*(DX31="")-SUM(DX33)-DX36-SUM(CB36)*(DX36=""))*CB32/DX$7/365/$G$1)</f>
        <v/>
      </c>
      <c r="DY37" s="1000" t="str">
        <f>IF(DY31="","",(DY31+SUM(CC31)*(DY31="")-SUM(DY33)-DY36-SUM(CC36)*(DY36=""))*CC32/DY$7/365/$G$1)</f>
        <v/>
      </c>
      <c r="DZ37" s="985"/>
      <c r="EA37" s="61"/>
    </row>
    <row r="38" spans="1:131" ht="12.75" customHeight="1">
      <c r="A38" s="527" t="s">
        <v>553</v>
      </c>
      <c r="B38" s="975"/>
      <c r="C38" s="975"/>
      <c r="D38" s="975"/>
      <c r="E38" s="975"/>
      <c r="F38" s="975"/>
      <c r="G38" s="975"/>
      <c r="H38" s="975"/>
      <c r="I38" s="975"/>
      <c r="J38" s="975"/>
      <c r="K38" s="975"/>
      <c r="L38" s="975"/>
      <c r="M38" s="975"/>
      <c r="N38" s="975"/>
      <c r="O38" s="975"/>
      <c r="P38" s="975"/>
      <c r="Q38" s="975"/>
      <c r="R38" s="975"/>
      <c r="S38" s="975"/>
      <c r="T38" s="976"/>
      <c r="U38" s="975"/>
      <c r="V38" s="975"/>
      <c r="W38" s="975"/>
      <c r="X38" s="975"/>
      <c r="Y38" s="975"/>
      <c r="Z38" s="975"/>
      <c r="AA38" s="975"/>
      <c r="AB38" s="975"/>
      <c r="AC38" s="975"/>
      <c r="AD38" s="975"/>
      <c r="AE38" s="975"/>
      <c r="AF38" s="975"/>
      <c r="AG38" s="975"/>
      <c r="AH38" s="975"/>
      <c r="AI38" s="975"/>
      <c r="AJ38" s="975"/>
      <c r="AK38" s="975"/>
      <c r="AL38" s="975"/>
      <c r="AM38" s="976"/>
      <c r="AN38" s="975"/>
      <c r="AO38" s="975"/>
      <c r="AP38" s="975"/>
      <c r="AQ38" s="975"/>
      <c r="AR38" s="975"/>
      <c r="AS38" s="975"/>
      <c r="AT38" s="975"/>
      <c r="AU38" s="975"/>
      <c r="AV38" s="975"/>
      <c r="AW38" s="975"/>
      <c r="AX38" s="975"/>
      <c r="AY38" s="975"/>
      <c r="AZ38" s="975"/>
      <c r="BA38" s="975"/>
      <c r="BB38" s="975"/>
      <c r="BC38" s="975"/>
      <c r="BD38" s="975"/>
      <c r="BE38" s="975"/>
      <c r="BF38" s="976"/>
      <c r="BG38" s="975"/>
      <c r="BH38" s="975"/>
      <c r="BI38" s="975"/>
      <c r="BJ38" s="975"/>
      <c r="BK38" s="975"/>
      <c r="BL38" s="975"/>
      <c r="BM38" s="975"/>
      <c r="BN38" s="975"/>
      <c r="BO38" s="975"/>
      <c r="BP38" s="975"/>
      <c r="BQ38" s="975"/>
      <c r="BR38" s="975"/>
      <c r="BS38" s="975"/>
      <c r="BT38" s="975"/>
      <c r="BU38" s="975"/>
      <c r="BV38" s="975"/>
      <c r="BW38" s="975"/>
      <c r="BX38" s="975"/>
      <c r="BY38" s="976"/>
      <c r="BZ38" s="975"/>
      <c r="CA38" s="975"/>
      <c r="CB38" s="975"/>
      <c r="CC38" s="975"/>
      <c r="CD38" s="530" t="str">
        <f t="shared" si="0"/>
        <v/>
      </c>
      <c r="CE38" s="530" t="str">
        <f t="shared" si="1"/>
        <v/>
      </c>
      <c r="CF38" s="530" t="str">
        <f t="shared" si="2"/>
        <v/>
      </c>
      <c r="CG38" s="531" t="str">
        <f t="shared" si="3"/>
        <v/>
      </c>
      <c r="CH38" s="518" t="str">
        <f t="shared" si="4"/>
        <v/>
      </c>
      <c r="CI38" s="93" t="str">
        <f t="shared" si="5"/>
        <v/>
      </c>
      <c r="CJ38" s="94" t="str">
        <f t="shared" si="6"/>
        <v/>
      </c>
      <c r="CK38" s="94" t="str">
        <f t="shared" si="7"/>
        <v/>
      </c>
      <c r="CL38" s="94" t="str">
        <f t="shared" si="8"/>
        <v/>
      </c>
      <c r="CM38" s="94" t="str">
        <f t="shared" si="9"/>
        <v/>
      </c>
      <c r="CN38" s="94" t="str">
        <f t="shared" si="10"/>
        <v/>
      </c>
      <c r="CO38" s="108" t="str">
        <f t="shared" si="11"/>
        <v/>
      </c>
      <c r="CP38" s="108" t="str">
        <f t="shared" si="12"/>
        <v/>
      </c>
      <c r="CQ38" s="108" t="str">
        <f t="shared" si="13"/>
        <v/>
      </c>
      <c r="CR38" s="108" t="str">
        <f t="shared" si="14"/>
        <v/>
      </c>
      <c r="CS38" s="94" t="str">
        <f t="shared" si="15"/>
        <v/>
      </c>
      <c r="CT38" s="94" t="str">
        <f t="shared" si="16"/>
        <v/>
      </c>
      <c r="CU38" s="94" t="str">
        <f t="shared" si="17"/>
        <v/>
      </c>
      <c r="CV38" s="94" t="str">
        <f t="shared" si="18"/>
        <v/>
      </c>
      <c r="CW38" s="94" t="str">
        <f t="shared" si="19"/>
        <v/>
      </c>
      <c r="CX38" s="93" t="str">
        <f t="shared" si="20"/>
        <v/>
      </c>
      <c r="CY38" s="519" t="str">
        <f t="shared" si="21"/>
        <v/>
      </c>
      <c r="CZ38" s="532" t="str">
        <f t="shared" si="22"/>
        <v/>
      </c>
      <c r="DA38" s="533" t="str">
        <f t="shared" si="23"/>
        <v/>
      </c>
      <c r="DB38" s="534" t="str">
        <f t="shared" si="24"/>
        <v/>
      </c>
      <c r="DC38" s="534" t="str">
        <f t="shared" si="25"/>
        <v/>
      </c>
      <c r="DD38" s="534" t="str">
        <f t="shared" si="26"/>
        <v/>
      </c>
      <c r="DE38" s="534" t="str">
        <f t="shared" si="27"/>
        <v/>
      </c>
      <c r="DF38" s="534" t="str">
        <f t="shared" si="28"/>
        <v/>
      </c>
      <c r="DG38" s="535" t="str">
        <f t="shared" si="29"/>
        <v/>
      </c>
      <c r="DH38" s="535" t="str">
        <f t="shared" si="30"/>
        <v/>
      </c>
      <c r="DI38" s="535" t="str">
        <f t="shared" si="31"/>
        <v/>
      </c>
      <c r="DJ38" s="535" t="str">
        <f t="shared" si="32"/>
        <v/>
      </c>
      <c r="DK38" s="534" t="str">
        <f t="shared" si="33"/>
        <v/>
      </c>
      <c r="DL38" s="534" t="str">
        <f t="shared" si="34"/>
        <v/>
      </c>
      <c r="DM38" s="534" t="str">
        <f t="shared" si="35"/>
        <v/>
      </c>
      <c r="DN38" s="534" t="str">
        <f t="shared" si="36"/>
        <v/>
      </c>
      <c r="DO38" s="534" t="str">
        <f t="shared" si="37"/>
        <v/>
      </c>
      <c r="DP38" s="533" t="str">
        <f t="shared" si="38"/>
        <v/>
      </c>
      <c r="DQ38" s="532" t="str">
        <f t="shared" si="39"/>
        <v/>
      </c>
      <c r="DR38" s="536">
        <f t="shared" si="40"/>
        <v>0</v>
      </c>
      <c r="DS38" s="468">
        <f t="shared" si="41"/>
        <v>0</v>
      </c>
      <c r="DT38" s="468">
        <f t="shared" si="42"/>
        <v>0</v>
      </c>
      <c r="DU38" s="468">
        <f t="shared" si="43"/>
        <v>0</v>
      </c>
      <c r="DV38" s="1001" t="str">
        <f>IF(SUM(BZ38)&gt;0,BZ38*'Exp factors'!C$21,"")</f>
        <v/>
      </c>
      <c r="DW38" s="1002" t="str">
        <f>IF(SUM(CA38)&gt;0,CA38*'Exp factors'!D$21,"")</f>
        <v/>
      </c>
      <c r="DX38" s="1002" t="str">
        <f>IF(SUM(CB38)&gt;0,CB38*'Exp factors'!E$21,"")</f>
        <v/>
      </c>
      <c r="DY38" s="1003" t="str">
        <f>IF(SUM(CC38)&gt;0,CC38*'Exp factors'!F$21,"")</f>
        <v/>
      </c>
      <c r="DZ38" s="985"/>
      <c r="EA38" s="61"/>
    </row>
    <row r="39" spans="1:131" ht="12.75" customHeight="1">
      <c r="A39" s="980" t="s">
        <v>361</v>
      </c>
      <c r="B39" s="294"/>
      <c r="C39" s="294"/>
      <c r="D39" s="294"/>
      <c r="E39" s="294"/>
      <c r="F39" s="294"/>
      <c r="G39" s="783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981"/>
      <c r="U39" s="294"/>
      <c r="V39" s="294"/>
      <c r="W39" s="294"/>
      <c r="X39" s="294"/>
      <c r="Y39" s="294"/>
      <c r="Z39" s="294"/>
      <c r="AA39" s="294"/>
      <c r="AB39" s="294"/>
      <c r="AC39" s="294"/>
      <c r="AD39" s="294"/>
      <c r="AE39" s="294"/>
      <c r="AF39" s="294"/>
      <c r="AG39" s="294"/>
      <c r="AH39" s="294"/>
      <c r="AI39" s="294"/>
      <c r="AJ39" s="294"/>
      <c r="AK39" s="294"/>
      <c r="AL39" s="294"/>
      <c r="AM39" s="981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4"/>
      <c r="BD39" s="294"/>
      <c r="BE39" s="294"/>
      <c r="BF39" s="981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4"/>
      <c r="BS39" s="294"/>
      <c r="BT39" s="294"/>
      <c r="BU39" s="294"/>
      <c r="BV39" s="294"/>
      <c r="BW39" s="294"/>
      <c r="BX39" s="294"/>
      <c r="BY39" s="981"/>
      <c r="BZ39" s="294"/>
      <c r="CA39" s="294"/>
      <c r="CB39" s="294"/>
      <c r="CC39" s="294"/>
      <c r="CD39" s="530" t="str">
        <f t="shared" si="0"/>
        <v/>
      </c>
      <c r="CE39" s="530" t="str">
        <f t="shared" si="1"/>
        <v/>
      </c>
      <c r="CF39" s="530" t="str">
        <f t="shared" si="2"/>
        <v/>
      </c>
      <c r="CG39" s="531" t="str">
        <f t="shared" si="3"/>
        <v/>
      </c>
      <c r="CH39" s="518" t="str">
        <f t="shared" si="4"/>
        <v/>
      </c>
      <c r="CI39" s="93" t="str">
        <f t="shared" si="5"/>
        <v/>
      </c>
      <c r="CJ39" s="94" t="str">
        <f t="shared" si="6"/>
        <v/>
      </c>
      <c r="CK39" s="94" t="str">
        <f t="shared" si="7"/>
        <v/>
      </c>
      <c r="CL39" s="94" t="str">
        <f t="shared" si="8"/>
        <v/>
      </c>
      <c r="CM39" s="94" t="str">
        <f t="shared" si="9"/>
        <v/>
      </c>
      <c r="CN39" s="94" t="str">
        <f t="shared" si="10"/>
        <v/>
      </c>
      <c r="CO39" s="108" t="str">
        <f t="shared" si="11"/>
        <v/>
      </c>
      <c r="CP39" s="108" t="str">
        <f t="shared" si="12"/>
        <v/>
      </c>
      <c r="CQ39" s="108" t="str">
        <f t="shared" si="13"/>
        <v/>
      </c>
      <c r="CR39" s="108" t="str">
        <f t="shared" si="14"/>
        <v/>
      </c>
      <c r="CS39" s="94" t="str">
        <f t="shared" si="15"/>
        <v/>
      </c>
      <c r="CT39" s="94" t="str">
        <f t="shared" si="16"/>
        <v/>
      </c>
      <c r="CU39" s="94" t="str">
        <f t="shared" si="17"/>
        <v/>
      </c>
      <c r="CV39" s="94" t="str">
        <f t="shared" si="18"/>
        <v/>
      </c>
      <c r="CW39" s="94" t="str">
        <f t="shared" si="19"/>
        <v/>
      </c>
      <c r="CX39" s="93" t="str">
        <f t="shared" si="20"/>
        <v/>
      </c>
      <c r="CY39" s="519" t="str">
        <f t="shared" si="21"/>
        <v/>
      </c>
      <c r="CZ39" s="532" t="str">
        <f t="shared" si="22"/>
        <v/>
      </c>
      <c r="DA39" s="533" t="str">
        <f t="shared" si="23"/>
        <v/>
      </c>
      <c r="DB39" s="534" t="str">
        <f t="shared" si="24"/>
        <v/>
      </c>
      <c r="DC39" s="534" t="str">
        <f t="shared" si="25"/>
        <v/>
      </c>
      <c r="DD39" s="534" t="str">
        <f t="shared" si="26"/>
        <v/>
      </c>
      <c r="DE39" s="534" t="str">
        <f t="shared" si="27"/>
        <v/>
      </c>
      <c r="DF39" s="534" t="str">
        <f t="shared" si="28"/>
        <v/>
      </c>
      <c r="DG39" s="535" t="str">
        <f t="shared" si="29"/>
        <v/>
      </c>
      <c r="DH39" s="535" t="str">
        <f t="shared" si="30"/>
        <v/>
      </c>
      <c r="DI39" s="535" t="str">
        <f t="shared" si="31"/>
        <v/>
      </c>
      <c r="DJ39" s="535" t="str">
        <f t="shared" si="32"/>
        <v/>
      </c>
      <c r="DK39" s="534" t="str">
        <f t="shared" si="33"/>
        <v/>
      </c>
      <c r="DL39" s="534" t="str">
        <f t="shared" si="34"/>
        <v/>
      </c>
      <c r="DM39" s="534" t="str">
        <f t="shared" si="35"/>
        <v/>
      </c>
      <c r="DN39" s="534" t="str">
        <f t="shared" si="36"/>
        <v/>
      </c>
      <c r="DO39" s="534" t="str">
        <f t="shared" si="37"/>
        <v/>
      </c>
      <c r="DP39" s="533" t="str">
        <f t="shared" si="38"/>
        <v/>
      </c>
      <c r="DQ39" s="532" t="str">
        <f t="shared" si="39"/>
        <v/>
      </c>
      <c r="DR39" s="536">
        <f t="shared" si="40"/>
        <v>0</v>
      </c>
      <c r="DS39" s="468">
        <f t="shared" si="41"/>
        <v>0</v>
      </c>
      <c r="DT39" s="468">
        <f t="shared" si="42"/>
        <v>0</v>
      </c>
      <c r="DU39" s="468">
        <f t="shared" si="43"/>
        <v>0</v>
      </c>
      <c r="DV39" s="982"/>
      <c r="DW39" s="983"/>
      <c r="DX39" s="983"/>
      <c r="DY39" s="984"/>
      <c r="DZ39" s="985"/>
      <c r="EA39" s="61"/>
    </row>
    <row r="40" spans="1:131" ht="12.75" customHeight="1">
      <c r="A40" s="986" t="s">
        <v>358</v>
      </c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981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  <c r="AK40" s="783"/>
      <c r="AL40" s="783"/>
      <c r="AM40" s="981"/>
      <c r="AN40" s="783"/>
      <c r="AO40" s="783"/>
      <c r="AP40" s="783"/>
      <c r="AQ40" s="783"/>
      <c r="AR40" s="783"/>
      <c r="AS40" s="783"/>
      <c r="AT40" s="783"/>
      <c r="AU40" s="783"/>
      <c r="AV40" s="783"/>
      <c r="AW40" s="783"/>
      <c r="AX40" s="783"/>
      <c r="AY40" s="783"/>
      <c r="AZ40" s="783"/>
      <c r="BA40" s="783"/>
      <c r="BB40" s="783"/>
      <c r="BC40" s="783"/>
      <c r="BD40" s="783"/>
      <c r="BE40" s="783"/>
      <c r="BF40" s="981"/>
      <c r="BG40" s="783"/>
      <c r="BH40" s="783"/>
      <c r="BI40" s="783"/>
      <c r="BJ40" s="783"/>
      <c r="BK40" s="783"/>
      <c r="BL40" s="783"/>
      <c r="BM40" s="783"/>
      <c r="BN40" s="783"/>
      <c r="BO40" s="783"/>
      <c r="BP40" s="783"/>
      <c r="BQ40" s="783"/>
      <c r="BR40" s="783"/>
      <c r="BS40" s="783"/>
      <c r="BT40" s="783"/>
      <c r="BU40" s="783"/>
      <c r="BV40" s="783"/>
      <c r="BW40" s="783"/>
      <c r="BX40" s="783"/>
      <c r="BY40" s="981"/>
      <c r="BZ40" s="783"/>
      <c r="CA40" s="783"/>
      <c r="CB40" s="783"/>
      <c r="CC40" s="783"/>
      <c r="CD40" s="530" t="str">
        <f t="shared" si="0"/>
        <v/>
      </c>
      <c r="CE40" s="530" t="str">
        <f t="shared" si="1"/>
        <v/>
      </c>
      <c r="CF40" s="530" t="str">
        <f t="shared" si="2"/>
        <v/>
      </c>
      <c r="CG40" s="531" t="str">
        <f t="shared" si="3"/>
        <v/>
      </c>
      <c r="CH40" s="518" t="str">
        <f t="shared" si="4"/>
        <v/>
      </c>
      <c r="CI40" s="93" t="str">
        <f t="shared" si="5"/>
        <v/>
      </c>
      <c r="CJ40" s="94" t="str">
        <f t="shared" si="6"/>
        <v/>
      </c>
      <c r="CK40" s="94" t="str">
        <f t="shared" si="7"/>
        <v/>
      </c>
      <c r="CL40" s="94" t="str">
        <f t="shared" si="8"/>
        <v/>
      </c>
      <c r="CM40" s="94" t="str">
        <f t="shared" si="9"/>
        <v/>
      </c>
      <c r="CN40" s="94" t="str">
        <f t="shared" si="10"/>
        <v/>
      </c>
      <c r="CO40" s="108" t="str">
        <f t="shared" si="11"/>
        <v/>
      </c>
      <c r="CP40" s="108" t="str">
        <f t="shared" si="12"/>
        <v/>
      </c>
      <c r="CQ40" s="108" t="str">
        <f t="shared" si="13"/>
        <v/>
      </c>
      <c r="CR40" s="108" t="str">
        <f t="shared" si="14"/>
        <v/>
      </c>
      <c r="CS40" s="94" t="str">
        <f t="shared" si="15"/>
        <v/>
      </c>
      <c r="CT40" s="94" t="str">
        <f t="shared" si="16"/>
        <v/>
      </c>
      <c r="CU40" s="94" t="str">
        <f t="shared" si="17"/>
        <v/>
      </c>
      <c r="CV40" s="94" t="str">
        <f t="shared" si="18"/>
        <v/>
      </c>
      <c r="CW40" s="94" t="str">
        <f t="shared" si="19"/>
        <v/>
      </c>
      <c r="CX40" s="93" t="str">
        <f t="shared" si="20"/>
        <v/>
      </c>
      <c r="CY40" s="519" t="str">
        <f t="shared" si="21"/>
        <v/>
      </c>
      <c r="CZ40" s="532" t="str">
        <f t="shared" si="22"/>
        <v/>
      </c>
      <c r="DA40" s="533" t="str">
        <f t="shared" si="23"/>
        <v/>
      </c>
      <c r="DB40" s="534" t="str">
        <f t="shared" si="24"/>
        <v/>
      </c>
      <c r="DC40" s="534" t="str">
        <f t="shared" si="25"/>
        <v/>
      </c>
      <c r="DD40" s="534" t="str">
        <f t="shared" si="26"/>
        <v/>
      </c>
      <c r="DE40" s="534" t="str">
        <f t="shared" si="27"/>
        <v/>
      </c>
      <c r="DF40" s="534" t="str">
        <f t="shared" si="28"/>
        <v/>
      </c>
      <c r="DG40" s="535" t="str">
        <f t="shared" si="29"/>
        <v/>
      </c>
      <c r="DH40" s="535" t="str">
        <f t="shared" si="30"/>
        <v/>
      </c>
      <c r="DI40" s="535" t="str">
        <f t="shared" si="31"/>
        <v/>
      </c>
      <c r="DJ40" s="535" t="str">
        <f t="shared" si="32"/>
        <v/>
      </c>
      <c r="DK40" s="534" t="str">
        <f t="shared" si="33"/>
        <v/>
      </c>
      <c r="DL40" s="534" t="str">
        <f t="shared" si="34"/>
        <v/>
      </c>
      <c r="DM40" s="534" t="str">
        <f t="shared" si="35"/>
        <v/>
      </c>
      <c r="DN40" s="534" t="str">
        <f t="shared" si="36"/>
        <v/>
      </c>
      <c r="DO40" s="534" t="str">
        <f t="shared" si="37"/>
        <v/>
      </c>
      <c r="DP40" s="533" t="str">
        <f t="shared" si="38"/>
        <v/>
      </c>
      <c r="DQ40" s="532" t="str">
        <f t="shared" si="39"/>
        <v/>
      </c>
      <c r="DR40" s="536">
        <f t="shared" si="40"/>
        <v>0</v>
      </c>
      <c r="DS40" s="468">
        <f t="shared" si="41"/>
        <v>0</v>
      </c>
      <c r="DT40" s="468">
        <f t="shared" si="42"/>
        <v>0</v>
      </c>
      <c r="DU40" s="468">
        <f t="shared" si="43"/>
        <v>0</v>
      </c>
      <c r="DV40" s="987" t="str">
        <f>IF(SUM(BZ40)&gt;0,(BZ38-DV43-SUM(BZ43)*(DV43=""))*'Exp factors'!C$23,"")</f>
        <v/>
      </c>
      <c r="DW40" s="988" t="str">
        <f>IF(SUM(CA40)&gt;0,(CA38-DW43-SUM(CA43)*(DW43=""))*'Exp factors'!D$23,"")</f>
        <v/>
      </c>
      <c r="DX40" s="988" t="str">
        <f>IF(SUM(CB40)&gt;0,(CB38-DX43-SUM(CB43)*(DX43=""))*'Exp factors'!E$23,"")</f>
        <v/>
      </c>
      <c r="DY40" s="989" t="str">
        <f>IF(SUM(CC40)&gt;0,(CC38-DY43-SUM(CC43)*(DY43=""))*'Exp factors'!F$23,"")</f>
        <v/>
      </c>
      <c r="DZ40" s="985"/>
      <c r="EA40" s="61"/>
    </row>
    <row r="41" spans="1:131" ht="12.75" customHeight="1">
      <c r="A41" s="990" t="s">
        <v>282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981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981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981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806"/>
      <c r="BR41" s="806"/>
      <c r="BS41" s="806"/>
      <c r="BT41" s="806"/>
      <c r="BU41" s="806"/>
      <c r="BV41" s="806"/>
      <c r="BW41" s="806"/>
      <c r="BX41" s="806"/>
      <c r="BY41" s="981"/>
      <c r="BZ41" s="806"/>
      <c r="CA41" s="806"/>
      <c r="CB41" s="806"/>
      <c r="CC41" s="806"/>
      <c r="CD41" s="530" t="str">
        <f t="shared" si="0"/>
        <v/>
      </c>
      <c r="CE41" s="530" t="str">
        <f t="shared" si="1"/>
        <v/>
      </c>
      <c r="CF41" s="530" t="str">
        <f t="shared" si="2"/>
        <v/>
      </c>
      <c r="CG41" s="531" t="str">
        <f t="shared" si="3"/>
        <v/>
      </c>
      <c r="CH41" s="518" t="str">
        <f t="shared" si="4"/>
        <v/>
      </c>
      <c r="CI41" s="93" t="str">
        <f t="shared" si="5"/>
        <v/>
      </c>
      <c r="CJ41" s="94" t="str">
        <f t="shared" si="6"/>
        <v/>
      </c>
      <c r="CK41" s="94" t="str">
        <f t="shared" si="7"/>
        <v/>
      </c>
      <c r="CL41" s="94" t="str">
        <f t="shared" si="8"/>
        <v/>
      </c>
      <c r="CM41" s="94" t="str">
        <f t="shared" si="9"/>
        <v/>
      </c>
      <c r="CN41" s="94" t="str">
        <f t="shared" si="10"/>
        <v/>
      </c>
      <c r="CO41" s="108" t="str">
        <f t="shared" si="11"/>
        <v/>
      </c>
      <c r="CP41" s="108" t="str">
        <f t="shared" si="12"/>
        <v/>
      </c>
      <c r="CQ41" s="108" t="str">
        <f t="shared" si="13"/>
        <v/>
      </c>
      <c r="CR41" s="108" t="str">
        <f t="shared" si="14"/>
        <v/>
      </c>
      <c r="CS41" s="94" t="str">
        <f t="shared" si="15"/>
        <v/>
      </c>
      <c r="CT41" s="94" t="str">
        <f t="shared" si="16"/>
        <v/>
      </c>
      <c r="CU41" s="94" t="str">
        <f t="shared" si="17"/>
        <v/>
      </c>
      <c r="CV41" s="94" t="str">
        <f t="shared" si="18"/>
        <v/>
      </c>
      <c r="CW41" s="94" t="str">
        <f t="shared" si="19"/>
        <v/>
      </c>
      <c r="CX41" s="93" t="str">
        <f t="shared" si="20"/>
        <v/>
      </c>
      <c r="CY41" s="519" t="str">
        <f t="shared" si="21"/>
        <v/>
      </c>
      <c r="CZ41" s="532" t="str">
        <f t="shared" si="22"/>
        <v/>
      </c>
      <c r="DA41" s="533" t="str">
        <f t="shared" si="23"/>
        <v/>
      </c>
      <c r="DB41" s="534" t="str">
        <f t="shared" si="24"/>
        <v/>
      </c>
      <c r="DC41" s="534" t="str">
        <f t="shared" si="25"/>
        <v/>
      </c>
      <c r="DD41" s="534" t="str">
        <f t="shared" si="26"/>
        <v/>
      </c>
      <c r="DE41" s="534" t="str">
        <f t="shared" si="27"/>
        <v/>
      </c>
      <c r="DF41" s="534" t="str">
        <f t="shared" si="28"/>
        <v/>
      </c>
      <c r="DG41" s="535" t="str">
        <f t="shared" si="29"/>
        <v/>
      </c>
      <c r="DH41" s="535" t="str">
        <f t="shared" si="30"/>
        <v/>
      </c>
      <c r="DI41" s="535" t="str">
        <f t="shared" si="31"/>
        <v/>
      </c>
      <c r="DJ41" s="535" t="str">
        <f t="shared" si="32"/>
        <v/>
      </c>
      <c r="DK41" s="534" t="str">
        <f t="shared" si="33"/>
        <v/>
      </c>
      <c r="DL41" s="534" t="str">
        <f t="shared" si="34"/>
        <v/>
      </c>
      <c r="DM41" s="534" t="str">
        <f t="shared" si="35"/>
        <v/>
      </c>
      <c r="DN41" s="534" t="str">
        <f t="shared" si="36"/>
        <v/>
      </c>
      <c r="DO41" s="534" t="str">
        <f t="shared" si="37"/>
        <v/>
      </c>
      <c r="DP41" s="533" t="str">
        <f t="shared" si="38"/>
        <v/>
      </c>
      <c r="DQ41" s="532" t="str">
        <f t="shared" si="39"/>
        <v/>
      </c>
      <c r="DR41" s="536">
        <f t="shared" si="40"/>
        <v>0</v>
      </c>
      <c r="DS41" s="468">
        <f t="shared" si="41"/>
        <v>0</v>
      </c>
      <c r="DT41" s="468">
        <f t="shared" si="42"/>
        <v>0</v>
      </c>
      <c r="DU41" s="468">
        <f t="shared" si="43"/>
        <v>0</v>
      </c>
      <c r="DV41" s="982"/>
      <c r="DW41" s="983"/>
      <c r="DX41" s="983"/>
      <c r="DY41" s="984"/>
      <c r="DZ41" s="985"/>
      <c r="EA41" s="61"/>
    </row>
    <row r="42" spans="1:131" ht="12.75" customHeight="1">
      <c r="A42" s="990" t="s">
        <v>284</v>
      </c>
      <c r="B42" s="541" t="str">
        <f t="shared" ref="B42:S42" si="78">IF(B40="","",B40*B41)</f>
        <v/>
      </c>
      <c r="C42" s="541" t="str">
        <f t="shared" si="78"/>
        <v/>
      </c>
      <c r="D42" s="541" t="str">
        <f t="shared" si="78"/>
        <v/>
      </c>
      <c r="E42" s="541" t="str">
        <f t="shared" si="78"/>
        <v/>
      </c>
      <c r="F42" s="541" t="str">
        <f t="shared" si="78"/>
        <v/>
      </c>
      <c r="G42" s="541" t="str">
        <f t="shared" si="78"/>
        <v/>
      </c>
      <c r="H42" s="541" t="str">
        <f t="shared" si="78"/>
        <v/>
      </c>
      <c r="I42" s="541" t="str">
        <f t="shared" si="78"/>
        <v/>
      </c>
      <c r="J42" s="541" t="str">
        <f t="shared" si="78"/>
        <v/>
      </c>
      <c r="K42" s="541" t="str">
        <f t="shared" si="78"/>
        <v/>
      </c>
      <c r="L42" s="541" t="str">
        <f t="shared" si="78"/>
        <v/>
      </c>
      <c r="M42" s="541" t="str">
        <f t="shared" si="78"/>
        <v/>
      </c>
      <c r="N42" s="541" t="str">
        <f t="shared" si="78"/>
        <v/>
      </c>
      <c r="O42" s="541" t="str">
        <f t="shared" si="78"/>
        <v/>
      </c>
      <c r="P42" s="541" t="str">
        <f t="shared" si="78"/>
        <v/>
      </c>
      <c r="Q42" s="541" t="str">
        <f t="shared" si="78"/>
        <v/>
      </c>
      <c r="R42" s="541" t="str">
        <f t="shared" si="78"/>
        <v/>
      </c>
      <c r="S42" s="541" t="str">
        <f t="shared" si="78"/>
        <v/>
      </c>
      <c r="T42" s="865"/>
      <c r="U42" s="541" t="str">
        <f t="shared" ref="U42:AL42" si="79">IF(U40="","",U40*U41)</f>
        <v/>
      </c>
      <c r="V42" s="541" t="str">
        <f t="shared" si="79"/>
        <v/>
      </c>
      <c r="W42" s="541" t="str">
        <f t="shared" si="79"/>
        <v/>
      </c>
      <c r="X42" s="541" t="str">
        <f t="shared" si="79"/>
        <v/>
      </c>
      <c r="Y42" s="541" t="str">
        <f t="shared" si="79"/>
        <v/>
      </c>
      <c r="Z42" s="541" t="str">
        <f t="shared" si="79"/>
        <v/>
      </c>
      <c r="AA42" s="541" t="str">
        <f t="shared" si="79"/>
        <v/>
      </c>
      <c r="AB42" s="541" t="str">
        <f t="shared" si="79"/>
        <v/>
      </c>
      <c r="AC42" s="541" t="str">
        <f t="shared" si="79"/>
        <v/>
      </c>
      <c r="AD42" s="541" t="str">
        <f t="shared" si="79"/>
        <v/>
      </c>
      <c r="AE42" s="541" t="str">
        <f t="shared" si="79"/>
        <v/>
      </c>
      <c r="AF42" s="541" t="str">
        <f t="shared" si="79"/>
        <v/>
      </c>
      <c r="AG42" s="541" t="str">
        <f t="shared" si="79"/>
        <v/>
      </c>
      <c r="AH42" s="541" t="str">
        <f t="shared" si="79"/>
        <v/>
      </c>
      <c r="AI42" s="541" t="str">
        <f t="shared" si="79"/>
        <v/>
      </c>
      <c r="AJ42" s="541" t="str">
        <f t="shared" si="79"/>
        <v/>
      </c>
      <c r="AK42" s="541" t="str">
        <f t="shared" si="79"/>
        <v/>
      </c>
      <c r="AL42" s="541" t="str">
        <f t="shared" si="79"/>
        <v/>
      </c>
      <c r="AM42" s="865"/>
      <c r="AN42" s="541" t="str">
        <f t="shared" ref="AN42:BE42" si="80">IF(AN40="","",AN40*AN41)</f>
        <v/>
      </c>
      <c r="AO42" s="541" t="str">
        <f t="shared" si="80"/>
        <v/>
      </c>
      <c r="AP42" s="541" t="str">
        <f t="shared" si="80"/>
        <v/>
      </c>
      <c r="AQ42" s="541" t="str">
        <f t="shared" si="80"/>
        <v/>
      </c>
      <c r="AR42" s="541" t="str">
        <f t="shared" si="80"/>
        <v/>
      </c>
      <c r="AS42" s="541" t="str">
        <f t="shared" si="80"/>
        <v/>
      </c>
      <c r="AT42" s="541" t="str">
        <f t="shared" si="80"/>
        <v/>
      </c>
      <c r="AU42" s="541" t="str">
        <f t="shared" si="80"/>
        <v/>
      </c>
      <c r="AV42" s="541" t="str">
        <f t="shared" si="80"/>
        <v/>
      </c>
      <c r="AW42" s="541" t="str">
        <f t="shared" si="80"/>
        <v/>
      </c>
      <c r="AX42" s="541" t="str">
        <f t="shared" si="80"/>
        <v/>
      </c>
      <c r="AY42" s="541" t="str">
        <f t="shared" si="80"/>
        <v/>
      </c>
      <c r="AZ42" s="541" t="str">
        <f t="shared" si="80"/>
        <v/>
      </c>
      <c r="BA42" s="541" t="str">
        <f t="shared" si="80"/>
        <v/>
      </c>
      <c r="BB42" s="541" t="str">
        <f t="shared" si="80"/>
        <v/>
      </c>
      <c r="BC42" s="541" t="str">
        <f t="shared" si="80"/>
        <v/>
      </c>
      <c r="BD42" s="541" t="str">
        <f t="shared" si="80"/>
        <v/>
      </c>
      <c r="BE42" s="541" t="str">
        <f t="shared" si="80"/>
        <v/>
      </c>
      <c r="BF42" s="865"/>
      <c r="BG42" s="541" t="str">
        <f t="shared" ref="BG42:BX42" si="81">IF(BG40="","",BG40*BG41)</f>
        <v/>
      </c>
      <c r="BH42" s="541" t="str">
        <f t="shared" si="81"/>
        <v/>
      </c>
      <c r="BI42" s="541" t="str">
        <f t="shared" si="81"/>
        <v/>
      </c>
      <c r="BJ42" s="541" t="str">
        <f t="shared" si="81"/>
        <v/>
      </c>
      <c r="BK42" s="541" t="str">
        <f t="shared" si="81"/>
        <v/>
      </c>
      <c r="BL42" s="541" t="str">
        <f t="shared" si="81"/>
        <v/>
      </c>
      <c r="BM42" s="541" t="str">
        <f t="shared" si="81"/>
        <v/>
      </c>
      <c r="BN42" s="541" t="str">
        <f t="shared" si="81"/>
        <v/>
      </c>
      <c r="BO42" s="541" t="str">
        <f t="shared" si="81"/>
        <v/>
      </c>
      <c r="BP42" s="541" t="str">
        <f t="shared" si="81"/>
        <v/>
      </c>
      <c r="BQ42" s="541" t="str">
        <f t="shared" si="81"/>
        <v/>
      </c>
      <c r="BR42" s="541" t="str">
        <f t="shared" si="81"/>
        <v/>
      </c>
      <c r="BS42" s="541" t="str">
        <f t="shared" si="81"/>
        <v/>
      </c>
      <c r="BT42" s="541" t="str">
        <f t="shared" si="81"/>
        <v/>
      </c>
      <c r="BU42" s="541" t="str">
        <f t="shared" si="81"/>
        <v/>
      </c>
      <c r="BV42" s="541" t="str">
        <f t="shared" si="81"/>
        <v/>
      </c>
      <c r="BW42" s="541" t="str">
        <f t="shared" si="81"/>
        <v/>
      </c>
      <c r="BX42" s="541" t="str">
        <f t="shared" si="81"/>
        <v/>
      </c>
      <c r="BY42" s="865"/>
      <c r="BZ42" s="541" t="str">
        <f>IF(BZ40="","",BZ40*BZ41)</f>
        <v/>
      </c>
      <c r="CA42" s="541" t="str">
        <f>IF(CA40="","",CA40*CA41)</f>
        <v/>
      </c>
      <c r="CB42" s="541" t="str">
        <f>IF(CB40="","",CB40*CB41)</f>
        <v/>
      </c>
      <c r="CC42" s="541" t="str">
        <f>IF(CC40="","",CC40*CC41)</f>
        <v/>
      </c>
      <c r="CD42" s="530" t="str">
        <f t="shared" si="0"/>
        <v/>
      </c>
      <c r="CE42" s="530" t="str">
        <f t="shared" si="1"/>
        <v/>
      </c>
      <c r="CF42" s="530" t="str">
        <f t="shared" si="2"/>
        <v/>
      </c>
      <c r="CG42" s="531" t="str">
        <f t="shared" si="3"/>
        <v/>
      </c>
      <c r="CH42" s="518" t="str">
        <f t="shared" si="4"/>
        <v/>
      </c>
      <c r="CI42" s="93" t="str">
        <f t="shared" si="5"/>
        <v/>
      </c>
      <c r="CJ42" s="94" t="str">
        <f t="shared" si="6"/>
        <v/>
      </c>
      <c r="CK42" s="94" t="str">
        <f t="shared" si="7"/>
        <v/>
      </c>
      <c r="CL42" s="94" t="str">
        <f t="shared" si="8"/>
        <v/>
      </c>
      <c r="CM42" s="94" t="str">
        <f t="shared" si="9"/>
        <v/>
      </c>
      <c r="CN42" s="94" t="str">
        <f t="shared" si="10"/>
        <v/>
      </c>
      <c r="CO42" s="108" t="str">
        <f t="shared" si="11"/>
        <v/>
      </c>
      <c r="CP42" s="108" t="str">
        <f t="shared" si="12"/>
        <v/>
      </c>
      <c r="CQ42" s="108" t="str">
        <f t="shared" si="13"/>
        <v/>
      </c>
      <c r="CR42" s="108" t="str">
        <f t="shared" si="14"/>
        <v/>
      </c>
      <c r="CS42" s="94" t="str">
        <f t="shared" si="15"/>
        <v/>
      </c>
      <c r="CT42" s="94" t="str">
        <f t="shared" si="16"/>
        <v/>
      </c>
      <c r="CU42" s="94" t="str">
        <f t="shared" si="17"/>
        <v/>
      </c>
      <c r="CV42" s="94" t="str">
        <f t="shared" si="18"/>
        <v/>
      </c>
      <c r="CW42" s="94" t="str">
        <f t="shared" si="19"/>
        <v/>
      </c>
      <c r="CX42" s="93" t="str">
        <f t="shared" si="20"/>
        <v/>
      </c>
      <c r="CY42" s="519" t="str">
        <f t="shared" si="21"/>
        <v/>
      </c>
      <c r="CZ42" s="532" t="str">
        <f t="shared" si="22"/>
        <v/>
      </c>
      <c r="DA42" s="533" t="str">
        <f t="shared" si="23"/>
        <v/>
      </c>
      <c r="DB42" s="534" t="str">
        <f t="shared" si="24"/>
        <v/>
      </c>
      <c r="DC42" s="534" t="str">
        <f t="shared" si="25"/>
        <v/>
      </c>
      <c r="DD42" s="534" t="str">
        <f t="shared" si="26"/>
        <v/>
      </c>
      <c r="DE42" s="534" t="str">
        <f t="shared" si="27"/>
        <v/>
      </c>
      <c r="DF42" s="534" t="str">
        <f t="shared" si="28"/>
        <v/>
      </c>
      <c r="DG42" s="535" t="str">
        <f t="shared" si="29"/>
        <v/>
      </c>
      <c r="DH42" s="535" t="str">
        <f t="shared" si="30"/>
        <v/>
      </c>
      <c r="DI42" s="535" t="str">
        <f t="shared" si="31"/>
        <v/>
      </c>
      <c r="DJ42" s="535" t="str">
        <f t="shared" si="32"/>
        <v/>
      </c>
      <c r="DK42" s="534" t="str">
        <f t="shared" si="33"/>
        <v/>
      </c>
      <c r="DL42" s="534" t="str">
        <f t="shared" si="34"/>
        <v/>
      </c>
      <c r="DM42" s="534" t="str">
        <f t="shared" si="35"/>
        <v/>
      </c>
      <c r="DN42" s="534" t="str">
        <f t="shared" si="36"/>
        <v/>
      </c>
      <c r="DO42" s="534" t="str">
        <f t="shared" si="37"/>
        <v/>
      </c>
      <c r="DP42" s="533" t="str">
        <f t="shared" si="38"/>
        <v/>
      </c>
      <c r="DQ42" s="532" t="str">
        <f t="shared" si="39"/>
        <v/>
      </c>
      <c r="DR42" s="536">
        <f t="shared" si="40"/>
        <v>0</v>
      </c>
      <c r="DS42" s="468">
        <f t="shared" si="41"/>
        <v>0</v>
      </c>
      <c r="DT42" s="468">
        <f t="shared" si="42"/>
        <v>0</v>
      </c>
      <c r="DU42" s="468">
        <f t="shared" si="43"/>
        <v>0</v>
      </c>
      <c r="DV42" s="991" t="str">
        <f>IF(DV40="","",DV40*BZ41)</f>
        <v/>
      </c>
      <c r="DW42" s="992" t="str">
        <f>IF(DW40="","",DW40*CA41)</f>
        <v/>
      </c>
      <c r="DX42" s="992" t="str">
        <f>IF(DX40="","",DX40*CB41)</f>
        <v/>
      </c>
      <c r="DY42" s="993" t="str">
        <f>IF(DY40="","",DY40*CC41)</f>
        <v/>
      </c>
      <c r="DZ42" s="985"/>
      <c r="EA42" s="61"/>
    </row>
    <row r="43" spans="1:131" ht="12.75" customHeight="1">
      <c r="A43" s="990" t="s">
        <v>359</v>
      </c>
      <c r="B43" s="743"/>
      <c r="C43" s="743"/>
      <c r="D43" s="743"/>
      <c r="E43" s="743"/>
      <c r="F43" s="743"/>
      <c r="G43" s="743"/>
      <c r="H43" s="743"/>
      <c r="I43" s="743"/>
      <c r="J43" s="743"/>
      <c r="K43" s="743"/>
      <c r="L43" s="743"/>
      <c r="M43" s="743"/>
      <c r="N43" s="743"/>
      <c r="O43" s="743"/>
      <c r="P43" s="743"/>
      <c r="Q43" s="743"/>
      <c r="R43" s="743"/>
      <c r="S43" s="743"/>
      <c r="T43" s="976"/>
      <c r="U43" s="743"/>
      <c r="V43" s="743"/>
      <c r="W43" s="743"/>
      <c r="X43" s="743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976"/>
      <c r="AN43" s="743"/>
      <c r="AO43" s="743"/>
      <c r="AP43" s="743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976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743"/>
      <c r="BR43" s="743"/>
      <c r="BS43" s="743"/>
      <c r="BT43" s="743"/>
      <c r="BU43" s="743"/>
      <c r="BV43" s="743"/>
      <c r="BW43" s="743"/>
      <c r="BX43" s="743"/>
      <c r="BY43" s="976"/>
      <c r="BZ43" s="743"/>
      <c r="CA43" s="743"/>
      <c r="CB43" s="743"/>
      <c r="CC43" s="743"/>
      <c r="CD43" s="530" t="str">
        <f t="shared" si="0"/>
        <v/>
      </c>
      <c r="CE43" s="530" t="str">
        <f t="shared" si="1"/>
        <v/>
      </c>
      <c r="CF43" s="530" t="str">
        <f t="shared" si="2"/>
        <v/>
      </c>
      <c r="CG43" s="531" t="str">
        <f t="shared" si="3"/>
        <v/>
      </c>
      <c r="CH43" s="518" t="str">
        <f t="shared" si="4"/>
        <v/>
      </c>
      <c r="CI43" s="93" t="str">
        <f t="shared" si="5"/>
        <v/>
      </c>
      <c r="CJ43" s="94" t="str">
        <f t="shared" si="6"/>
        <v/>
      </c>
      <c r="CK43" s="94" t="str">
        <f t="shared" si="7"/>
        <v/>
      </c>
      <c r="CL43" s="94" t="str">
        <f t="shared" si="8"/>
        <v/>
      </c>
      <c r="CM43" s="94" t="str">
        <f t="shared" si="9"/>
        <v/>
      </c>
      <c r="CN43" s="94" t="str">
        <f t="shared" si="10"/>
        <v/>
      </c>
      <c r="CO43" s="108" t="str">
        <f t="shared" si="11"/>
        <v/>
      </c>
      <c r="CP43" s="108" t="str">
        <f t="shared" si="12"/>
        <v/>
      </c>
      <c r="CQ43" s="108" t="str">
        <f t="shared" si="13"/>
        <v/>
      </c>
      <c r="CR43" s="108" t="str">
        <f t="shared" si="14"/>
        <v/>
      </c>
      <c r="CS43" s="94" t="str">
        <f t="shared" si="15"/>
        <v/>
      </c>
      <c r="CT43" s="94" t="str">
        <f t="shared" si="16"/>
        <v/>
      </c>
      <c r="CU43" s="94" t="str">
        <f t="shared" si="17"/>
        <v/>
      </c>
      <c r="CV43" s="94" t="str">
        <f t="shared" si="18"/>
        <v/>
      </c>
      <c r="CW43" s="94" t="str">
        <f t="shared" si="19"/>
        <v/>
      </c>
      <c r="CX43" s="93" t="str">
        <f t="shared" si="20"/>
        <v/>
      </c>
      <c r="CY43" s="519" t="str">
        <f t="shared" si="21"/>
        <v/>
      </c>
      <c r="CZ43" s="532" t="str">
        <f t="shared" si="22"/>
        <v/>
      </c>
      <c r="DA43" s="533" t="str">
        <f t="shared" si="23"/>
        <v/>
      </c>
      <c r="DB43" s="534" t="str">
        <f t="shared" si="24"/>
        <v/>
      </c>
      <c r="DC43" s="534" t="str">
        <f t="shared" si="25"/>
        <v/>
      </c>
      <c r="DD43" s="534" t="str">
        <f t="shared" si="26"/>
        <v/>
      </c>
      <c r="DE43" s="534" t="str">
        <f t="shared" si="27"/>
        <v/>
      </c>
      <c r="DF43" s="534" t="str">
        <f t="shared" si="28"/>
        <v/>
      </c>
      <c r="DG43" s="535" t="str">
        <f t="shared" si="29"/>
        <v/>
      </c>
      <c r="DH43" s="535" t="str">
        <f t="shared" si="30"/>
        <v/>
      </c>
      <c r="DI43" s="535" t="str">
        <f t="shared" si="31"/>
        <v/>
      </c>
      <c r="DJ43" s="535" t="str">
        <f t="shared" si="32"/>
        <v/>
      </c>
      <c r="DK43" s="534" t="str">
        <f t="shared" si="33"/>
        <v/>
      </c>
      <c r="DL43" s="534" t="str">
        <f t="shared" si="34"/>
        <v/>
      </c>
      <c r="DM43" s="534" t="str">
        <f t="shared" si="35"/>
        <v/>
      </c>
      <c r="DN43" s="534" t="str">
        <f t="shared" si="36"/>
        <v/>
      </c>
      <c r="DO43" s="534" t="str">
        <f t="shared" si="37"/>
        <v/>
      </c>
      <c r="DP43" s="533" t="str">
        <f t="shared" si="38"/>
        <v/>
      </c>
      <c r="DQ43" s="532" t="str">
        <f t="shared" si="39"/>
        <v/>
      </c>
      <c r="DR43" s="536">
        <f t="shared" si="40"/>
        <v>0</v>
      </c>
      <c r="DS43" s="468">
        <f t="shared" si="41"/>
        <v>0</v>
      </c>
      <c r="DT43" s="468">
        <f t="shared" si="42"/>
        <v>0</v>
      </c>
      <c r="DU43" s="468">
        <f t="shared" si="43"/>
        <v>0</v>
      </c>
      <c r="DV43" s="994"/>
      <c r="DW43" s="306"/>
      <c r="DX43" s="306"/>
      <c r="DY43" s="995"/>
      <c r="DZ43" s="985"/>
      <c r="EA43" s="61"/>
    </row>
    <row r="44" spans="1:131" ht="14" customHeight="1">
      <c r="A44" s="529" t="s">
        <v>328</v>
      </c>
      <c r="B44" s="863" t="str">
        <f t="shared" ref="B44:S44" si="82">IF(B38="","",(B38-B40-B43)*B39/B$7/365/$G$1)</f>
        <v/>
      </c>
      <c r="C44" s="863" t="str">
        <f t="shared" si="82"/>
        <v/>
      </c>
      <c r="D44" s="863" t="str">
        <f t="shared" si="82"/>
        <v/>
      </c>
      <c r="E44" s="863" t="str">
        <f t="shared" si="82"/>
        <v/>
      </c>
      <c r="F44" s="863" t="str">
        <f t="shared" si="82"/>
        <v/>
      </c>
      <c r="G44" s="863" t="str">
        <f t="shared" si="82"/>
        <v/>
      </c>
      <c r="H44" s="863" t="str">
        <f t="shared" si="82"/>
        <v/>
      </c>
      <c r="I44" s="863" t="str">
        <f t="shared" si="82"/>
        <v/>
      </c>
      <c r="J44" s="863" t="str">
        <f t="shared" si="82"/>
        <v/>
      </c>
      <c r="K44" s="863" t="str">
        <f t="shared" si="82"/>
        <v/>
      </c>
      <c r="L44" s="863" t="str">
        <f t="shared" si="82"/>
        <v/>
      </c>
      <c r="M44" s="863" t="str">
        <f t="shared" si="82"/>
        <v/>
      </c>
      <c r="N44" s="863" t="str">
        <f t="shared" si="82"/>
        <v/>
      </c>
      <c r="O44" s="863" t="str">
        <f t="shared" si="82"/>
        <v/>
      </c>
      <c r="P44" s="863" t="str">
        <f t="shared" si="82"/>
        <v/>
      </c>
      <c r="Q44" s="863" t="str">
        <f t="shared" si="82"/>
        <v/>
      </c>
      <c r="R44" s="863" t="str">
        <f t="shared" si="82"/>
        <v/>
      </c>
      <c r="S44" s="863" t="str">
        <f t="shared" si="82"/>
        <v/>
      </c>
      <c r="T44" s="996"/>
      <c r="U44" s="863" t="str">
        <f t="shared" ref="U44:AL44" si="83">IF(U38="","",(U38-U40-U43)*U39/U$7/365/$G$1)</f>
        <v/>
      </c>
      <c r="V44" s="863" t="str">
        <f t="shared" si="83"/>
        <v/>
      </c>
      <c r="W44" s="863" t="str">
        <f t="shared" si="83"/>
        <v/>
      </c>
      <c r="X44" s="863" t="str">
        <f t="shared" si="83"/>
        <v/>
      </c>
      <c r="Y44" s="863" t="str">
        <f t="shared" si="83"/>
        <v/>
      </c>
      <c r="Z44" s="863" t="str">
        <f t="shared" si="83"/>
        <v/>
      </c>
      <c r="AA44" s="863" t="str">
        <f t="shared" si="83"/>
        <v/>
      </c>
      <c r="AB44" s="863" t="str">
        <f t="shared" si="83"/>
        <v/>
      </c>
      <c r="AC44" s="863" t="str">
        <f t="shared" si="83"/>
        <v/>
      </c>
      <c r="AD44" s="863" t="str">
        <f t="shared" si="83"/>
        <v/>
      </c>
      <c r="AE44" s="863" t="str">
        <f t="shared" si="83"/>
        <v/>
      </c>
      <c r="AF44" s="863" t="str">
        <f t="shared" si="83"/>
        <v/>
      </c>
      <c r="AG44" s="863" t="str">
        <f t="shared" si="83"/>
        <v/>
      </c>
      <c r="AH44" s="863" t="str">
        <f t="shared" si="83"/>
        <v/>
      </c>
      <c r="AI44" s="863" t="str">
        <f t="shared" si="83"/>
        <v/>
      </c>
      <c r="AJ44" s="863" t="str">
        <f t="shared" si="83"/>
        <v/>
      </c>
      <c r="AK44" s="863" t="str">
        <f t="shared" si="83"/>
        <v/>
      </c>
      <c r="AL44" s="863" t="str">
        <f t="shared" si="83"/>
        <v/>
      </c>
      <c r="AM44" s="996"/>
      <c r="AN44" s="863" t="str">
        <f t="shared" ref="AN44:BE44" si="84">IF(AN38="","",(AN38-AN40-AN43)*AN39/AN$7/365/$G$1)</f>
        <v/>
      </c>
      <c r="AO44" s="863" t="str">
        <f t="shared" si="84"/>
        <v/>
      </c>
      <c r="AP44" s="863" t="str">
        <f t="shared" si="84"/>
        <v/>
      </c>
      <c r="AQ44" s="863" t="str">
        <f t="shared" si="84"/>
        <v/>
      </c>
      <c r="AR44" s="863" t="str">
        <f t="shared" si="84"/>
        <v/>
      </c>
      <c r="AS44" s="863" t="str">
        <f t="shared" si="84"/>
        <v/>
      </c>
      <c r="AT44" s="863" t="str">
        <f t="shared" si="84"/>
        <v/>
      </c>
      <c r="AU44" s="863" t="str">
        <f t="shared" si="84"/>
        <v/>
      </c>
      <c r="AV44" s="863" t="str">
        <f t="shared" si="84"/>
        <v/>
      </c>
      <c r="AW44" s="863" t="str">
        <f t="shared" si="84"/>
        <v/>
      </c>
      <c r="AX44" s="863" t="str">
        <f t="shared" si="84"/>
        <v/>
      </c>
      <c r="AY44" s="863" t="str">
        <f t="shared" si="84"/>
        <v/>
      </c>
      <c r="AZ44" s="863" t="str">
        <f t="shared" si="84"/>
        <v/>
      </c>
      <c r="BA44" s="863" t="str">
        <f t="shared" si="84"/>
        <v/>
      </c>
      <c r="BB44" s="863" t="str">
        <f t="shared" si="84"/>
        <v/>
      </c>
      <c r="BC44" s="863" t="str">
        <f t="shared" si="84"/>
        <v/>
      </c>
      <c r="BD44" s="863" t="str">
        <f t="shared" si="84"/>
        <v/>
      </c>
      <c r="BE44" s="863" t="str">
        <f t="shared" si="84"/>
        <v/>
      </c>
      <c r="BF44" s="996"/>
      <c r="BG44" s="863" t="str">
        <f t="shared" ref="BG44:BX44" si="85">IF(BG38="","",(BG38-BG40-BG43)*BG39/BG$7/365/$G$1)</f>
        <v/>
      </c>
      <c r="BH44" s="863" t="str">
        <f t="shared" si="85"/>
        <v/>
      </c>
      <c r="BI44" s="863" t="str">
        <f t="shared" si="85"/>
        <v/>
      </c>
      <c r="BJ44" s="863" t="str">
        <f t="shared" si="85"/>
        <v/>
      </c>
      <c r="BK44" s="863" t="str">
        <f t="shared" si="85"/>
        <v/>
      </c>
      <c r="BL44" s="863" t="str">
        <f t="shared" si="85"/>
        <v/>
      </c>
      <c r="BM44" s="863" t="str">
        <f t="shared" si="85"/>
        <v/>
      </c>
      <c r="BN44" s="863" t="str">
        <f t="shared" si="85"/>
        <v/>
      </c>
      <c r="BO44" s="863" t="str">
        <f t="shared" si="85"/>
        <v/>
      </c>
      <c r="BP44" s="863" t="str">
        <f t="shared" si="85"/>
        <v/>
      </c>
      <c r="BQ44" s="863" t="str">
        <f t="shared" si="85"/>
        <v/>
      </c>
      <c r="BR44" s="863" t="str">
        <f t="shared" si="85"/>
        <v/>
      </c>
      <c r="BS44" s="863" t="str">
        <f t="shared" si="85"/>
        <v/>
      </c>
      <c r="BT44" s="863" t="str">
        <f t="shared" si="85"/>
        <v/>
      </c>
      <c r="BU44" s="863" t="str">
        <f t="shared" si="85"/>
        <v/>
      </c>
      <c r="BV44" s="863" t="str">
        <f t="shared" si="85"/>
        <v/>
      </c>
      <c r="BW44" s="863" t="str">
        <f t="shared" si="85"/>
        <v/>
      </c>
      <c r="BX44" s="863" t="str">
        <f t="shared" si="85"/>
        <v/>
      </c>
      <c r="BY44" s="996"/>
      <c r="BZ44" s="863" t="str">
        <f>IF(BZ38="","",(BZ38-BZ40-BZ43)*BZ39/BZ$7/365/$G$1)</f>
        <v/>
      </c>
      <c r="CA44" s="863" t="str">
        <f>IF(CA38="","",(CA38-CA40-CA43)*CA39/CA$7/365/$G$1)</f>
        <v/>
      </c>
      <c r="CB44" s="863" t="str">
        <f>IF(CB38="","",(CB38-CB40-CB43)*CB39/CB$7/365/$G$1)</f>
        <v/>
      </c>
      <c r="CC44" s="863" t="str">
        <f>IF(CC38="","",(CC38-CC40-CC43)*CC39/CC$7/365/$G$1)</f>
        <v/>
      </c>
      <c r="CD44" s="997" t="str">
        <f t="shared" si="0"/>
        <v/>
      </c>
      <c r="CE44" s="997" t="str">
        <f t="shared" si="1"/>
        <v/>
      </c>
      <c r="CF44" s="997" t="str">
        <f t="shared" si="2"/>
        <v/>
      </c>
      <c r="CG44" s="998" t="str">
        <f t="shared" si="3"/>
        <v/>
      </c>
      <c r="CH44" s="724" t="str">
        <f t="shared" si="4"/>
        <v/>
      </c>
      <c r="CI44" s="639" t="str">
        <f t="shared" si="5"/>
        <v/>
      </c>
      <c r="CJ44" s="640" t="str">
        <f t="shared" si="6"/>
        <v/>
      </c>
      <c r="CK44" s="640" t="str">
        <f t="shared" si="7"/>
        <v/>
      </c>
      <c r="CL44" s="640" t="str">
        <f t="shared" si="8"/>
        <v/>
      </c>
      <c r="CM44" s="640" t="str">
        <f t="shared" si="9"/>
        <v/>
      </c>
      <c r="CN44" s="640" t="str">
        <f t="shared" si="10"/>
        <v/>
      </c>
      <c r="CO44" s="641" t="str">
        <f t="shared" si="11"/>
        <v/>
      </c>
      <c r="CP44" s="641" t="str">
        <f t="shared" si="12"/>
        <v/>
      </c>
      <c r="CQ44" s="641" t="str">
        <f t="shared" si="13"/>
        <v/>
      </c>
      <c r="CR44" s="641" t="str">
        <f t="shared" si="14"/>
        <v/>
      </c>
      <c r="CS44" s="640" t="str">
        <f t="shared" si="15"/>
        <v/>
      </c>
      <c r="CT44" s="640" t="str">
        <f t="shared" si="16"/>
        <v/>
      </c>
      <c r="CU44" s="640" t="str">
        <f t="shared" si="17"/>
        <v/>
      </c>
      <c r="CV44" s="640" t="str">
        <f t="shared" si="18"/>
        <v/>
      </c>
      <c r="CW44" s="640" t="str">
        <f t="shared" si="19"/>
        <v/>
      </c>
      <c r="CX44" s="639" t="str">
        <f t="shared" si="20"/>
        <v/>
      </c>
      <c r="CY44" s="725" t="str">
        <f t="shared" si="21"/>
        <v/>
      </c>
      <c r="CZ44" s="638" t="str">
        <f t="shared" si="22"/>
        <v/>
      </c>
      <c r="DA44" s="639" t="str">
        <f t="shared" si="23"/>
        <v/>
      </c>
      <c r="DB44" s="640" t="str">
        <f t="shared" si="24"/>
        <v/>
      </c>
      <c r="DC44" s="640" t="str">
        <f t="shared" si="25"/>
        <v/>
      </c>
      <c r="DD44" s="640" t="str">
        <f t="shared" si="26"/>
        <v/>
      </c>
      <c r="DE44" s="640" t="str">
        <f t="shared" si="27"/>
        <v/>
      </c>
      <c r="DF44" s="640" t="str">
        <f t="shared" si="28"/>
        <v/>
      </c>
      <c r="DG44" s="641" t="str">
        <f t="shared" si="29"/>
        <v/>
      </c>
      <c r="DH44" s="641" t="str">
        <f t="shared" si="30"/>
        <v/>
      </c>
      <c r="DI44" s="641" t="str">
        <f t="shared" si="31"/>
        <v/>
      </c>
      <c r="DJ44" s="641" t="str">
        <f t="shared" si="32"/>
        <v/>
      </c>
      <c r="DK44" s="640" t="str">
        <f t="shared" si="33"/>
        <v/>
      </c>
      <c r="DL44" s="640" t="str">
        <f t="shared" si="34"/>
        <v/>
      </c>
      <c r="DM44" s="640" t="str">
        <f t="shared" si="35"/>
        <v/>
      </c>
      <c r="DN44" s="640" t="str">
        <f t="shared" si="36"/>
        <v/>
      </c>
      <c r="DO44" s="640" t="str">
        <f t="shared" si="37"/>
        <v/>
      </c>
      <c r="DP44" s="639" t="str">
        <f t="shared" si="38"/>
        <v/>
      </c>
      <c r="DQ44" s="638" t="str">
        <f t="shared" si="39"/>
        <v/>
      </c>
      <c r="DR44" s="536">
        <f t="shared" si="40"/>
        <v>0</v>
      </c>
      <c r="DS44" s="468">
        <f t="shared" si="41"/>
        <v>0</v>
      </c>
      <c r="DT44" s="468">
        <f t="shared" si="42"/>
        <v>0</v>
      </c>
      <c r="DU44" s="468">
        <f t="shared" si="43"/>
        <v>0</v>
      </c>
      <c r="DV44" s="999" t="str">
        <f>IF(DV38="","",(DV38+SUM(BZ38)*(DV38="")-SUM(DV40)-DV43-SUM(BZ43)*(DV43=""))*BZ39/DV$7/365/$G$1)</f>
        <v/>
      </c>
      <c r="DW44" s="863" t="str">
        <f>IF(DW38="","",(DW38+SUM(CA38)*(DW38="")-SUM(DW40)-DW43-SUM(CA43)*(DW43=""))*CA39/DW$7/365/$G$1)</f>
        <v/>
      </c>
      <c r="DX44" s="863" t="str">
        <f>IF(DX38="","",(DX38+SUM(CB38)*(DX38="")-SUM(DX40)-DX43-SUM(CB43)*(DX43=""))*CB39/DX$7/365/$G$1)</f>
        <v/>
      </c>
      <c r="DY44" s="1000" t="str">
        <f>IF(DY38="","",(DY38+SUM(CC38)*(DY38="")-SUM(DY40)-DY43-SUM(CC43)*(DY43=""))*CC39/DY$7/365/$G$1)</f>
        <v/>
      </c>
      <c r="DZ44" s="985"/>
      <c r="EA44" s="61"/>
    </row>
    <row r="45" spans="1:131" ht="14" customHeight="1">
      <c r="A45" s="547" t="s">
        <v>554</v>
      </c>
      <c r="B45" s="548">
        <f t="shared" ref="B45:S45" si="86">SUM(B14,B21,B28,B35,B42)</f>
        <v>0</v>
      </c>
      <c r="C45" s="548">
        <f t="shared" si="86"/>
        <v>0</v>
      </c>
      <c r="D45" s="548">
        <f t="shared" si="86"/>
        <v>0</v>
      </c>
      <c r="E45" s="548">
        <f t="shared" si="86"/>
        <v>0</v>
      </c>
      <c r="F45" s="548">
        <f t="shared" si="86"/>
        <v>0</v>
      </c>
      <c r="G45" s="548">
        <f t="shared" si="86"/>
        <v>0</v>
      </c>
      <c r="H45" s="548">
        <f t="shared" si="86"/>
        <v>0</v>
      </c>
      <c r="I45" s="548">
        <f t="shared" si="86"/>
        <v>0</v>
      </c>
      <c r="J45" s="548">
        <f t="shared" si="86"/>
        <v>0</v>
      </c>
      <c r="K45" s="548">
        <f t="shared" si="86"/>
        <v>0</v>
      </c>
      <c r="L45" s="548">
        <f t="shared" si="86"/>
        <v>0</v>
      </c>
      <c r="M45" s="548">
        <f t="shared" si="86"/>
        <v>0</v>
      </c>
      <c r="N45" s="548">
        <f t="shared" si="86"/>
        <v>0</v>
      </c>
      <c r="O45" s="548">
        <f t="shared" si="86"/>
        <v>0</v>
      </c>
      <c r="P45" s="548">
        <f t="shared" si="86"/>
        <v>0</v>
      </c>
      <c r="Q45" s="548">
        <f t="shared" si="86"/>
        <v>0</v>
      </c>
      <c r="R45" s="548">
        <f t="shared" si="86"/>
        <v>9000</v>
      </c>
      <c r="S45" s="548">
        <f t="shared" si="86"/>
        <v>0</v>
      </c>
      <c r="T45" s="1004"/>
      <c r="U45" s="548">
        <f t="shared" ref="U45:AL45" si="87">SUM(U14,U21,U28,U35,U42)</f>
        <v>0</v>
      </c>
      <c r="V45" s="548">
        <f t="shared" si="87"/>
        <v>0</v>
      </c>
      <c r="W45" s="548">
        <f t="shared" si="87"/>
        <v>0</v>
      </c>
      <c r="X45" s="548">
        <f t="shared" si="87"/>
        <v>0</v>
      </c>
      <c r="Y45" s="548">
        <f t="shared" si="87"/>
        <v>0</v>
      </c>
      <c r="Z45" s="548">
        <f t="shared" si="87"/>
        <v>2000</v>
      </c>
      <c r="AA45" s="548">
        <f t="shared" si="87"/>
        <v>0</v>
      </c>
      <c r="AB45" s="548">
        <f t="shared" si="87"/>
        <v>0</v>
      </c>
      <c r="AC45" s="548">
        <f t="shared" si="87"/>
        <v>1280</v>
      </c>
      <c r="AD45" s="548">
        <f t="shared" si="87"/>
        <v>0</v>
      </c>
      <c r="AE45" s="548">
        <f t="shared" si="87"/>
        <v>0</v>
      </c>
      <c r="AF45" s="548">
        <f t="shared" si="87"/>
        <v>0</v>
      </c>
      <c r="AG45" s="548">
        <f t="shared" si="87"/>
        <v>0</v>
      </c>
      <c r="AH45" s="548">
        <f t="shared" si="87"/>
        <v>0</v>
      </c>
      <c r="AI45" s="548">
        <f t="shared" si="87"/>
        <v>0</v>
      </c>
      <c r="AJ45" s="548">
        <f t="shared" si="87"/>
        <v>0</v>
      </c>
      <c r="AK45" s="548">
        <f t="shared" si="87"/>
        <v>0</v>
      </c>
      <c r="AL45" s="548">
        <f t="shared" si="87"/>
        <v>0</v>
      </c>
      <c r="AM45" s="1004"/>
      <c r="AN45" s="548">
        <f t="shared" ref="AN45:BE45" si="88">SUM(AN14,AN21,AN28,AN35,AN42)</f>
        <v>0</v>
      </c>
      <c r="AO45" s="548">
        <f t="shared" si="88"/>
        <v>0</v>
      </c>
      <c r="AP45" s="548">
        <f t="shared" si="88"/>
        <v>810</v>
      </c>
      <c r="AQ45" s="548">
        <f t="shared" si="88"/>
        <v>0</v>
      </c>
      <c r="AR45" s="548">
        <f t="shared" si="88"/>
        <v>0</v>
      </c>
      <c r="AS45" s="548">
        <f t="shared" si="88"/>
        <v>0</v>
      </c>
      <c r="AT45" s="548">
        <f t="shared" si="88"/>
        <v>0</v>
      </c>
      <c r="AU45" s="548">
        <f t="shared" si="88"/>
        <v>0</v>
      </c>
      <c r="AV45" s="548">
        <f t="shared" si="88"/>
        <v>0</v>
      </c>
      <c r="AW45" s="548">
        <f t="shared" si="88"/>
        <v>0</v>
      </c>
      <c r="AX45" s="548">
        <f t="shared" si="88"/>
        <v>0</v>
      </c>
      <c r="AY45" s="548">
        <f t="shared" si="88"/>
        <v>0</v>
      </c>
      <c r="AZ45" s="548">
        <f t="shared" si="88"/>
        <v>0</v>
      </c>
      <c r="BA45" s="548">
        <f t="shared" si="88"/>
        <v>0</v>
      </c>
      <c r="BB45" s="548">
        <f t="shared" si="88"/>
        <v>0</v>
      </c>
      <c r="BC45" s="548">
        <f t="shared" si="88"/>
        <v>0</v>
      </c>
      <c r="BD45" s="548">
        <f t="shared" si="88"/>
        <v>0</v>
      </c>
      <c r="BE45" s="548">
        <f t="shared" si="88"/>
        <v>0</v>
      </c>
      <c r="BF45" s="1004"/>
      <c r="BG45" s="548">
        <f t="shared" ref="BG45:BX45" si="89">SUM(BG14,BG21,BG28,BG35,BG42)</f>
        <v>0</v>
      </c>
      <c r="BH45" s="548">
        <f t="shared" si="89"/>
        <v>0</v>
      </c>
      <c r="BI45" s="548">
        <f t="shared" si="89"/>
        <v>0</v>
      </c>
      <c r="BJ45" s="548">
        <f t="shared" si="89"/>
        <v>0</v>
      </c>
      <c r="BK45" s="548">
        <f t="shared" si="89"/>
        <v>0</v>
      </c>
      <c r="BL45" s="548">
        <f t="shared" si="89"/>
        <v>9000</v>
      </c>
      <c r="BM45" s="548">
        <f t="shared" si="89"/>
        <v>0</v>
      </c>
      <c r="BN45" s="548">
        <f t="shared" si="89"/>
        <v>0</v>
      </c>
      <c r="BO45" s="548">
        <f t="shared" si="89"/>
        <v>0</v>
      </c>
      <c r="BP45" s="548">
        <f t="shared" si="89"/>
        <v>0</v>
      </c>
      <c r="BQ45" s="548">
        <f t="shared" si="89"/>
        <v>0</v>
      </c>
      <c r="BR45" s="548">
        <f t="shared" si="89"/>
        <v>0</v>
      </c>
      <c r="BS45" s="548">
        <f t="shared" si="89"/>
        <v>0</v>
      </c>
      <c r="BT45" s="548">
        <f t="shared" si="89"/>
        <v>0</v>
      </c>
      <c r="BU45" s="548">
        <f t="shared" si="89"/>
        <v>0</v>
      </c>
      <c r="BV45" s="548">
        <f t="shared" si="89"/>
        <v>0</v>
      </c>
      <c r="BW45" s="548">
        <f t="shared" si="89"/>
        <v>0</v>
      </c>
      <c r="BX45" s="548">
        <f t="shared" si="89"/>
        <v>0</v>
      </c>
      <c r="BY45" s="1004"/>
      <c r="BZ45" s="548">
        <f>SUM(BZ14,BZ21,BZ28,BZ35,BZ42)</f>
        <v>640</v>
      </c>
      <c r="CA45" s="548">
        <f>SUM(CA14,CA21,CA28,CA35,CA42)</f>
        <v>640</v>
      </c>
      <c r="CB45" s="548">
        <f>SUM(CB14,CB21,CB28,CB35,CB42)</f>
        <v>0</v>
      </c>
      <c r="CC45" s="548">
        <f>SUM(CC14,CC21,CC28,CC35,CC42)</f>
        <v>0</v>
      </c>
      <c r="CD45" s="530">
        <f t="shared" si="0"/>
        <v>0</v>
      </c>
      <c r="CE45" s="530">
        <f t="shared" si="1"/>
        <v>80</v>
      </c>
      <c r="CF45" s="530">
        <f t="shared" si="2"/>
        <v>0</v>
      </c>
      <c r="CG45" s="531">
        <f t="shared" si="3"/>
        <v>0</v>
      </c>
      <c r="CH45" s="518">
        <f t="shared" si="4"/>
        <v>0</v>
      </c>
      <c r="CI45" s="93">
        <f t="shared" si="5"/>
        <v>0</v>
      </c>
      <c r="CJ45" s="94">
        <f t="shared" si="6"/>
        <v>0</v>
      </c>
      <c r="CK45" s="94">
        <f t="shared" si="7"/>
        <v>0</v>
      </c>
      <c r="CL45" s="94">
        <f t="shared" si="8"/>
        <v>0</v>
      </c>
      <c r="CM45" s="94">
        <f t="shared" si="9"/>
        <v>0</v>
      </c>
      <c r="CN45" s="94">
        <f t="shared" si="10"/>
        <v>0</v>
      </c>
      <c r="CO45" s="108">
        <f t="shared" si="11"/>
        <v>0</v>
      </c>
      <c r="CP45" s="108">
        <f t="shared" si="12"/>
        <v>0</v>
      </c>
      <c r="CQ45" s="108">
        <f t="shared" si="13"/>
        <v>0</v>
      </c>
      <c r="CR45" s="108">
        <f t="shared" si="14"/>
        <v>0</v>
      </c>
      <c r="CS45" s="94">
        <f t="shared" si="15"/>
        <v>0</v>
      </c>
      <c r="CT45" s="94">
        <f t="shared" si="16"/>
        <v>0</v>
      </c>
      <c r="CU45" s="94">
        <f t="shared" si="17"/>
        <v>0</v>
      </c>
      <c r="CV45" s="94">
        <f t="shared" si="18"/>
        <v>0</v>
      </c>
      <c r="CW45" s="94">
        <f t="shared" si="19"/>
        <v>0</v>
      </c>
      <c r="CX45" s="93">
        <f t="shared" si="20"/>
        <v>0</v>
      </c>
      <c r="CY45" s="519">
        <f t="shared" si="21"/>
        <v>810</v>
      </c>
      <c r="CZ45" s="532">
        <f t="shared" si="22"/>
        <v>0</v>
      </c>
      <c r="DA45" s="533">
        <f t="shared" si="23"/>
        <v>0</v>
      </c>
      <c r="DB45" s="534">
        <f t="shared" si="24"/>
        <v>0</v>
      </c>
      <c r="DC45" s="534">
        <f t="shared" si="25"/>
        <v>0</v>
      </c>
      <c r="DD45" s="534">
        <f t="shared" si="26"/>
        <v>0</v>
      </c>
      <c r="DE45" s="534">
        <f t="shared" si="27"/>
        <v>0</v>
      </c>
      <c r="DF45" s="534">
        <f t="shared" si="28"/>
        <v>0</v>
      </c>
      <c r="DG45" s="535">
        <f t="shared" si="29"/>
        <v>0</v>
      </c>
      <c r="DH45" s="535">
        <f t="shared" si="30"/>
        <v>0</v>
      </c>
      <c r="DI45" s="535">
        <f t="shared" si="31"/>
        <v>0</v>
      </c>
      <c r="DJ45" s="535">
        <f t="shared" si="32"/>
        <v>0</v>
      </c>
      <c r="DK45" s="534">
        <f t="shared" si="33"/>
        <v>0</v>
      </c>
      <c r="DL45" s="534">
        <f t="shared" si="34"/>
        <v>0</v>
      </c>
      <c r="DM45" s="534">
        <f t="shared" si="35"/>
        <v>0</v>
      </c>
      <c r="DN45" s="534">
        <f t="shared" si="36"/>
        <v>0</v>
      </c>
      <c r="DO45" s="534">
        <f t="shared" si="37"/>
        <v>0</v>
      </c>
      <c r="DP45" s="533">
        <f t="shared" si="38"/>
        <v>0</v>
      </c>
      <c r="DQ45" s="532">
        <f t="shared" si="39"/>
        <v>9000</v>
      </c>
      <c r="DR45" s="536">
        <f t="shared" si="40"/>
        <v>18</v>
      </c>
      <c r="DS45" s="468">
        <f t="shared" si="41"/>
        <v>18</v>
      </c>
      <c r="DT45" s="468">
        <f t="shared" si="42"/>
        <v>18</v>
      </c>
      <c r="DU45" s="468">
        <f t="shared" si="43"/>
        <v>18</v>
      </c>
      <c r="DV45" s="1005">
        <f>SUM(DV14,DV21,DV28,DV35,DV42)</f>
        <v>0</v>
      </c>
      <c r="DW45" s="548">
        <f>SUM(DW14,DW21,DW28,DW35,DW42)</f>
        <v>0</v>
      </c>
      <c r="DX45" s="548">
        <f>SUM(DX14,DX21,DX28,DX35,DX42)</f>
        <v>0</v>
      </c>
      <c r="DY45" s="1006">
        <f>SUM(DY14,DY21,DY28,DY35,DY42)</f>
        <v>0</v>
      </c>
      <c r="DZ45" s="985"/>
      <c r="EA45" s="61"/>
    </row>
    <row r="46" spans="1:131" ht="14" customHeight="1">
      <c r="A46" s="547" t="s">
        <v>555</v>
      </c>
      <c r="B46" s="1007">
        <f t="shared" ref="B46:S46" si="90">SUM(B16,B23,B30,B37,B44)</f>
        <v>0</v>
      </c>
      <c r="C46" s="1007">
        <f t="shared" si="90"/>
        <v>0</v>
      </c>
      <c r="D46" s="1007">
        <f t="shared" si="90"/>
        <v>0</v>
      </c>
      <c r="E46" s="1007">
        <f t="shared" si="90"/>
        <v>0</v>
      </c>
      <c r="F46" s="1007">
        <f t="shared" si="90"/>
        <v>0</v>
      </c>
      <c r="G46" s="1007">
        <f t="shared" si="90"/>
        <v>0</v>
      </c>
      <c r="H46" s="1007">
        <f t="shared" si="90"/>
        <v>0</v>
      </c>
      <c r="I46" s="1007">
        <f t="shared" si="90"/>
        <v>0</v>
      </c>
      <c r="J46" s="1007">
        <f t="shared" si="90"/>
        <v>0</v>
      </c>
      <c r="K46" s="1007">
        <f t="shared" si="90"/>
        <v>0</v>
      </c>
      <c r="L46" s="1007">
        <f t="shared" si="90"/>
        <v>0</v>
      </c>
      <c r="M46" s="1007">
        <f t="shared" si="90"/>
        <v>0</v>
      </c>
      <c r="N46" s="1007">
        <f t="shared" si="90"/>
        <v>0</v>
      </c>
      <c r="O46" s="1007">
        <f t="shared" si="90"/>
        <v>7.5987368795587976E-4</v>
      </c>
      <c r="P46" s="1007">
        <f t="shared" si="90"/>
        <v>0</v>
      </c>
      <c r="Q46" s="1007">
        <f t="shared" si="90"/>
        <v>0</v>
      </c>
      <c r="R46" s="1007">
        <f t="shared" si="90"/>
        <v>9.2972780644013514E-3</v>
      </c>
      <c r="S46" s="1007">
        <f t="shared" si="90"/>
        <v>0</v>
      </c>
      <c r="T46" s="1008"/>
      <c r="U46" s="1007">
        <f t="shared" ref="U46:AL46" si="91">SUM(U16,U23,U30,U37,U44)</f>
        <v>0</v>
      </c>
      <c r="V46" s="1007">
        <f t="shared" si="91"/>
        <v>0</v>
      </c>
      <c r="W46" s="1007">
        <f t="shared" si="91"/>
        <v>0</v>
      </c>
      <c r="X46" s="1007">
        <f t="shared" si="91"/>
        <v>0</v>
      </c>
      <c r="Y46" s="1007">
        <f t="shared" si="91"/>
        <v>0</v>
      </c>
      <c r="Z46" s="1007">
        <f t="shared" si="91"/>
        <v>0</v>
      </c>
      <c r="AA46" s="1007">
        <f t="shared" si="91"/>
        <v>0</v>
      </c>
      <c r="AB46" s="1007">
        <f t="shared" si="91"/>
        <v>0</v>
      </c>
      <c r="AC46" s="1007">
        <f t="shared" si="91"/>
        <v>0</v>
      </c>
      <c r="AD46" s="1007">
        <f t="shared" si="91"/>
        <v>0</v>
      </c>
      <c r="AE46" s="1007">
        <f t="shared" si="91"/>
        <v>0</v>
      </c>
      <c r="AF46" s="1007">
        <f t="shared" si="91"/>
        <v>0</v>
      </c>
      <c r="AG46" s="1007">
        <f t="shared" si="91"/>
        <v>0</v>
      </c>
      <c r="AH46" s="1007">
        <f t="shared" si="91"/>
        <v>0</v>
      </c>
      <c r="AI46" s="1007">
        <f t="shared" si="91"/>
        <v>0</v>
      </c>
      <c r="AJ46" s="1007">
        <f t="shared" si="91"/>
        <v>0</v>
      </c>
      <c r="AK46" s="1007">
        <f t="shared" si="91"/>
        <v>0</v>
      </c>
      <c r="AL46" s="1007">
        <f t="shared" si="91"/>
        <v>0</v>
      </c>
      <c r="AM46" s="1008"/>
      <c r="AN46" s="1007">
        <f t="shared" ref="AN46:BE46" si="92">SUM(AN16,AN23,AN30,AN37,AN44)</f>
        <v>0</v>
      </c>
      <c r="AO46" s="1007">
        <f t="shared" si="92"/>
        <v>0</v>
      </c>
      <c r="AP46" s="1007">
        <f t="shared" si="92"/>
        <v>0</v>
      </c>
      <c r="AQ46" s="1007">
        <f t="shared" si="92"/>
        <v>0</v>
      </c>
      <c r="AR46" s="1007">
        <f t="shared" si="92"/>
        <v>0</v>
      </c>
      <c r="AS46" s="1007">
        <f t="shared" si="92"/>
        <v>0</v>
      </c>
      <c r="AT46" s="1007">
        <f t="shared" si="92"/>
        <v>0</v>
      </c>
      <c r="AU46" s="1007">
        <f t="shared" si="92"/>
        <v>0</v>
      </c>
      <c r="AV46" s="1007">
        <f t="shared" si="92"/>
        <v>0</v>
      </c>
      <c r="AW46" s="1007">
        <f t="shared" si="92"/>
        <v>0</v>
      </c>
      <c r="AX46" s="1007">
        <f t="shared" si="92"/>
        <v>0</v>
      </c>
      <c r="AY46" s="1007">
        <f t="shared" si="92"/>
        <v>0</v>
      </c>
      <c r="AZ46" s="1007">
        <f t="shared" si="92"/>
        <v>0</v>
      </c>
      <c r="BA46" s="1007">
        <f t="shared" si="92"/>
        <v>0</v>
      </c>
      <c r="BB46" s="1007">
        <f t="shared" si="92"/>
        <v>0</v>
      </c>
      <c r="BC46" s="1007">
        <f t="shared" si="92"/>
        <v>0</v>
      </c>
      <c r="BD46" s="1007">
        <f t="shared" si="92"/>
        <v>1.2515566625155665E-3</v>
      </c>
      <c r="BE46" s="1007">
        <f t="shared" si="92"/>
        <v>0</v>
      </c>
      <c r="BF46" s="1008"/>
      <c r="BG46" s="1007">
        <f t="shared" ref="BG46:BX46" si="93">SUM(BG16,BG23,BG30,BG37,BG44)</f>
        <v>0</v>
      </c>
      <c r="BH46" s="1007">
        <f t="shared" si="93"/>
        <v>0</v>
      </c>
      <c r="BI46" s="1007">
        <f t="shared" si="93"/>
        <v>0</v>
      </c>
      <c r="BJ46" s="1007">
        <f t="shared" si="93"/>
        <v>0</v>
      </c>
      <c r="BK46" s="1007">
        <f t="shared" si="93"/>
        <v>0</v>
      </c>
      <c r="BL46" s="1007">
        <f t="shared" si="93"/>
        <v>0</v>
      </c>
      <c r="BM46" s="1007">
        <f t="shared" si="93"/>
        <v>0</v>
      </c>
      <c r="BN46" s="1007">
        <f t="shared" si="93"/>
        <v>0</v>
      </c>
      <c r="BO46" s="1007">
        <f t="shared" si="93"/>
        <v>0</v>
      </c>
      <c r="BP46" s="1007">
        <f t="shared" si="93"/>
        <v>0</v>
      </c>
      <c r="BQ46" s="1007">
        <f t="shared" si="93"/>
        <v>0</v>
      </c>
      <c r="BR46" s="1007">
        <f t="shared" si="93"/>
        <v>0</v>
      </c>
      <c r="BS46" s="1007">
        <f t="shared" si="93"/>
        <v>0</v>
      </c>
      <c r="BT46" s="1007">
        <f t="shared" si="93"/>
        <v>0</v>
      </c>
      <c r="BU46" s="1007">
        <f t="shared" si="93"/>
        <v>0</v>
      </c>
      <c r="BV46" s="1007">
        <f t="shared" si="93"/>
        <v>0</v>
      </c>
      <c r="BW46" s="1007">
        <f t="shared" si="93"/>
        <v>0</v>
      </c>
      <c r="BX46" s="1007">
        <f t="shared" si="93"/>
        <v>0</v>
      </c>
      <c r="BY46" s="1008"/>
      <c r="BZ46" s="1007">
        <f>SUM(BZ16,BZ23,BZ30,BZ37,BZ44)</f>
        <v>0</v>
      </c>
      <c r="CA46" s="1007">
        <f>SUM(CA16,CA23,CA30,CA37,CA44)</f>
        <v>0</v>
      </c>
      <c r="CB46" s="1007">
        <f>SUM(CB16,CB23,CB30,CB37,CB44)</f>
        <v>0</v>
      </c>
      <c r="CC46" s="1007">
        <f>SUM(CC16,CC23,CC30,CC37,CC44)</f>
        <v>0</v>
      </c>
      <c r="CD46" s="997">
        <f t="shared" si="0"/>
        <v>4.7492105497242451E-5</v>
      </c>
      <c r="CE46" s="997">
        <f t="shared" si="1"/>
        <v>0</v>
      </c>
      <c r="CF46" s="997">
        <f t="shared" si="2"/>
        <v>0</v>
      </c>
      <c r="CG46" s="998">
        <f t="shared" si="3"/>
        <v>0</v>
      </c>
      <c r="CH46" s="724">
        <f t="shared" si="4"/>
        <v>0</v>
      </c>
      <c r="CI46" s="639">
        <f t="shared" si="5"/>
        <v>0</v>
      </c>
      <c r="CJ46" s="640">
        <f t="shared" si="6"/>
        <v>0</v>
      </c>
      <c r="CK46" s="640">
        <f t="shared" si="7"/>
        <v>0</v>
      </c>
      <c r="CL46" s="640">
        <f t="shared" si="8"/>
        <v>0</v>
      </c>
      <c r="CM46" s="640">
        <f t="shared" si="9"/>
        <v>0</v>
      </c>
      <c r="CN46" s="640">
        <f t="shared" si="10"/>
        <v>0</v>
      </c>
      <c r="CO46" s="641">
        <f t="shared" si="11"/>
        <v>0</v>
      </c>
      <c r="CP46" s="641">
        <f t="shared" si="12"/>
        <v>0</v>
      </c>
      <c r="CQ46" s="641">
        <f t="shared" si="13"/>
        <v>0</v>
      </c>
      <c r="CR46" s="641">
        <f t="shared" si="14"/>
        <v>0</v>
      </c>
      <c r="CS46" s="640">
        <f t="shared" si="15"/>
        <v>0</v>
      </c>
      <c r="CT46" s="640">
        <f t="shared" si="16"/>
        <v>0</v>
      </c>
      <c r="CU46" s="640">
        <f t="shared" si="17"/>
        <v>0</v>
      </c>
      <c r="CV46" s="640">
        <f t="shared" si="18"/>
        <v>0</v>
      </c>
      <c r="CW46" s="640">
        <f t="shared" si="19"/>
        <v>0</v>
      </c>
      <c r="CX46" s="639">
        <f t="shared" si="20"/>
        <v>0</v>
      </c>
      <c r="CY46" s="725">
        <f t="shared" si="21"/>
        <v>1.2515566625155665E-3</v>
      </c>
      <c r="CZ46" s="638">
        <f t="shared" si="22"/>
        <v>0</v>
      </c>
      <c r="DA46" s="639">
        <f t="shared" si="23"/>
        <v>0</v>
      </c>
      <c r="DB46" s="640">
        <f t="shared" si="24"/>
        <v>0</v>
      </c>
      <c r="DC46" s="640">
        <f t="shared" si="25"/>
        <v>0</v>
      </c>
      <c r="DD46" s="640">
        <f t="shared" si="26"/>
        <v>0</v>
      </c>
      <c r="DE46" s="640">
        <f t="shared" si="27"/>
        <v>0</v>
      </c>
      <c r="DF46" s="640">
        <f t="shared" si="28"/>
        <v>0</v>
      </c>
      <c r="DG46" s="641">
        <f t="shared" si="29"/>
        <v>0</v>
      </c>
      <c r="DH46" s="641">
        <f t="shared" si="30"/>
        <v>0</v>
      </c>
      <c r="DI46" s="641">
        <f t="shared" si="31"/>
        <v>0</v>
      </c>
      <c r="DJ46" s="641">
        <f t="shared" si="32"/>
        <v>0</v>
      </c>
      <c r="DK46" s="640">
        <f t="shared" si="33"/>
        <v>0</v>
      </c>
      <c r="DL46" s="640">
        <f t="shared" si="34"/>
        <v>0</v>
      </c>
      <c r="DM46" s="640">
        <f t="shared" si="35"/>
        <v>0</v>
      </c>
      <c r="DN46" s="640">
        <f t="shared" si="36"/>
        <v>0</v>
      </c>
      <c r="DO46" s="640">
        <f t="shared" si="37"/>
        <v>0</v>
      </c>
      <c r="DP46" s="639">
        <f t="shared" si="38"/>
        <v>0</v>
      </c>
      <c r="DQ46" s="638">
        <f t="shared" si="39"/>
        <v>0</v>
      </c>
      <c r="DR46" s="536">
        <f t="shared" si="40"/>
        <v>18</v>
      </c>
      <c r="DS46" s="468">
        <f t="shared" si="41"/>
        <v>18</v>
      </c>
      <c r="DT46" s="468">
        <f t="shared" si="42"/>
        <v>18</v>
      </c>
      <c r="DU46" s="468">
        <f t="shared" si="43"/>
        <v>18</v>
      </c>
      <c r="DV46" s="1009">
        <f>SUM(DV16,DV23,DV30,DV37,DV44)</f>
        <v>0</v>
      </c>
      <c r="DW46" s="1007">
        <f>SUM(DW16,DW23,DW30,DW37,DW44)</f>
        <v>0</v>
      </c>
      <c r="DX46" s="1007">
        <f>SUM(DX16,DX23,DX30,DX37,DX44)</f>
        <v>0</v>
      </c>
      <c r="DY46" s="1010">
        <f>SUM(DY16,DY23,DY30,DY37,DY44)</f>
        <v>0</v>
      </c>
      <c r="DZ46" s="985"/>
      <c r="EA46" s="61"/>
    </row>
    <row r="47" spans="1:131" ht="12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459"/>
      <c r="T47" s="964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459"/>
      <c r="AL47" s="459"/>
      <c r="AM47" s="964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459"/>
      <c r="BD47" s="459"/>
      <c r="BE47" s="459"/>
      <c r="BF47" s="964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459"/>
      <c r="BV47" s="459"/>
      <c r="BW47" s="459"/>
      <c r="BX47" s="459"/>
      <c r="BY47" s="964"/>
      <c r="BZ47" s="459"/>
      <c r="CA47" s="459"/>
      <c r="CB47" s="459"/>
      <c r="CC47" s="459"/>
      <c r="CD47" s="563"/>
      <c r="CE47" s="563"/>
      <c r="CF47" s="563"/>
      <c r="CG47" s="563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567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567"/>
      <c r="DR47" s="61"/>
      <c r="DS47" s="61"/>
      <c r="DT47" s="61"/>
      <c r="DU47" s="61"/>
      <c r="DV47" s="1011"/>
      <c r="DW47" s="1012"/>
      <c r="DX47" s="1012"/>
      <c r="DY47" s="1013"/>
      <c r="DZ47" s="61"/>
      <c r="EA47" s="61"/>
    </row>
    <row r="48" spans="1:131" ht="12.75" customHeight="1">
      <c r="A48" s="554" t="s">
        <v>556</v>
      </c>
      <c r="B48" s="526"/>
      <c r="C48" s="526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3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3"/>
      <c r="AN48" s="526"/>
      <c r="AO48" s="526"/>
      <c r="AP48" s="526"/>
      <c r="AQ48" s="526"/>
      <c r="AR48" s="526"/>
      <c r="AS48" s="526"/>
      <c r="AT48" s="526"/>
      <c r="AU48" s="526"/>
      <c r="AV48" s="526"/>
      <c r="AW48" s="526"/>
      <c r="AX48" s="526"/>
      <c r="AY48" s="526"/>
      <c r="AZ48" s="526"/>
      <c r="BA48" s="526"/>
      <c r="BB48" s="526"/>
      <c r="BC48" s="526"/>
      <c r="BD48" s="526"/>
      <c r="BE48" s="526"/>
      <c r="BF48" s="523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6"/>
      <c r="BT48" s="526"/>
      <c r="BU48" s="526"/>
      <c r="BV48" s="526"/>
      <c r="BW48" s="526"/>
      <c r="BX48" s="526"/>
      <c r="BY48" s="523"/>
      <c r="BZ48" s="526"/>
      <c r="CA48" s="526"/>
      <c r="CB48" s="526"/>
      <c r="CC48" s="526"/>
      <c r="CD48" s="563"/>
      <c r="CE48" s="563"/>
      <c r="CF48" s="563"/>
      <c r="CG48" s="563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567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567"/>
      <c r="DR48" s="61"/>
      <c r="DS48" s="61"/>
      <c r="DT48" s="61"/>
      <c r="DU48" s="61"/>
      <c r="DV48" s="1014"/>
      <c r="DW48" s="1015"/>
      <c r="DX48" s="1015"/>
      <c r="DY48" s="1016"/>
      <c r="DZ48" s="61"/>
      <c r="EA48" s="61"/>
    </row>
    <row r="49" spans="1:131" ht="12.75" customHeight="1">
      <c r="A49" s="527" t="s">
        <v>557</v>
      </c>
      <c r="B49" s="975"/>
      <c r="C49" s="975">
        <v>7</v>
      </c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>
        <v>32</v>
      </c>
      <c r="Q49" s="975"/>
      <c r="R49" s="975"/>
      <c r="S49" s="975"/>
      <c r="T49" s="976"/>
      <c r="U49" s="975"/>
      <c r="V49" s="975">
        <v>3</v>
      </c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  <c r="AL49" s="975"/>
      <c r="AM49" s="976"/>
      <c r="AN49" s="975"/>
      <c r="AO49" s="975">
        <v>4</v>
      </c>
      <c r="AP49" s="975"/>
      <c r="AQ49" s="975"/>
      <c r="AR49" s="975"/>
      <c r="AS49" s="975"/>
      <c r="AT49" s="975"/>
      <c r="AU49" s="975"/>
      <c r="AV49" s="975"/>
      <c r="AW49" s="975"/>
      <c r="AX49" s="975"/>
      <c r="AY49" s="975"/>
      <c r="AZ49" s="975"/>
      <c r="BA49" s="975"/>
      <c r="BB49" s="975"/>
      <c r="BC49" s="975"/>
      <c r="BD49" s="975"/>
      <c r="BE49" s="975"/>
      <c r="BF49" s="976"/>
      <c r="BG49" s="975"/>
      <c r="BH49" s="975"/>
      <c r="BI49" s="975"/>
      <c r="BJ49" s="975"/>
      <c r="BK49" s="975"/>
      <c r="BL49" s="975"/>
      <c r="BM49" s="975"/>
      <c r="BN49" s="975"/>
      <c r="BO49" s="975"/>
      <c r="BP49" s="975"/>
      <c r="BQ49" s="975"/>
      <c r="BR49" s="975"/>
      <c r="BS49" s="975"/>
      <c r="BT49" s="975"/>
      <c r="BU49" s="975"/>
      <c r="BV49" s="975"/>
      <c r="BW49" s="975"/>
      <c r="BX49" s="975"/>
      <c r="BY49" s="976"/>
      <c r="BZ49" s="975"/>
      <c r="CA49" s="975"/>
      <c r="CB49" s="975"/>
      <c r="CC49" s="975"/>
      <c r="CD49" s="530" t="str">
        <f t="shared" ref="CD49:CD85" si="94">IF(DR49&lt;3,"",(SUM(B49:S49)-MIN(B49:S49)-MAX(B49:S49))/(DR49-2))</f>
        <v/>
      </c>
      <c r="CE49" s="530" t="str">
        <f t="shared" ref="CE49:CE85" si="95">IF(DS49&lt;3,"",(SUM(U49:AL49)-MIN(U49:AL49)-MAX(U49:AL49))/(DS49-2))</f>
        <v/>
      </c>
      <c r="CF49" s="530" t="str">
        <f t="shared" ref="CF49:CF85" si="96">IF(DT49&lt;3,"",(SUM(AN49:BE49)-MIN(AN49:BE49)-MAX(AN49:BE49))/(DT49-2))</f>
        <v/>
      </c>
      <c r="CG49" s="531" t="str">
        <f t="shared" ref="CG49:CG85" si="97">IF(DU49&lt;3,"",(SUM(BG49:BX49)-MIN(BG49:BX49)-MAX(BG49:BX49))/(DU49-2))</f>
        <v/>
      </c>
      <c r="CH49" s="518" t="str">
        <f t="shared" ref="CH49:CH85" si="98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93" t="str">
        <f t="shared" ref="CI49:CI85" si="99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94" t="str">
        <f t="shared" ref="CJ49:CJ85" si="100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94" t="str">
        <f t="shared" ref="CK49:CK85" si="101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94" t="str">
        <f t="shared" ref="CL49:CL85" si="102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94" t="str">
        <f t="shared" ref="CM49:CM85" si="103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94" t="str">
        <f t="shared" ref="CN49:CN85" si="104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08" t="str">
        <f t="shared" ref="CO49:CO85" si="105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08" t="str">
        <f t="shared" ref="CP49:CP85" si="106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08">
        <f t="shared" ref="CQ49:CQ85" si="107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08" t="str">
        <f t="shared" ref="CR49:CR85" si="108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94" t="str">
        <f t="shared" ref="CS49:CS85" si="109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94" t="str">
        <f t="shared" ref="CT49:CT85" si="110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94" t="str">
        <f t="shared" ref="CU49:CU85" si="111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94" t="str">
        <f t="shared" ref="CV49:CV85" si="112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94" t="str">
        <f t="shared" ref="CW49:CW85" si="113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93" t="str">
        <f t="shared" ref="CX49:CX85" si="114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519" t="str">
        <f t="shared" ref="CY49:CY85" si="115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532" t="str">
        <f t="shared" ref="CZ49:CZ85" si="116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533" t="str">
        <f t="shared" ref="DA49:DA85" si="117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534" t="str">
        <f t="shared" ref="DB49:DB85" si="118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534" t="str">
        <f t="shared" ref="DC49:DC85" si="119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534" t="str">
        <f t="shared" ref="DD49:DD85" si="120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534" t="str">
        <f t="shared" ref="DE49:DE85" si="121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534" t="str">
        <f t="shared" ref="DF49:DF85" si="122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535" t="str">
        <f t="shared" ref="DG49:DG85" si="123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535" t="str">
        <f t="shared" ref="DH49:DH85" si="124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535" t="str">
        <f t="shared" ref="DI49:DI85" si="125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535" t="str">
        <f t="shared" ref="DJ49:DJ85" si="126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534" t="str">
        <f t="shared" ref="DK49:DK85" si="127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534" t="str">
        <f t="shared" ref="DL49:DL85" si="128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534" t="str">
        <f t="shared" ref="DM49:DM85" si="129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534" t="str">
        <f t="shared" ref="DN49:DN85" si="130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534" t="str">
        <f t="shared" ref="DO49:DO85" si="131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533" t="str">
        <f t="shared" ref="DP49:DP85" si="132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532" t="str">
        <f t="shared" ref="DQ49:DQ85" si="133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536">
        <f t="shared" ref="DR49:DR85" si="134">COUNT(B49:S49)</f>
        <v>2</v>
      </c>
      <c r="DS49" s="468">
        <f t="shared" ref="DS49:DS85" si="135">COUNT(U49:AL49)</f>
        <v>1</v>
      </c>
      <c r="DT49" s="468">
        <f t="shared" ref="DT49:DT85" si="136">COUNT(AN49:BE49)</f>
        <v>1</v>
      </c>
      <c r="DU49" s="468">
        <f t="shared" ref="DU49:DU85" si="137">COUNT(BG49:BX49)</f>
        <v>0</v>
      </c>
      <c r="DV49" s="1001" t="str">
        <f>IF(SUM(BZ49)&gt;0,BZ49*'Exp factors'!C$21,"")</f>
        <v/>
      </c>
      <c r="DW49" s="1002" t="str">
        <f>IF(SUM(CA49)&gt;0,CA49*'Exp factors'!D$21,"")</f>
        <v/>
      </c>
      <c r="DX49" s="1002" t="str">
        <f>IF(SUM(CB49)&gt;0,CB49*'Exp factors'!E$21,"")</f>
        <v/>
      </c>
      <c r="DY49" s="1003" t="str">
        <f>IF(SUM(CC49)&gt;0,CC49*'Exp factors'!F$21,"")</f>
        <v/>
      </c>
      <c r="DZ49" s="985"/>
      <c r="EA49" s="61"/>
    </row>
    <row r="50" spans="1:131" ht="12.75" customHeight="1">
      <c r="A50" s="980" t="s">
        <v>361</v>
      </c>
      <c r="B50" s="1017">
        <f t="shared" ref="B50:S50" si="138">950*4.1868</f>
        <v>3977.46</v>
      </c>
      <c r="C50" s="1017">
        <f t="shared" si="138"/>
        <v>3977.46</v>
      </c>
      <c r="D50" s="1017">
        <f t="shared" si="138"/>
        <v>3977.46</v>
      </c>
      <c r="E50" s="1017">
        <f t="shared" si="138"/>
        <v>3977.46</v>
      </c>
      <c r="F50" s="1017">
        <f t="shared" si="138"/>
        <v>3977.46</v>
      </c>
      <c r="G50" s="1017">
        <f t="shared" si="138"/>
        <v>3977.46</v>
      </c>
      <c r="H50" s="1017">
        <f t="shared" si="138"/>
        <v>3977.46</v>
      </c>
      <c r="I50" s="1017">
        <f t="shared" si="138"/>
        <v>3977.46</v>
      </c>
      <c r="J50" s="1017">
        <f t="shared" si="138"/>
        <v>3977.46</v>
      </c>
      <c r="K50" s="1017">
        <f t="shared" si="138"/>
        <v>3977.46</v>
      </c>
      <c r="L50" s="1017">
        <f t="shared" si="138"/>
        <v>3977.46</v>
      </c>
      <c r="M50" s="1017">
        <f t="shared" si="138"/>
        <v>3977.46</v>
      </c>
      <c r="N50" s="1017">
        <f t="shared" si="138"/>
        <v>3977.46</v>
      </c>
      <c r="O50" s="1017">
        <f t="shared" si="138"/>
        <v>3977.46</v>
      </c>
      <c r="P50" s="1017">
        <f t="shared" si="138"/>
        <v>3977.46</v>
      </c>
      <c r="Q50" s="1017">
        <f t="shared" si="138"/>
        <v>3977.46</v>
      </c>
      <c r="R50" s="1017">
        <f t="shared" si="138"/>
        <v>3977.46</v>
      </c>
      <c r="S50" s="1017">
        <f t="shared" si="138"/>
        <v>3977.46</v>
      </c>
      <c r="T50" s="981"/>
      <c r="U50" s="1017">
        <f t="shared" ref="U50:AL50" si="139">950*4.1868</f>
        <v>3977.46</v>
      </c>
      <c r="V50" s="1017">
        <f t="shared" si="139"/>
        <v>3977.46</v>
      </c>
      <c r="W50" s="1017">
        <f t="shared" si="139"/>
        <v>3977.46</v>
      </c>
      <c r="X50" s="1017">
        <f t="shared" si="139"/>
        <v>3977.46</v>
      </c>
      <c r="Y50" s="1017">
        <f t="shared" si="139"/>
        <v>3977.46</v>
      </c>
      <c r="Z50" s="1017">
        <f t="shared" si="139"/>
        <v>3977.46</v>
      </c>
      <c r="AA50" s="1017">
        <f t="shared" si="139"/>
        <v>3977.46</v>
      </c>
      <c r="AB50" s="1017">
        <f t="shared" si="139"/>
        <v>3977.46</v>
      </c>
      <c r="AC50" s="1017">
        <f t="shared" si="139"/>
        <v>3977.46</v>
      </c>
      <c r="AD50" s="1017">
        <f t="shared" si="139"/>
        <v>3977.46</v>
      </c>
      <c r="AE50" s="1017">
        <f t="shared" si="139"/>
        <v>3977.46</v>
      </c>
      <c r="AF50" s="1017">
        <f t="shared" si="139"/>
        <v>3977.46</v>
      </c>
      <c r="AG50" s="1017">
        <f t="shared" si="139"/>
        <v>3977.46</v>
      </c>
      <c r="AH50" s="1017">
        <f t="shared" si="139"/>
        <v>3977.46</v>
      </c>
      <c r="AI50" s="1017">
        <f t="shared" si="139"/>
        <v>3977.46</v>
      </c>
      <c r="AJ50" s="1017">
        <f t="shared" si="139"/>
        <v>3977.46</v>
      </c>
      <c r="AK50" s="1017">
        <f t="shared" si="139"/>
        <v>3977.46</v>
      </c>
      <c r="AL50" s="1017">
        <f t="shared" si="139"/>
        <v>3977.46</v>
      </c>
      <c r="AM50" s="981"/>
      <c r="AN50" s="1017">
        <f t="shared" ref="AN50:BE50" si="140">950*4.1868</f>
        <v>3977.46</v>
      </c>
      <c r="AO50" s="1017">
        <f t="shared" si="140"/>
        <v>3977.46</v>
      </c>
      <c r="AP50" s="1017">
        <f t="shared" si="140"/>
        <v>3977.46</v>
      </c>
      <c r="AQ50" s="1017">
        <f t="shared" si="140"/>
        <v>3977.46</v>
      </c>
      <c r="AR50" s="1017">
        <f t="shared" si="140"/>
        <v>3977.46</v>
      </c>
      <c r="AS50" s="1017">
        <f t="shared" si="140"/>
        <v>3977.46</v>
      </c>
      <c r="AT50" s="1017">
        <f t="shared" si="140"/>
        <v>3977.46</v>
      </c>
      <c r="AU50" s="1017">
        <f t="shared" si="140"/>
        <v>3977.46</v>
      </c>
      <c r="AV50" s="1017">
        <f t="shared" si="140"/>
        <v>3977.46</v>
      </c>
      <c r="AW50" s="1017">
        <f t="shared" si="140"/>
        <v>3977.46</v>
      </c>
      <c r="AX50" s="1017">
        <f t="shared" si="140"/>
        <v>3977.46</v>
      </c>
      <c r="AY50" s="1017">
        <f t="shared" si="140"/>
        <v>3977.46</v>
      </c>
      <c r="AZ50" s="1017">
        <f t="shared" si="140"/>
        <v>3977.46</v>
      </c>
      <c r="BA50" s="1017">
        <f t="shared" si="140"/>
        <v>3977.46</v>
      </c>
      <c r="BB50" s="1017">
        <f t="shared" si="140"/>
        <v>3977.46</v>
      </c>
      <c r="BC50" s="1017">
        <f t="shared" si="140"/>
        <v>3977.46</v>
      </c>
      <c r="BD50" s="1017">
        <f t="shared" si="140"/>
        <v>3977.46</v>
      </c>
      <c r="BE50" s="1017">
        <f t="shared" si="140"/>
        <v>3977.46</v>
      </c>
      <c r="BF50" s="981"/>
      <c r="BG50" s="1017">
        <f t="shared" ref="BG50:BX50" si="141">950*4.1868</f>
        <v>3977.46</v>
      </c>
      <c r="BH50" s="1017">
        <f t="shared" si="141"/>
        <v>3977.46</v>
      </c>
      <c r="BI50" s="1017">
        <f t="shared" si="141"/>
        <v>3977.46</v>
      </c>
      <c r="BJ50" s="1017">
        <f t="shared" si="141"/>
        <v>3977.46</v>
      </c>
      <c r="BK50" s="1017">
        <f t="shared" si="141"/>
        <v>3977.46</v>
      </c>
      <c r="BL50" s="1017">
        <f t="shared" si="141"/>
        <v>3977.46</v>
      </c>
      <c r="BM50" s="1017">
        <f t="shared" si="141"/>
        <v>3977.46</v>
      </c>
      <c r="BN50" s="1017">
        <f t="shared" si="141"/>
        <v>3977.46</v>
      </c>
      <c r="BO50" s="1017">
        <f t="shared" si="141"/>
        <v>3977.46</v>
      </c>
      <c r="BP50" s="1017">
        <f t="shared" si="141"/>
        <v>3977.46</v>
      </c>
      <c r="BQ50" s="1017">
        <f t="shared" si="141"/>
        <v>3977.46</v>
      </c>
      <c r="BR50" s="1017">
        <f t="shared" si="141"/>
        <v>3977.46</v>
      </c>
      <c r="BS50" s="1017">
        <f t="shared" si="141"/>
        <v>3977.46</v>
      </c>
      <c r="BT50" s="1017">
        <f t="shared" si="141"/>
        <v>3977.46</v>
      </c>
      <c r="BU50" s="1017">
        <f t="shared" si="141"/>
        <v>3977.46</v>
      </c>
      <c r="BV50" s="1017">
        <f t="shared" si="141"/>
        <v>3977.46</v>
      </c>
      <c r="BW50" s="1017">
        <f t="shared" si="141"/>
        <v>3977.46</v>
      </c>
      <c r="BX50" s="1017">
        <f t="shared" si="141"/>
        <v>3977.46</v>
      </c>
      <c r="BY50" s="981"/>
      <c r="BZ50" s="1017">
        <f>950*4.1868</f>
        <v>3977.46</v>
      </c>
      <c r="CA50" s="1017">
        <f>950*4.1868</f>
        <v>3977.46</v>
      </c>
      <c r="CB50" s="1017">
        <f>950*4.1868</f>
        <v>3977.46</v>
      </c>
      <c r="CC50" s="1017">
        <f>950*4.1868</f>
        <v>3977.46</v>
      </c>
      <c r="CD50" s="530">
        <f t="shared" si="94"/>
        <v>3977.4599999999996</v>
      </c>
      <c r="CE50" s="530">
        <f t="shared" si="95"/>
        <v>3977.4599999999996</v>
      </c>
      <c r="CF50" s="530">
        <f t="shared" si="96"/>
        <v>3977.4599999999996</v>
      </c>
      <c r="CG50" s="531">
        <f t="shared" si="97"/>
        <v>3977.4599999999996</v>
      </c>
      <c r="CH50" s="518">
        <f t="shared" si="98"/>
        <v>3977.46</v>
      </c>
      <c r="CI50" s="93">
        <f t="shared" si="99"/>
        <v>3977.46</v>
      </c>
      <c r="CJ50" s="94">
        <f t="shared" si="100"/>
        <v>3977.46</v>
      </c>
      <c r="CK50" s="94">
        <f t="shared" si="101"/>
        <v>3977.46</v>
      </c>
      <c r="CL50" s="94">
        <f t="shared" si="102"/>
        <v>3977.46</v>
      </c>
      <c r="CM50" s="94">
        <f t="shared" si="103"/>
        <v>3977.46</v>
      </c>
      <c r="CN50" s="94">
        <f t="shared" si="104"/>
        <v>3977.46</v>
      </c>
      <c r="CO50" s="108">
        <f t="shared" si="105"/>
        <v>3977.46</v>
      </c>
      <c r="CP50" s="108">
        <f t="shared" si="106"/>
        <v>3977.46</v>
      </c>
      <c r="CQ50" s="108">
        <f t="shared" si="107"/>
        <v>3977.46</v>
      </c>
      <c r="CR50" s="108">
        <f t="shared" si="108"/>
        <v>3977.46</v>
      </c>
      <c r="CS50" s="94">
        <f t="shared" si="109"/>
        <v>3977.46</v>
      </c>
      <c r="CT50" s="94">
        <f t="shared" si="110"/>
        <v>3977.46</v>
      </c>
      <c r="CU50" s="94">
        <f t="shared" si="111"/>
        <v>3977.46</v>
      </c>
      <c r="CV50" s="94">
        <f t="shared" si="112"/>
        <v>3977.46</v>
      </c>
      <c r="CW50" s="94">
        <f t="shared" si="113"/>
        <v>3977.46</v>
      </c>
      <c r="CX50" s="93">
        <f t="shared" si="114"/>
        <v>3977.46</v>
      </c>
      <c r="CY50" s="519">
        <f t="shared" si="115"/>
        <v>3977.46</v>
      </c>
      <c r="CZ50" s="532">
        <f t="shared" si="116"/>
        <v>3977.46</v>
      </c>
      <c r="DA50" s="533">
        <f t="shared" si="117"/>
        <v>3977.46</v>
      </c>
      <c r="DB50" s="534">
        <f t="shared" si="118"/>
        <v>3977.46</v>
      </c>
      <c r="DC50" s="534">
        <f t="shared" si="119"/>
        <v>3977.46</v>
      </c>
      <c r="DD50" s="534">
        <f t="shared" si="120"/>
        <v>3977.46</v>
      </c>
      <c r="DE50" s="534">
        <f t="shared" si="121"/>
        <v>3977.46</v>
      </c>
      <c r="DF50" s="534">
        <f t="shared" si="122"/>
        <v>3977.46</v>
      </c>
      <c r="DG50" s="535">
        <f t="shared" si="123"/>
        <v>3977.46</v>
      </c>
      <c r="DH50" s="535">
        <f t="shared" si="124"/>
        <v>3977.46</v>
      </c>
      <c r="DI50" s="535">
        <f t="shared" si="125"/>
        <v>3977.46</v>
      </c>
      <c r="DJ50" s="535">
        <f t="shared" si="126"/>
        <v>3977.46</v>
      </c>
      <c r="DK50" s="534">
        <f t="shared" si="127"/>
        <v>3977.46</v>
      </c>
      <c r="DL50" s="534">
        <f t="shared" si="128"/>
        <v>3977.46</v>
      </c>
      <c r="DM50" s="534">
        <f t="shared" si="129"/>
        <v>3977.46</v>
      </c>
      <c r="DN50" s="534">
        <f t="shared" si="130"/>
        <v>3977.46</v>
      </c>
      <c r="DO50" s="534">
        <f t="shared" si="131"/>
        <v>3977.46</v>
      </c>
      <c r="DP50" s="533">
        <f t="shared" si="132"/>
        <v>3977.46</v>
      </c>
      <c r="DQ50" s="532">
        <f t="shared" si="133"/>
        <v>3977.46</v>
      </c>
      <c r="DR50" s="536">
        <f t="shared" si="134"/>
        <v>18</v>
      </c>
      <c r="DS50" s="468">
        <f t="shared" si="135"/>
        <v>18</v>
      </c>
      <c r="DT50" s="468">
        <f t="shared" si="136"/>
        <v>18</v>
      </c>
      <c r="DU50" s="468">
        <f t="shared" si="137"/>
        <v>18</v>
      </c>
      <c r="DV50" s="982"/>
      <c r="DW50" s="983"/>
      <c r="DX50" s="983"/>
      <c r="DY50" s="984"/>
      <c r="DZ50" s="985"/>
      <c r="EA50" s="61"/>
    </row>
    <row r="51" spans="1:131" ht="12.75" customHeight="1">
      <c r="A51" s="986" t="s">
        <v>358</v>
      </c>
      <c r="B51" s="783"/>
      <c r="C51" s="783">
        <v>10</v>
      </c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>
        <v>0</v>
      </c>
      <c r="Q51" s="783"/>
      <c r="R51" s="783"/>
      <c r="S51" s="783"/>
      <c r="T51" s="981"/>
      <c r="U51" s="783"/>
      <c r="V51" s="783">
        <v>0</v>
      </c>
      <c r="W51" s="783"/>
      <c r="X51" s="783"/>
      <c r="Y51" s="783"/>
      <c r="Z51" s="783"/>
      <c r="AA51" s="783"/>
      <c r="AB51" s="783"/>
      <c r="AC51" s="783"/>
      <c r="AD51" s="783"/>
      <c r="AE51" s="783"/>
      <c r="AF51" s="783"/>
      <c r="AG51" s="783"/>
      <c r="AH51" s="783"/>
      <c r="AI51" s="783"/>
      <c r="AJ51" s="783"/>
      <c r="AK51" s="783"/>
      <c r="AL51" s="783"/>
      <c r="AM51" s="981"/>
      <c r="AN51" s="783"/>
      <c r="AO51" s="783">
        <v>0</v>
      </c>
      <c r="AP51" s="783"/>
      <c r="AQ51" s="783"/>
      <c r="AR51" s="783"/>
      <c r="AS51" s="783"/>
      <c r="AT51" s="783"/>
      <c r="AU51" s="783"/>
      <c r="AV51" s="783"/>
      <c r="AW51" s="783"/>
      <c r="AX51" s="783"/>
      <c r="AY51" s="783"/>
      <c r="AZ51" s="783"/>
      <c r="BA51" s="783"/>
      <c r="BB51" s="783"/>
      <c r="BC51" s="783"/>
      <c r="BD51" s="783"/>
      <c r="BE51" s="783"/>
      <c r="BF51" s="981"/>
      <c r="BG51" s="783"/>
      <c r="BH51" s="783"/>
      <c r="BI51" s="783"/>
      <c r="BJ51" s="783"/>
      <c r="BK51" s="783"/>
      <c r="BL51" s="783"/>
      <c r="BM51" s="783"/>
      <c r="BN51" s="783"/>
      <c r="BO51" s="783"/>
      <c r="BP51" s="783"/>
      <c r="BQ51" s="783"/>
      <c r="BR51" s="783"/>
      <c r="BS51" s="783"/>
      <c r="BT51" s="783"/>
      <c r="BU51" s="783"/>
      <c r="BV51" s="783"/>
      <c r="BW51" s="783"/>
      <c r="BX51" s="783"/>
      <c r="BY51" s="981"/>
      <c r="BZ51" s="783"/>
      <c r="CA51" s="783"/>
      <c r="CB51" s="783"/>
      <c r="CC51" s="783"/>
      <c r="CD51" s="530" t="str">
        <f t="shared" si="94"/>
        <v/>
      </c>
      <c r="CE51" s="530" t="str">
        <f t="shared" si="95"/>
        <v/>
      </c>
      <c r="CF51" s="530" t="str">
        <f t="shared" si="96"/>
        <v/>
      </c>
      <c r="CG51" s="531" t="str">
        <f t="shared" si="97"/>
        <v/>
      </c>
      <c r="CH51" s="518" t="str">
        <f t="shared" si="98"/>
        <v/>
      </c>
      <c r="CI51" s="93" t="str">
        <f t="shared" si="99"/>
        <v/>
      </c>
      <c r="CJ51" s="94" t="str">
        <f t="shared" si="100"/>
        <v/>
      </c>
      <c r="CK51" s="94" t="str">
        <f t="shared" si="101"/>
        <v/>
      </c>
      <c r="CL51" s="94" t="str">
        <f t="shared" si="102"/>
        <v/>
      </c>
      <c r="CM51" s="94" t="str">
        <f t="shared" si="103"/>
        <v/>
      </c>
      <c r="CN51" s="94" t="str">
        <f t="shared" si="104"/>
        <v/>
      </c>
      <c r="CO51" s="108" t="str">
        <f t="shared" si="105"/>
        <v/>
      </c>
      <c r="CP51" s="108" t="str">
        <f t="shared" si="106"/>
        <v/>
      </c>
      <c r="CQ51" s="108">
        <f t="shared" si="107"/>
        <v>0</v>
      </c>
      <c r="CR51" s="108" t="str">
        <f t="shared" si="108"/>
        <v/>
      </c>
      <c r="CS51" s="94" t="str">
        <f t="shared" si="109"/>
        <v/>
      </c>
      <c r="CT51" s="94" t="str">
        <f t="shared" si="110"/>
        <v/>
      </c>
      <c r="CU51" s="94" t="str">
        <f t="shared" si="111"/>
        <v/>
      </c>
      <c r="CV51" s="94" t="str">
        <f t="shared" si="112"/>
        <v/>
      </c>
      <c r="CW51" s="94" t="str">
        <f t="shared" si="113"/>
        <v/>
      </c>
      <c r="CX51" s="93" t="str">
        <f t="shared" si="114"/>
        <v/>
      </c>
      <c r="CY51" s="519" t="str">
        <f t="shared" si="115"/>
        <v/>
      </c>
      <c r="CZ51" s="532" t="str">
        <f t="shared" si="116"/>
        <v/>
      </c>
      <c r="DA51" s="533" t="str">
        <f t="shared" si="117"/>
        <v/>
      </c>
      <c r="DB51" s="534" t="str">
        <f t="shared" si="118"/>
        <v/>
      </c>
      <c r="DC51" s="534" t="str">
        <f t="shared" si="119"/>
        <v/>
      </c>
      <c r="DD51" s="534" t="str">
        <f t="shared" si="120"/>
        <v/>
      </c>
      <c r="DE51" s="534" t="str">
        <f t="shared" si="121"/>
        <v/>
      </c>
      <c r="DF51" s="534" t="str">
        <f t="shared" si="122"/>
        <v/>
      </c>
      <c r="DG51" s="535" t="str">
        <f t="shared" si="123"/>
        <v/>
      </c>
      <c r="DH51" s="535" t="str">
        <f t="shared" si="124"/>
        <v/>
      </c>
      <c r="DI51" s="535" t="str">
        <f t="shared" si="125"/>
        <v/>
      </c>
      <c r="DJ51" s="535" t="str">
        <f t="shared" si="126"/>
        <v/>
      </c>
      <c r="DK51" s="534" t="str">
        <f t="shared" si="127"/>
        <v/>
      </c>
      <c r="DL51" s="534" t="str">
        <f t="shared" si="128"/>
        <v/>
      </c>
      <c r="DM51" s="534" t="str">
        <f t="shared" si="129"/>
        <v/>
      </c>
      <c r="DN51" s="534" t="str">
        <f t="shared" si="130"/>
        <v/>
      </c>
      <c r="DO51" s="534" t="str">
        <f t="shared" si="131"/>
        <v/>
      </c>
      <c r="DP51" s="533" t="str">
        <f t="shared" si="132"/>
        <v/>
      </c>
      <c r="DQ51" s="532" t="str">
        <f t="shared" si="133"/>
        <v/>
      </c>
      <c r="DR51" s="536">
        <f t="shared" si="134"/>
        <v>2</v>
      </c>
      <c r="DS51" s="468">
        <f t="shared" si="135"/>
        <v>1</v>
      </c>
      <c r="DT51" s="468">
        <f t="shared" si="136"/>
        <v>1</v>
      </c>
      <c r="DU51" s="468">
        <f t="shared" si="137"/>
        <v>0</v>
      </c>
      <c r="DV51" s="987" t="str">
        <f>IF(SUM(BZ51)&gt;0,(BZ49-DV54-SUM(BZ54)*(DV54=""))*'Exp factors'!C$24,"")</f>
        <v/>
      </c>
      <c r="DW51" s="988" t="str">
        <f>IF(SUM(CA51)&gt;0,(CA49-DW54-SUM(CA54)*(DW54=""))*'Exp factors'!D$24,"")</f>
        <v/>
      </c>
      <c r="DX51" s="988" t="str">
        <f>IF(SUM(CB51)&gt;0,(CB49-DX54-SUM(CB54)*(DX54=""))*'Exp factors'!E$24,"")</f>
        <v/>
      </c>
      <c r="DY51" s="989" t="str">
        <f>IF(SUM(CC51)&gt;0,(CC49-DY54-SUM(CC54)*(DY54=""))*'Exp factors'!F$24,"")</f>
        <v/>
      </c>
      <c r="DZ51" s="985"/>
      <c r="EA51" s="61"/>
    </row>
    <row r="52" spans="1:131" ht="12.75" customHeight="1">
      <c r="A52" s="990" t="s">
        <v>282</v>
      </c>
      <c r="B52" s="806"/>
      <c r="C52" s="806">
        <v>20</v>
      </c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981"/>
      <c r="U52" s="806"/>
      <c r="V52" s="806">
        <v>0</v>
      </c>
      <c r="W52" s="806"/>
      <c r="X52" s="806"/>
      <c r="Y52" s="806"/>
      <c r="Z52" s="806"/>
      <c r="AA52" s="806"/>
      <c r="AB52" s="806"/>
      <c r="AC52" s="806"/>
      <c r="AD52" s="806"/>
      <c r="AE52" s="806"/>
      <c r="AF52" s="806"/>
      <c r="AG52" s="806"/>
      <c r="AH52" s="806"/>
      <c r="AI52" s="806"/>
      <c r="AJ52" s="806"/>
      <c r="AK52" s="806"/>
      <c r="AL52" s="806"/>
      <c r="AM52" s="981"/>
      <c r="AN52" s="806"/>
      <c r="AO52" s="806">
        <v>0</v>
      </c>
      <c r="AP52" s="806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981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806"/>
      <c r="BR52" s="806"/>
      <c r="BS52" s="806"/>
      <c r="BT52" s="806"/>
      <c r="BU52" s="806"/>
      <c r="BV52" s="806"/>
      <c r="BW52" s="806"/>
      <c r="BX52" s="806"/>
      <c r="BY52" s="981"/>
      <c r="BZ52" s="806"/>
      <c r="CA52" s="806"/>
      <c r="CB52" s="806"/>
      <c r="CC52" s="806"/>
      <c r="CD52" s="530" t="str">
        <f t="shared" si="94"/>
        <v/>
      </c>
      <c r="CE52" s="530" t="str">
        <f t="shared" si="95"/>
        <v/>
      </c>
      <c r="CF52" s="530" t="str">
        <f t="shared" si="96"/>
        <v/>
      </c>
      <c r="CG52" s="531" t="str">
        <f t="shared" si="97"/>
        <v/>
      </c>
      <c r="CH52" s="518" t="str">
        <f t="shared" si="98"/>
        <v/>
      </c>
      <c r="CI52" s="93" t="str">
        <f t="shared" si="99"/>
        <v/>
      </c>
      <c r="CJ52" s="94" t="str">
        <f t="shared" si="100"/>
        <v/>
      </c>
      <c r="CK52" s="94" t="str">
        <f t="shared" si="101"/>
        <v/>
      </c>
      <c r="CL52" s="94" t="str">
        <f t="shared" si="102"/>
        <v/>
      </c>
      <c r="CM52" s="94" t="str">
        <f t="shared" si="103"/>
        <v/>
      </c>
      <c r="CN52" s="94" t="str">
        <f t="shared" si="104"/>
        <v/>
      </c>
      <c r="CO52" s="108" t="str">
        <f t="shared" si="105"/>
        <v/>
      </c>
      <c r="CP52" s="108" t="str">
        <f t="shared" si="106"/>
        <v/>
      </c>
      <c r="CQ52" s="108">
        <f t="shared" si="107"/>
        <v>0</v>
      </c>
      <c r="CR52" s="108" t="str">
        <f t="shared" si="108"/>
        <v/>
      </c>
      <c r="CS52" s="94" t="str">
        <f t="shared" si="109"/>
        <v/>
      </c>
      <c r="CT52" s="94" t="str">
        <f t="shared" si="110"/>
        <v/>
      </c>
      <c r="CU52" s="94" t="str">
        <f t="shared" si="111"/>
        <v/>
      </c>
      <c r="CV52" s="94" t="str">
        <f t="shared" si="112"/>
        <v/>
      </c>
      <c r="CW52" s="94" t="str">
        <f t="shared" si="113"/>
        <v/>
      </c>
      <c r="CX52" s="93" t="str">
        <f t="shared" si="114"/>
        <v/>
      </c>
      <c r="CY52" s="519" t="str">
        <f t="shared" si="115"/>
        <v/>
      </c>
      <c r="CZ52" s="532" t="str">
        <f t="shared" si="116"/>
        <v/>
      </c>
      <c r="DA52" s="533" t="str">
        <f t="shared" si="117"/>
        <v/>
      </c>
      <c r="DB52" s="534" t="str">
        <f t="shared" si="118"/>
        <v/>
      </c>
      <c r="DC52" s="534" t="str">
        <f t="shared" si="119"/>
        <v/>
      </c>
      <c r="DD52" s="534" t="str">
        <f t="shared" si="120"/>
        <v/>
      </c>
      <c r="DE52" s="534" t="str">
        <f t="shared" si="121"/>
        <v/>
      </c>
      <c r="DF52" s="534" t="str">
        <f t="shared" si="122"/>
        <v/>
      </c>
      <c r="DG52" s="535" t="str">
        <f t="shared" si="123"/>
        <v/>
      </c>
      <c r="DH52" s="535" t="str">
        <f t="shared" si="124"/>
        <v/>
      </c>
      <c r="DI52" s="535" t="str">
        <f t="shared" si="125"/>
        <v/>
      </c>
      <c r="DJ52" s="535" t="str">
        <f t="shared" si="126"/>
        <v/>
      </c>
      <c r="DK52" s="534" t="str">
        <f t="shared" si="127"/>
        <v/>
      </c>
      <c r="DL52" s="534" t="str">
        <f t="shared" si="128"/>
        <v/>
      </c>
      <c r="DM52" s="534" t="str">
        <f t="shared" si="129"/>
        <v/>
      </c>
      <c r="DN52" s="534" t="str">
        <f t="shared" si="130"/>
        <v/>
      </c>
      <c r="DO52" s="534" t="str">
        <f t="shared" si="131"/>
        <v/>
      </c>
      <c r="DP52" s="533" t="str">
        <f t="shared" si="132"/>
        <v/>
      </c>
      <c r="DQ52" s="532" t="str">
        <f t="shared" si="133"/>
        <v/>
      </c>
      <c r="DR52" s="536">
        <f t="shared" si="134"/>
        <v>1</v>
      </c>
      <c r="DS52" s="468">
        <f t="shared" si="135"/>
        <v>1</v>
      </c>
      <c r="DT52" s="468">
        <f t="shared" si="136"/>
        <v>1</v>
      </c>
      <c r="DU52" s="468">
        <f t="shared" si="137"/>
        <v>0</v>
      </c>
      <c r="DV52" s="982"/>
      <c r="DW52" s="983"/>
      <c r="DX52" s="983"/>
      <c r="DY52" s="984"/>
      <c r="DZ52" s="985"/>
      <c r="EA52" s="61"/>
    </row>
    <row r="53" spans="1:131" ht="12.75" customHeight="1">
      <c r="A53" s="990" t="s">
        <v>284</v>
      </c>
      <c r="B53" s="541" t="str">
        <f t="shared" ref="B53:S53" si="142">IF(B51="","",B51*B52)</f>
        <v/>
      </c>
      <c r="C53" s="541">
        <f t="shared" si="142"/>
        <v>200</v>
      </c>
      <c r="D53" s="541" t="str">
        <f t="shared" si="142"/>
        <v/>
      </c>
      <c r="E53" s="541" t="str">
        <f t="shared" si="142"/>
        <v/>
      </c>
      <c r="F53" s="541" t="str">
        <f t="shared" si="142"/>
        <v/>
      </c>
      <c r="G53" s="541" t="str">
        <f t="shared" si="142"/>
        <v/>
      </c>
      <c r="H53" s="541" t="str">
        <f t="shared" si="142"/>
        <v/>
      </c>
      <c r="I53" s="541" t="str">
        <f t="shared" si="142"/>
        <v/>
      </c>
      <c r="J53" s="541" t="str">
        <f t="shared" si="142"/>
        <v/>
      </c>
      <c r="K53" s="541" t="str">
        <f t="shared" si="142"/>
        <v/>
      </c>
      <c r="L53" s="541" t="str">
        <f t="shared" si="142"/>
        <v/>
      </c>
      <c r="M53" s="541" t="str">
        <f t="shared" si="142"/>
        <v/>
      </c>
      <c r="N53" s="541" t="str">
        <f t="shared" si="142"/>
        <v/>
      </c>
      <c r="O53" s="541" t="str">
        <f t="shared" si="142"/>
        <v/>
      </c>
      <c r="P53" s="541">
        <f t="shared" si="142"/>
        <v>0</v>
      </c>
      <c r="Q53" s="541" t="str">
        <f t="shared" si="142"/>
        <v/>
      </c>
      <c r="R53" s="541" t="str">
        <f t="shared" si="142"/>
        <v/>
      </c>
      <c r="S53" s="541" t="str">
        <f t="shared" si="142"/>
        <v/>
      </c>
      <c r="T53" s="865"/>
      <c r="U53" s="541" t="str">
        <f t="shared" ref="U53:AL53" si="143">IF(U51="","",U51*U52)</f>
        <v/>
      </c>
      <c r="V53" s="541">
        <f t="shared" si="143"/>
        <v>0</v>
      </c>
      <c r="W53" s="541" t="str">
        <f t="shared" si="143"/>
        <v/>
      </c>
      <c r="X53" s="541" t="str">
        <f t="shared" si="143"/>
        <v/>
      </c>
      <c r="Y53" s="541" t="str">
        <f t="shared" si="143"/>
        <v/>
      </c>
      <c r="Z53" s="541" t="str">
        <f t="shared" si="143"/>
        <v/>
      </c>
      <c r="AA53" s="541" t="str">
        <f t="shared" si="143"/>
        <v/>
      </c>
      <c r="AB53" s="541" t="str">
        <f t="shared" si="143"/>
        <v/>
      </c>
      <c r="AC53" s="541" t="str">
        <f t="shared" si="143"/>
        <v/>
      </c>
      <c r="AD53" s="541" t="str">
        <f t="shared" si="143"/>
        <v/>
      </c>
      <c r="AE53" s="541" t="str">
        <f t="shared" si="143"/>
        <v/>
      </c>
      <c r="AF53" s="541" t="str">
        <f t="shared" si="143"/>
        <v/>
      </c>
      <c r="AG53" s="541" t="str">
        <f t="shared" si="143"/>
        <v/>
      </c>
      <c r="AH53" s="541" t="str">
        <f t="shared" si="143"/>
        <v/>
      </c>
      <c r="AI53" s="541" t="str">
        <f t="shared" si="143"/>
        <v/>
      </c>
      <c r="AJ53" s="541" t="str">
        <f t="shared" si="143"/>
        <v/>
      </c>
      <c r="AK53" s="541" t="str">
        <f t="shared" si="143"/>
        <v/>
      </c>
      <c r="AL53" s="541" t="str">
        <f t="shared" si="143"/>
        <v/>
      </c>
      <c r="AM53" s="865"/>
      <c r="AN53" s="541" t="str">
        <f t="shared" ref="AN53:BE53" si="144">IF(AN51="","",AN51*AN52)</f>
        <v/>
      </c>
      <c r="AO53" s="541">
        <f t="shared" si="144"/>
        <v>0</v>
      </c>
      <c r="AP53" s="541" t="str">
        <f t="shared" si="144"/>
        <v/>
      </c>
      <c r="AQ53" s="541" t="str">
        <f t="shared" si="144"/>
        <v/>
      </c>
      <c r="AR53" s="541" t="str">
        <f t="shared" si="144"/>
        <v/>
      </c>
      <c r="AS53" s="541" t="str">
        <f t="shared" si="144"/>
        <v/>
      </c>
      <c r="AT53" s="541" t="str">
        <f t="shared" si="144"/>
        <v/>
      </c>
      <c r="AU53" s="541" t="str">
        <f t="shared" si="144"/>
        <v/>
      </c>
      <c r="AV53" s="541" t="str">
        <f t="shared" si="144"/>
        <v/>
      </c>
      <c r="AW53" s="541" t="str">
        <f t="shared" si="144"/>
        <v/>
      </c>
      <c r="AX53" s="541" t="str">
        <f t="shared" si="144"/>
        <v/>
      </c>
      <c r="AY53" s="541" t="str">
        <f t="shared" si="144"/>
        <v/>
      </c>
      <c r="AZ53" s="541" t="str">
        <f t="shared" si="144"/>
        <v/>
      </c>
      <c r="BA53" s="541" t="str">
        <f t="shared" si="144"/>
        <v/>
      </c>
      <c r="BB53" s="541" t="str">
        <f t="shared" si="144"/>
        <v/>
      </c>
      <c r="BC53" s="541" t="str">
        <f t="shared" si="144"/>
        <v/>
      </c>
      <c r="BD53" s="541" t="str">
        <f t="shared" si="144"/>
        <v/>
      </c>
      <c r="BE53" s="541" t="str">
        <f t="shared" si="144"/>
        <v/>
      </c>
      <c r="BF53" s="865"/>
      <c r="BG53" s="541" t="str">
        <f t="shared" ref="BG53:BX53" si="145">IF(BG51="","",BG51*BG52)</f>
        <v/>
      </c>
      <c r="BH53" s="541" t="str">
        <f t="shared" si="145"/>
        <v/>
      </c>
      <c r="BI53" s="541" t="str">
        <f t="shared" si="145"/>
        <v/>
      </c>
      <c r="BJ53" s="541" t="str">
        <f t="shared" si="145"/>
        <v/>
      </c>
      <c r="BK53" s="541" t="str">
        <f t="shared" si="145"/>
        <v/>
      </c>
      <c r="BL53" s="541" t="str">
        <f t="shared" si="145"/>
        <v/>
      </c>
      <c r="BM53" s="541" t="str">
        <f t="shared" si="145"/>
        <v/>
      </c>
      <c r="BN53" s="541" t="str">
        <f t="shared" si="145"/>
        <v/>
      </c>
      <c r="BO53" s="541" t="str">
        <f t="shared" si="145"/>
        <v/>
      </c>
      <c r="BP53" s="541" t="str">
        <f t="shared" si="145"/>
        <v/>
      </c>
      <c r="BQ53" s="541" t="str">
        <f t="shared" si="145"/>
        <v/>
      </c>
      <c r="BR53" s="541" t="str">
        <f t="shared" si="145"/>
        <v/>
      </c>
      <c r="BS53" s="541" t="str">
        <f t="shared" si="145"/>
        <v/>
      </c>
      <c r="BT53" s="541" t="str">
        <f t="shared" si="145"/>
        <v/>
      </c>
      <c r="BU53" s="541" t="str">
        <f t="shared" si="145"/>
        <v/>
      </c>
      <c r="BV53" s="541" t="str">
        <f t="shared" si="145"/>
        <v/>
      </c>
      <c r="BW53" s="541" t="str">
        <f t="shared" si="145"/>
        <v/>
      </c>
      <c r="BX53" s="541" t="str">
        <f t="shared" si="145"/>
        <v/>
      </c>
      <c r="BY53" s="865"/>
      <c r="BZ53" s="541" t="str">
        <f>IF(BZ51="","",BZ51*BZ52)</f>
        <v/>
      </c>
      <c r="CA53" s="541" t="str">
        <f>IF(CA51="","",CA51*CA52)</f>
        <v/>
      </c>
      <c r="CB53" s="541" t="str">
        <f>IF(CB51="","",CB51*CB52)</f>
        <v/>
      </c>
      <c r="CC53" s="541" t="str">
        <f>IF(CC51="","",CC51*CC52)</f>
        <v/>
      </c>
      <c r="CD53" s="530" t="str">
        <f t="shared" si="94"/>
        <v/>
      </c>
      <c r="CE53" s="530" t="str">
        <f t="shared" si="95"/>
        <v/>
      </c>
      <c r="CF53" s="530" t="str">
        <f t="shared" si="96"/>
        <v/>
      </c>
      <c r="CG53" s="531" t="str">
        <f t="shared" si="97"/>
        <v/>
      </c>
      <c r="CH53" s="518" t="str">
        <f t="shared" si="98"/>
        <v/>
      </c>
      <c r="CI53" s="93" t="str">
        <f t="shared" si="99"/>
        <v/>
      </c>
      <c r="CJ53" s="94" t="str">
        <f t="shared" si="100"/>
        <v/>
      </c>
      <c r="CK53" s="94" t="str">
        <f t="shared" si="101"/>
        <v/>
      </c>
      <c r="CL53" s="94" t="str">
        <f t="shared" si="102"/>
        <v/>
      </c>
      <c r="CM53" s="94" t="str">
        <f t="shared" si="103"/>
        <v/>
      </c>
      <c r="CN53" s="94" t="str">
        <f t="shared" si="104"/>
        <v/>
      </c>
      <c r="CO53" s="108" t="str">
        <f t="shared" si="105"/>
        <v/>
      </c>
      <c r="CP53" s="108" t="str">
        <f t="shared" si="106"/>
        <v/>
      </c>
      <c r="CQ53" s="108">
        <f t="shared" si="107"/>
        <v>0</v>
      </c>
      <c r="CR53" s="108" t="str">
        <f t="shared" si="108"/>
        <v/>
      </c>
      <c r="CS53" s="94" t="str">
        <f t="shared" si="109"/>
        <v/>
      </c>
      <c r="CT53" s="94" t="str">
        <f t="shared" si="110"/>
        <v/>
      </c>
      <c r="CU53" s="94" t="str">
        <f t="shared" si="111"/>
        <v/>
      </c>
      <c r="CV53" s="94" t="str">
        <f t="shared" si="112"/>
        <v/>
      </c>
      <c r="CW53" s="94" t="str">
        <f t="shared" si="113"/>
        <v/>
      </c>
      <c r="CX53" s="93" t="str">
        <f t="shared" si="114"/>
        <v/>
      </c>
      <c r="CY53" s="519" t="str">
        <f t="shared" si="115"/>
        <v/>
      </c>
      <c r="CZ53" s="532" t="str">
        <f t="shared" si="116"/>
        <v/>
      </c>
      <c r="DA53" s="533" t="str">
        <f t="shared" si="117"/>
        <v/>
      </c>
      <c r="DB53" s="534" t="str">
        <f t="shared" si="118"/>
        <v/>
      </c>
      <c r="DC53" s="534" t="str">
        <f t="shared" si="119"/>
        <v/>
      </c>
      <c r="DD53" s="534" t="str">
        <f t="shared" si="120"/>
        <v/>
      </c>
      <c r="DE53" s="534" t="str">
        <f t="shared" si="121"/>
        <v/>
      </c>
      <c r="DF53" s="534" t="str">
        <f t="shared" si="122"/>
        <v/>
      </c>
      <c r="DG53" s="535" t="str">
        <f t="shared" si="123"/>
        <v/>
      </c>
      <c r="DH53" s="535" t="str">
        <f t="shared" si="124"/>
        <v/>
      </c>
      <c r="DI53" s="535" t="str">
        <f t="shared" si="125"/>
        <v/>
      </c>
      <c r="DJ53" s="535" t="str">
        <f t="shared" si="126"/>
        <v/>
      </c>
      <c r="DK53" s="534" t="str">
        <f t="shared" si="127"/>
        <v/>
      </c>
      <c r="DL53" s="534" t="str">
        <f t="shared" si="128"/>
        <v/>
      </c>
      <c r="DM53" s="534" t="str">
        <f t="shared" si="129"/>
        <v/>
      </c>
      <c r="DN53" s="534" t="str">
        <f t="shared" si="130"/>
        <v/>
      </c>
      <c r="DO53" s="534" t="str">
        <f t="shared" si="131"/>
        <v/>
      </c>
      <c r="DP53" s="533" t="str">
        <f t="shared" si="132"/>
        <v/>
      </c>
      <c r="DQ53" s="532" t="str">
        <f t="shared" si="133"/>
        <v/>
      </c>
      <c r="DR53" s="536">
        <f t="shared" si="134"/>
        <v>2</v>
      </c>
      <c r="DS53" s="468">
        <f t="shared" si="135"/>
        <v>1</v>
      </c>
      <c r="DT53" s="468">
        <f t="shared" si="136"/>
        <v>1</v>
      </c>
      <c r="DU53" s="468">
        <f t="shared" si="137"/>
        <v>0</v>
      </c>
      <c r="DV53" s="991" t="str">
        <f>IF(DV51="","",DV51*BZ52)</f>
        <v/>
      </c>
      <c r="DW53" s="992" t="str">
        <f>IF(DW51="","",DW51*CA52)</f>
        <v/>
      </c>
      <c r="DX53" s="992" t="str">
        <f>IF(DX51="","",DX51*CB52)</f>
        <v/>
      </c>
      <c r="DY53" s="993" t="str">
        <f>IF(DY51="","",DY51*CC52)</f>
        <v/>
      </c>
      <c r="DZ53" s="985"/>
      <c r="EA53" s="61"/>
    </row>
    <row r="54" spans="1:131" ht="12.75" customHeight="1">
      <c r="A54" s="990" t="s">
        <v>359</v>
      </c>
      <c r="B54" s="743"/>
      <c r="C54" s="743">
        <v>3</v>
      </c>
      <c r="D54" s="743"/>
      <c r="E54" s="743"/>
      <c r="F54" s="743"/>
      <c r="G54" s="743"/>
      <c r="H54" s="743"/>
      <c r="I54" s="743"/>
      <c r="J54" s="743"/>
      <c r="K54" s="743"/>
      <c r="L54" s="743"/>
      <c r="M54" s="743"/>
      <c r="N54" s="743"/>
      <c r="O54" s="743"/>
      <c r="P54" s="743">
        <v>0</v>
      </c>
      <c r="Q54" s="743"/>
      <c r="R54" s="743"/>
      <c r="S54" s="743"/>
      <c r="T54" s="976"/>
      <c r="U54" s="743"/>
      <c r="V54" s="743">
        <v>0</v>
      </c>
      <c r="W54" s="743"/>
      <c r="X54" s="743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976"/>
      <c r="AN54" s="743"/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976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743"/>
      <c r="BR54" s="743"/>
      <c r="BS54" s="743"/>
      <c r="BT54" s="743"/>
      <c r="BU54" s="743"/>
      <c r="BV54" s="743"/>
      <c r="BW54" s="743"/>
      <c r="BX54" s="743"/>
      <c r="BY54" s="976"/>
      <c r="BZ54" s="743"/>
      <c r="CA54" s="743"/>
      <c r="CB54" s="743"/>
      <c r="CC54" s="743"/>
      <c r="CD54" s="530" t="str">
        <f t="shared" si="94"/>
        <v/>
      </c>
      <c r="CE54" s="530" t="str">
        <f t="shared" si="95"/>
        <v/>
      </c>
      <c r="CF54" s="530" t="str">
        <f t="shared" si="96"/>
        <v/>
      </c>
      <c r="CG54" s="531" t="str">
        <f t="shared" si="97"/>
        <v/>
      </c>
      <c r="CH54" s="518" t="str">
        <f t="shared" si="98"/>
        <v/>
      </c>
      <c r="CI54" s="93" t="str">
        <f t="shared" si="99"/>
        <v/>
      </c>
      <c r="CJ54" s="94" t="str">
        <f t="shared" si="100"/>
        <v/>
      </c>
      <c r="CK54" s="94" t="str">
        <f t="shared" si="101"/>
        <v/>
      </c>
      <c r="CL54" s="94" t="str">
        <f t="shared" si="102"/>
        <v/>
      </c>
      <c r="CM54" s="94" t="str">
        <f t="shared" si="103"/>
        <v/>
      </c>
      <c r="CN54" s="94" t="str">
        <f t="shared" si="104"/>
        <v/>
      </c>
      <c r="CO54" s="108" t="str">
        <f t="shared" si="105"/>
        <v/>
      </c>
      <c r="CP54" s="108" t="str">
        <f t="shared" si="106"/>
        <v/>
      </c>
      <c r="CQ54" s="108" t="str">
        <f t="shared" si="107"/>
        <v/>
      </c>
      <c r="CR54" s="108" t="str">
        <f t="shared" si="108"/>
        <v/>
      </c>
      <c r="CS54" s="94" t="str">
        <f t="shared" si="109"/>
        <v/>
      </c>
      <c r="CT54" s="94" t="str">
        <f t="shared" si="110"/>
        <v/>
      </c>
      <c r="CU54" s="94" t="str">
        <f t="shared" si="111"/>
        <v/>
      </c>
      <c r="CV54" s="94" t="str">
        <f t="shared" si="112"/>
        <v/>
      </c>
      <c r="CW54" s="94" t="str">
        <f t="shared" si="113"/>
        <v/>
      </c>
      <c r="CX54" s="93" t="str">
        <f t="shared" si="114"/>
        <v/>
      </c>
      <c r="CY54" s="519" t="str">
        <f t="shared" si="115"/>
        <v/>
      </c>
      <c r="CZ54" s="532" t="str">
        <f t="shared" si="116"/>
        <v/>
      </c>
      <c r="DA54" s="533" t="str">
        <f t="shared" si="117"/>
        <v/>
      </c>
      <c r="DB54" s="534" t="str">
        <f t="shared" si="118"/>
        <v/>
      </c>
      <c r="DC54" s="534" t="str">
        <f t="shared" si="119"/>
        <v/>
      </c>
      <c r="DD54" s="534" t="str">
        <f t="shared" si="120"/>
        <v/>
      </c>
      <c r="DE54" s="534" t="str">
        <f t="shared" si="121"/>
        <v/>
      </c>
      <c r="DF54" s="534" t="str">
        <f t="shared" si="122"/>
        <v/>
      </c>
      <c r="DG54" s="535" t="str">
        <f t="shared" si="123"/>
        <v/>
      </c>
      <c r="DH54" s="535" t="str">
        <f t="shared" si="124"/>
        <v/>
      </c>
      <c r="DI54" s="535" t="str">
        <f t="shared" si="125"/>
        <v/>
      </c>
      <c r="DJ54" s="535" t="str">
        <f t="shared" si="126"/>
        <v/>
      </c>
      <c r="DK54" s="534" t="str">
        <f t="shared" si="127"/>
        <v/>
      </c>
      <c r="DL54" s="534" t="str">
        <f t="shared" si="128"/>
        <v/>
      </c>
      <c r="DM54" s="534" t="str">
        <f t="shared" si="129"/>
        <v/>
      </c>
      <c r="DN54" s="534" t="str">
        <f t="shared" si="130"/>
        <v/>
      </c>
      <c r="DO54" s="534" t="str">
        <f t="shared" si="131"/>
        <v/>
      </c>
      <c r="DP54" s="533" t="str">
        <f t="shared" si="132"/>
        <v/>
      </c>
      <c r="DQ54" s="532" t="str">
        <f t="shared" si="133"/>
        <v/>
      </c>
      <c r="DR54" s="536">
        <f t="shared" si="134"/>
        <v>2</v>
      </c>
      <c r="DS54" s="468">
        <f t="shared" si="135"/>
        <v>1</v>
      </c>
      <c r="DT54" s="468">
        <f t="shared" si="136"/>
        <v>0</v>
      </c>
      <c r="DU54" s="468">
        <f t="shared" si="137"/>
        <v>0</v>
      </c>
      <c r="DV54" s="994"/>
      <c r="DW54" s="306"/>
      <c r="DX54" s="306"/>
      <c r="DY54" s="995"/>
      <c r="DZ54" s="985"/>
      <c r="EA54" s="61"/>
    </row>
    <row r="55" spans="1:131" ht="15.75" customHeight="1">
      <c r="A55" s="529" t="s">
        <v>353</v>
      </c>
      <c r="B55" s="863" t="str">
        <f t="shared" ref="B55:S55" si="146">IF(B49="","",(B49-B51-B54)*B50/B$7/365/$G$1)</f>
        <v/>
      </c>
      <c r="C55" s="863">
        <f t="shared" si="146"/>
        <v>-9.2873443337484444E-4</v>
      </c>
      <c r="D55" s="863" t="str">
        <f t="shared" si="146"/>
        <v/>
      </c>
      <c r="E55" s="863" t="str">
        <f t="shared" si="146"/>
        <v/>
      </c>
      <c r="F55" s="863" t="str">
        <f t="shared" si="146"/>
        <v/>
      </c>
      <c r="G55" s="863" t="str">
        <f t="shared" si="146"/>
        <v/>
      </c>
      <c r="H55" s="863" t="str">
        <f t="shared" si="146"/>
        <v/>
      </c>
      <c r="I55" s="863" t="str">
        <f t="shared" si="146"/>
        <v/>
      </c>
      <c r="J55" s="863" t="str">
        <f t="shared" si="146"/>
        <v/>
      </c>
      <c r="K55" s="863" t="str">
        <f t="shared" si="146"/>
        <v/>
      </c>
      <c r="L55" s="863" t="str">
        <f t="shared" si="146"/>
        <v/>
      </c>
      <c r="M55" s="863" t="str">
        <f t="shared" si="146"/>
        <v/>
      </c>
      <c r="N55" s="863" t="str">
        <f t="shared" si="146"/>
        <v/>
      </c>
      <c r="O55" s="863" t="str">
        <f t="shared" si="146"/>
        <v/>
      </c>
      <c r="P55" s="863">
        <f t="shared" si="146"/>
        <v>5.6608574986657173E-3</v>
      </c>
      <c r="Q55" s="863" t="str">
        <f t="shared" si="146"/>
        <v/>
      </c>
      <c r="R55" s="863" t="str">
        <f t="shared" si="146"/>
        <v/>
      </c>
      <c r="S55" s="863" t="str">
        <f t="shared" si="146"/>
        <v/>
      </c>
      <c r="T55" s="996"/>
      <c r="U55" s="863" t="str">
        <f t="shared" ref="U55:AL55" si="147">IF(U49="","",(U49-U51-U54)*U50/U$7/365/$G$1)</f>
        <v/>
      </c>
      <c r="V55" s="863">
        <f t="shared" si="147"/>
        <v>4.6436721668742222E-4</v>
      </c>
      <c r="W55" s="863" t="str">
        <f t="shared" si="147"/>
        <v/>
      </c>
      <c r="X55" s="863" t="str">
        <f t="shared" si="147"/>
        <v/>
      </c>
      <c r="Y55" s="863" t="str">
        <f t="shared" si="147"/>
        <v/>
      </c>
      <c r="Z55" s="863" t="str">
        <f t="shared" si="147"/>
        <v/>
      </c>
      <c r="AA55" s="863" t="str">
        <f t="shared" si="147"/>
        <v/>
      </c>
      <c r="AB55" s="863" t="str">
        <f t="shared" si="147"/>
        <v/>
      </c>
      <c r="AC55" s="863" t="str">
        <f t="shared" si="147"/>
        <v/>
      </c>
      <c r="AD55" s="863" t="str">
        <f t="shared" si="147"/>
        <v/>
      </c>
      <c r="AE55" s="863" t="str">
        <f t="shared" si="147"/>
        <v/>
      </c>
      <c r="AF55" s="863" t="str">
        <f t="shared" si="147"/>
        <v/>
      </c>
      <c r="AG55" s="863" t="str">
        <f t="shared" si="147"/>
        <v/>
      </c>
      <c r="AH55" s="863" t="str">
        <f t="shared" si="147"/>
        <v/>
      </c>
      <c r="AI55" s="863" t="str">
        <f t="shared" si="147"/>
        <v/>
      </c>
      <c r="AJ55" s="863" t="str">
        <f t="shared" si="147"/>
        <v/>
      </c>
      <c r="AK55" s="863" t="str">
        <f t="shared" si="147"/>
        <v/>
      </c>
      <c r="AL55" s="863" t="str">
        <f t="shared" si="147"/>
        <v/>
      </c>
      <c r="AM55" s="996"/>
      <c r="AN55" s="863" t="str">
        <f t="shared" ref="AN55:BE55" si="148">IF(AN49="","",(AN49-AN51-AN54)*AN50/AN$7/365/$G$1)</f>
        <v/>
      </c>
      <c r="AO55" s="863">
        <f t="shared" si="148"/>
        <v>8.2554171855541716E-4</v>
      </c>
      <c r="AP55" s="863" t="str">
        <f t="shared" si="148"/>
        <v/>
      </c>
      <c r="AQ55" s="863" t="str">
        <f t="shared" si="148"/>
        <v/>
      </c>
      <c r="AR55" s="863" t="str">
        <f t="shared" si="148"/>
        <v/>
      </c>
      <c r="AS55" s="863" t="str">
        <f t="shared" si="148"/>
        <v/>
      </c>
      <c r="AT55" s="863" t="str">
        <f t="shared" si="148"/>
        <v/>
      </c>
      <c r="AU55" s="863" t="str">
        <f t="shared" si="148"/>
        <v/>
      </c>
      <c r="AV55" s="863" t="str">
        <f t="shared" si="148"/>
        <v/>
      </c>
      <c r="AW55" s="863" t="str">
        <f t="shared" si="148"/>
        <v/>
      </c>
      <c r="AX55" s="863" t="str">
        <f t="shared" si="148"/>
        <v/>
      </c>
      <c r="AY55" s="863" t="str">
        <f t="shared" si="148"/>
        <v/>
      </c>
      <c r="AZ55" s="863" t="str">
        <f t="shared" si="148"/>
        <v/>
      </c>
      <c r="BA55" s="863" t="str">
        <f t="shared" si="148"/>
        <v/>
      </c>
      <c r="BB55" s="863" t="str">
        <f t="shared" si="148"/>
        <v/>
      </c>
      <c r="BC55" s="863" t="str">
        <f t="shared" si="148"/>
        <v/>
      </c>
      <c r="BD55" s="863" t="str">
        <f t="shared" si="148"/>
        <v/>
      </c>
      <c r="BE55" s="863" t="str">
        <f t="shared" si="148"/>
        <v/>
      </c>
      <c r="BF55" s="996"/>
      <c r="BG55" s="863" t="str">
        <f t="shared" ref="BG55:BX55" si="149">IF(BG49="","",(BG49-BG51-BG54)*BG50/BG$7/365/$G$1)</f>
        <v/>
      </c>
      <c r="BH55" s="863" t="str">
        <f t="shared" si="149"/>
        <v/>
      </c>
      <c r="BI55" s="863" t="str">
        <f t="shared" si="149"/>
        <v/>
      </c>
      <c r="BJ55" s="863" t="str">
        <f t="shared" si="149"/>
        <v/>
      </c>
      <c r="BK55" s="863" t="str">
        <f t="shared" si="149"/>
        <v/>
      </c>
      <c r="BL55" s="863" t="str">
        <f t="shared" si="149"/>
        <v/>
      </c>
      <c r="BM55" s="863" t="str">
        <f t="shared" si="149"/>
        <v/>
      </c>
      <c r="BN55" s="863" t="str">
        <f t="shared" si="149"/>
        <v/>
      </c>
      <c r="BO55" s="863" t="str">
        <f t="shared" si="149"/>
        <v/>
      </c>
      <c r="BP55" s="863" t="str">
        <f t="shared" si="149"/>
        <v/>
      </c>
      <c r="BQ55" s="863" t="str">
        <f t="shared" si="149"/>
        <v/>
      </c>
      <c r="BR55" s="863" t="str">
        <f t="shared" si="149"/>
        <v/>
      </c>
      <c r="BS55" s="863" t="str">
        <f t="shared" si="149"/>
        <v/>
      </c>
      <c r="BT55" s="863" t="str">
        <f t="shared" si="149"/>
        <v/>
      </c>
      <c r="BU55" s="863" t="str">
        <f t="shared" si="149"/>
        <v/>
      </c>
      <c r="BV55" s="863" t="str">
        <f t="shared" si="149"/>
        <v/>
      </c>
      <c r="BW55" s="863" t="str">
        <f t="shared" si="149"/>
        <v/>
      </c>
      <c r="BX55" s="863" t="str">
        <f t="shared" si="149"/>
        <v/>
      </c>
      <c r="BY55" s="996"/>
      <c r="BZ55" s="863" t="str">
        <f>IF(BZ49="","",(BZ49-BZ51-BZ54)*BZ50/BZ$7/365/$G$1)</f>
        <v/>
      </c>
      <c r="CA55" s="863" t="str">
        <f>IF(CA49="","",(CA49-CA51-CA54)*CA50/CA$7/365/$G$1)</f>
        <v/>
      </c>
      <c r="CB55" s="863" t="str">
        <f>IF(CB49="","",(CB49-CB51-CB54)*CB50/CB$7/365/$G$1)</f>
        <v/>
      </c>
      <c r="CC55" s="863" t="str">
        <f>IF(CC49="","",(CC49-CC51-CC54)*CC50/CC$7/365/$G$1)</f>
        <v/>
      </c>
      <c r="CD55" s="997" t="str">
        <f t="shared" si="94"/>
        <v/>
      </c>
      <c r="CE55" s="997" t="str">
        <f t="shared" si="95"/>
        <v/>
      </c>
      <c r="CF55" s="997" t="str">
        <f t="shared" si="96"/>
        <v/>
      </c>
      <c r="CG55" s="998" t="str">
        <f t="shared" si="97"/>
        <v/>
      </c>
      <c r="CH55" s="724" t="str">
        <f t="shared" si="98"/>
        <v/>
      </c>
      <c r="CI55" s="639" t="str">
        <f t="shared" si="99"/>
        <v/>
      </c>
      <c r="CJ55" s="640" t="str">
        <f t="shared" si="100"/>
        <v/>
      </c>
      <c r="CK55" s="640" t="str">
        <f t="shared" si="101"/>
        <v/>
      </c>
      <c r="CL55" s="640" t="str">
        <f t="shared" si="102"/>
        <v/>
      </c>
      <c r="CM55" s="640" t="str">
        <f t="shared" si="103"/>
        <v/>
      </c>
      <c r="CN55" s="640" t="str">
        <f t="shared" si="104"/>
        <v/>
      </c>
      <c r="CO55" s="641" t="str">
        <f t="shared" si="105"/>
        <v/>
      </c>
      <c r="CP55" s="641" t="str">
        <f t="shared" si="106"/>
        <v/>
      </c>
      <c r="CQ55" s="641">
        <f t="shared" si="107"/>
        <v>8.2554171855541716E-4</v>
      </c>
      <c r="CR55" s="641" t="str">
        <f t="shared" si="108"/>
        <v/>
      </c>
      <c r="CS55" s="640" t="str">
        <f t="shared" si="109"/>
        <v/>
      </c>
      <c r="CT55" s="640" t="str">
        <f t="shared" si="110"/>
        <v/>
      </c>
      <c r="CU55" s="640" t="str">
        <f t="shared" si="111"/>
        <v/>
      </c>
      <c r="CV55" s="640" t="str">
        <f t="shared" si="112"/>
        <v/>
      </c>
      <c r="CW55" s="640" t="str">
        <f t="shared" si="113"/>
        <v/>
      </c>
      <c r="CX55" s="639" t="str">
        <f t="shared" si="114"/>
        <v/>
      </c>
      <c r="CY55" s="725" t="str">
        <f t="shared" si="115"/>
        <v/>
      </c>
      <c r="CZ55" s="638" t="str">
        <f t="shared" si="116"/>
        <v/>
      </c>
      <c r="DA55" s="639" t="str">
        <f t="shared" si="117"/>
        <v/>
      </c>
      <c r="DB55" s="640" t="str">
        <f t="shared" si="118"/>
        <v/>
      </c>
      <c r="DC55" s="640" t="str">
        <f t="shared" si="119"/>
        <v/>
      </c>
      <c r="DD55" s="640" t="str">
        <f t="shared" si="120"/>
        <v/>
      </c>
      <c r="DE55" s="640" t="str">
        <f t="shared" si="121"/>
        <v/>
      </c>
      <c r="DF55" s="640" t="str">
        <f t="shared" si="122"/>
        <v/>
      </c>
      <c r="DG55" s="641" t="str">
        <f t="shared" si="123"/>
        <v/>
      </c>
      <c r="DH55" s="641" t="str">
        <f t="shared" si="124"/>
        <v/>
      </c>
      <c r="DI55" s="641" t="str">
        <f t="shared" si="125"/>
        <v/>
      </c>
      <c r="DJ55" s="641" t="str">
        <f t="shared" si="126"/>
        <v/>
      </c>
      <c r="DK55" s="640" t="str">
        <f t="shared" si="127"/>
        <v/>
      </c>
      <c r="DL55" s="640" t="str">
        <f t="shared" si="128"/>
        <v/>
      </c>
      <c r="DM55" s="640" t="str">
        <f t="shared" si="129"/>
        <v/>
      </c>
      <c r="DN55" s="640" t="str">
        <f t="shared" si="130"/>
        <v/>
      </c>
      <c r="DO55" s="640" t="str">
        <f t="shared" si="131"/>
        <v/>
      </c>
      <c r="DP55" s="639" t="str">
        <f t="shared" si="132"/>
        <v/>
      </c>
      <c r="DQ55" s="638" t="str">
        <f t="shared" si="133"/>
        <v/>
      </c>
      <c r="DR55" s="536">
        <f t="shared" si="134"/>
        <v>2</v>
      </c>
      <c r="DS55" s="468">
        <f t="shared" si="135"/>
        <v>1</v>
      </c>
      <c r="DT55" s="468">
        <f t="shared" si="136"/>
        <v>1</v>
      </c>
      <c r="DU55" s="468">
        <f t="shared" si="137"/>
        <v>0</v>
      </c>
      <c r="DV55" s="999" t="str">
        <f>IF(DV49="","",(DV49+SUM(BZ49)*(DV49="")-SUM(DV51)-DV54-SUM(BZ54)*(DV54=""))*BZ50/DV$7/365/$G$1)</f>
        <v/>
      </c>
      <c r="DW55" s="863" t="str">
        <f>IF(DW49="","",(DW49+SUM(CA49)*(DW49="")-SUM(DW51)-DW54-SUM(CA54)*(DW54=""))*CA50/DW$7/365/$G$1)</f>
        <v/>
      </c>
      <c r="DX55" s="863" t="str">
        <f>IF(DX49="","",(DX49+SUM(CB49)*(DX49="")-SUM(DX51)-DX54-SUM(CB54)*(DX54=""))*CB50/DX$7/365/$G$1)</f>
        <v/>
      </c>
      <c r="DY55" s="1000" t="str">
        <f>IF(DY49="","",(DY49+SUM(CC49)*(DY49="")-SUM(DY51)-DY54-SUM(CC54)*(DY54=""))*CC50/DY$7/365/$G$1)</f>
        <v/>
      </c>
      <c r="DZ55" s="985"/>
      <c r="EA55" s="61"/>
    </row>
    <row r="56" spans="1:131" ht="12.75" customHeight="1">
      <c r="A56" s="527" t="s">
        <v>558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6"/>
      <c r="U56" s="975"/>
      <c r="V56" s="975"/>
      <c r="W56" s="975"/>
      <c r="X56" s="975"/>
      <c r="Y56" s="975"/>
      <c r="Z56" s="975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6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6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  <c r="BT56" s="975"/>
      <c r="BU56" s="975"/>
      <c r="BV56" s="975"/>
      <c r="BW56" s="975"/>
      <c r="BX56" s="975"/>
      <c r="BY56" s="976"/>
      <c r="BZ56" s="975"/>
      <c r="CA56" s="975"/>
      <c r="CB56" s="975"/>
      <c r="CC56" s="975"/>
      <c r="CD56" s="530" t="str">
        <f t="shared" si="94"/>
        <v/>
      </c>
      <c r="CE56" s="530" t="str">
        <f t="shared" si="95"/>
        <v/>
      </c>
      <c r="CF56" s="530" t="str">
        <f t="shared" si="96"/>
        <v/>
      </c>
      <c r="CG56" s="531" t="str">
        <f t="shared" si="97"/>
        <v/>
      </c>
      <c r="CH56" s="518" t="str">
        <f t="shared" si="98"/>
        <v/>
      </c>
      <c r="CI56" s="93" t="str">
        <f t="shared" si="99"/>
        <v/>
      </c>
      <c r="CJ56" s="94" t="str">
        <f t="shared" si="100"/>
        <v/>
      </c>
      <c r="CK56" s="94" t="str">
        <f t="shared" si="101"/>
        <v/>
      </c>
      <c r="CL56" s="94" t="str">
        <f t="shared" si="102"/>
        <v/>
      </c>
      <c r="CM56" s="94" t="str">
        <f t="shared" si="103"/>
        <v/>
      </c>
      <c r="CN56" s="94" t="str">
        <f t="shared" si="104"/>
        <v/>
      </c>
      <c r="CO56" s="108" t="str">
        <f t="shared" si="105"/>
        <v/>
      </c>
      <c r="CP56" s="108" t="str">
        <f t="shared" si="106"/>
        <v/>
      </c>
      <c r="CQ56" s="108" t="str">
        <f t="shared" si="107"/>
        <v/>
      </c>
      <c r="CR56" s="108" t="str">
        <f t="shared" si="108"/>
        <v/>
      </c>
      <c r="CS56" s="94" t="str">
        <f t="shared" si="109"/>
        <v/>
      </c>
      <c r="CT56" s="94" t="str">
        <f t="shared" si="110"/>
        <v/>
      </c>
      <c r="CU56" s="94" t="str">
        <f t="shared" si="111"/>
        <v/>
      </c>
      <c r="CV56" s="94" t="str">
        <f t="shared" si="112"/>
        <v/>
      </c>
      <c r="CW56" s="94" t="str">
        <f t="shared" si="113"/>
        <v/>
      </c>
      <c r="CX56" s="93" t="str">
        <f t="shared" si="114"/>
        <v/>
      </c>
      <c r="CY56" s="519" t="str">
        <f t="shared" si="115"/>
        <v/>
      </c>
      <c r="CZ56" s="532" t="str">
        <f t="shared" si="116"/>
        <v/>
      </c>
      <c r="DA56" s="533" t="str">
        <f t="shared" si="117"/>
        <v/>
      </c>
      <c r="DB56" s="534" t="str">
        <f t="shared" si="118"/>
        <v/>
      </c>
      <c r="DC56" s="534" t="str">
        <f t="shared" si="119"/>
        <v/>
      </c>
      <c r="DD56" s="534" t="str">
        <f t="shared" si="120"/>
        <v/>
      </c>
      <c r="DE56" s="534" t="str">
        <f t="shared" si="121"/>
        <v/>
      </c>
      <c r="DF56" s="534" t="str">
        <f t="shared" si="122"/>
        <v/>
      </c>
      <c r="DG56" s="535" t="str">
        <f t="shared" si="123"/>
        <v/>
      </c>
      <c r="DH56" s="535" t="str">
        <f t="shared" si="124"/>
        <v/>
      </c>
      <c r="DI56" s="535" t="str">
        <f t="shared" si="125"/>
        <v/>
      </c>
      <c r="DJ56" s="535" t="str">
        <f t="shared" si="126"/>
        <v/>
      </c>
      <c r="DK56" s="534" t="str">
        <f t="shared" si="127"/>
        <v/>
      </c>
      <c r="DL56" s="534" t="str">
        <f t="shared" si="128"/>
        <v/>
      </c>
      <c r="DM56" s="534" t="str">
        <f t="shared" si="129"/>
        <v/>
      </c>
      <c r="DN56" s="534" t="str">
        <f t="shared" si="130"/>
        <v/>
      </c>
      <c r="DO56" s="534" t="str">
        <f t="shared" si="131"/>
        <v/>
      </c>
      <c r="DP56" s="533" t="str">
        <f t="shared" si="132"/>
        <v/>
      </c>
      <c r="DQ56" s="532" t="str">
        <f t="shared" si="133"/>
        <v/>
      </c>
      <c r="DR56" s="536">
        <f t="shared" si="134"/>
        <v>0</v>
      </c>
      <c r="DS56" s="468">
        <f t="shared" si="135"/>
        <v>0</v>
      </c>
      <c r="DT56" s="468">
        <f t="shared" si="136"/>
        <v>0</v>
      </c>
      <c r="DU56" s="468">
        <f t="shared" si="137"/>
        <v>0</v>
      </c>
      <c r="DV56" s="1001" t="str">
        <f>IF(SUM(BZ56)&gt;0,BZ56*'Exp factors'!C$21,"")</f>
        <v/>
      </c>
      <c r="DW56" s="1002" t="str">
        <f>IF(SUM(CA56)&gt;0,CA56*'Exp factors'!D$21,"")</f>
        <v/>
      </c>
      <c r="DX56" s="1002" t="str">
        <f>IF(SUM(CB56)&gt;0,CB56*'Exp factors'!E$21,"")</f>
        <v/>
      </c>
      <c r="DY56" s="1003" t="str">
        <f>IF(SUM(CC56)&gt;0,CC56*'Exp factors'!F$21,"")</f>
        <v/>
      </c>
      <c r="DZ56" s="985"/>
      <c r="EA56" s="61"/>
    </row>
    <row r="57" spans="1:131" ht="12.75" customHeight="1">
      <c r="A57" s="980" t="s">
        <v>357</v>
      </c>
      <c r="B57" s="1017">
        <f t="shared" ref="B57:S57" si="150">3090*4.1868</f>
        <v>12937.212</v>
      </c>
      <c r="C57" s="1017">
        <f t="shared" si="150"/>
        <v>12937.212</v>
      </c>
      <c r="D57" s="1017">
        <f t="shared" si="150"/>
        <v>12937.212</v>
      </c>
      <c r="E57" s="1017">
        <f t="shared" si="150"/>
        <v>12937.212</v>
      </c>
      <c r="F57" s="1017">
        <f t="shared" si="150"/>
        <v>12937.212</v>
      </c>
      <c r="G57" s="1017">
        <f t="shared" si="150"/>
        <v>12937.212</v>
      </c>
      <c r="H57" s="1017">
        <f t="shared" si="150"/>
        <v>12937.212</v>
      </c>
      <c r="I57" s="1017">
        <f t="shared" si="150"/>
        <v>12937.212</v>
      </c>
      <c r="J57" s="1017">
        <f t="shared" si="150"/>
        <v>12937.212</v>
      </c>
      <c r="K57" s="1017">
        <f t="shared" si="150"/>
        <v>12937.212</v>
      </c>
      <c r="L57" s="1017">
        <f t="shared" si="150"/>
        <v>12937.212</v>
      </c>
      <c r="M57" s="1017">
        <f t="shared" si="150"/>
        <v>12937.212</v>
      </c>
      <c r="N57" s="1017">
        <f t="shared" si="150"/>
        <v>12937.212</v>
      </c>
      <c r="O57" s="1017">
        <f t="shared" si="150"/>
        <v>12937.212</v>
      </c>
      <c r="P57" s="1017">
        <f t="shared" si="150"/>
        <v>12937.212</v>
      </c>
      <c r="Q57" s="1017">
        <f t="shared" si="150"/>
        <v>12937.212</v>
      </c>
      <c r="R57" s="1017">
        <f t="shared" si="150"/>
        <v>12937.212</v>
      </c>
      <c r="S57" s="1017">
        <f t="shared" si="150"/>
        <v>12937.212</v>
      </c>
      <c r="T57" s="981"/>
      <c r="U57" s="1017">
        <f t="shared" ref="U57:AL57" si="151">3090*4.1868</f>
        <v>12937.212</v>
      </c>
      <c r="V57" s="1017">
        <f t="shared" si="151"/>
        <v>12937.212</v>
      </c>
      <c r="W57" s="1017">
        <f t="shared" si="151"/>
        <v>12937.212</v>
      </c>
      <c r="X57" s="1017">
        <f t="shared" si="151"/>
        <v>12937.212</v>
      </c>
      <c r="Y57" s="1017">
        <f t="shared" si="151"/>
        <v>12937.212</v>
      </c>
      <c r="Z57" s="1017">
        <f t="shared" si="151"/>
        <v>12937.212</v>
      </c>
      <c r="AA57" s="1017">
        <f t="shared" si="151"/>
        <v>12937.212</v>
      </c>
      <c r="AB57" s="1017">
        <f t="shared" si="151"/>
        <v>12937.212</v>
      </c>
      <c r="AC57" s="1017">
        <f t="shared" si="151"/>
        <v>12937.212</v>
      </c>
      <c r="AD57" s="1017">
        <f t="shared" si="151"/>
        <v>12937.212</v>
      </c>
      <c r="AE57" s="1017">
        <f t="shared" si="151"/>
        <v>12937.212</v>
      </c>
      <c r="AF57" s="1017">
        <f t="shared" si="151"/>
        <v>12937.212</v>
      </c>
      <c r="AG57" s="1017">
        <f t="shared" si="151"/>
        <v>12937.212</v>
      </c>
      <c r="AH57" s="1017">
        <f t="shared" si="151"/>
        <v>12937.212</v>
      </c>
      <c r="AI57" s="1017">
        <f t="shared" si="151"/>
        <v>12937.212</v>
      </c>
      <c r="AJ57" s="1017">
        <f t="shared" si="151"/>
        <v>12937.212</v>
      </c>
      <c r="AK57" s="1017">
        <f t="shared" si="151"/>
        <v>12937.212</v>
      </c>
      <c r="AL57" s="1017">
        <f t="shared" si="151"/>
        <v>12937.212</v>
      </c>
      <c r="AM57" s="981"/>
      <c r="AN57" s="1017">
        <f t="shared" ref="AN57:BE57" si="152">3090*4.1868</f>
        <v>12937.212</v>
      </c>
      <c r="AO57" s="1017">
        <f t="shared" si="152"/>
        <v>12937.212</v>
      </c>
      <c r="AP57" s="1017">
        <f t="shared" si="152"/>
        <v>12937.212</v>
      </c>
      <c r="AQ57" s="1017">
        <f t="shared" si="152"/>
        <v>12937.212</v>
      </c>
      <c r="AR57" s="1017">
        <f t="shared" si="152"/>
        <v>12937.212</v>
      </c>
      <c r="AS57" s="1017">
        <f t="shared" si="152"/>
        <v>12937.212</v>
      </c>
      <c r="AT57" s="1017">
        <f t="shared" si="152"/>
        <v>12937.212</v>
      </c>
      <c r="AU57" s="1017">
        <f t="shared" si="152"/>
        <v>12937.212</v>
      </c>
      <c r="AV57" s="1017">
        <f t="shared" si="152"/>
        <v>12937.212</v>
      </c>
      <c r="AW57" s="1017">
        <f t="shared" si="152"/>
        <v>12937.212</v>
      </c>
      <c r="AX57" s="1017">
        <f t="shared" si="152"/>
        <v>12937.212</v>
      </c>
      <c r="AY57" s="1017">
        <f t="shared" si="152"/>
        <v>12937.212</v>
      </c>
      <c r="AZ57" s="1017">
        <f t="shared" si="152"/>
        <v>12937.212</v>
      </c>
      <c r="BA57" s="1017">
        <f t="shared" si="152"/>
        <v>12937.212</v>
      </c>
      <c r="BB57" s="1017">
        <f t="shared" si="152"/>
        <v>12937.212</v>
      </c>
      <c r="BC57" s="1017">
        <f t="shared" si="152"/>
        <v>12937.212</v>
      </c>
      <c r="BD57" s="1017">
        <f t="shared" si="152"/>
        <v>12937.212</v>
      </c>
      <c r="BE57" s="1017">
        <f t="shared" si="152"/>
        <v>12937.212</v>
      </c>
      <c r="BF57" s="981"/>
      <c r="BG57" s="1017">
        <f t="shared" ref="BG57:BX57" si="153">3090*4.1868</f>
        <v>12937.212</v>
      </c>
      <c r="BH57" s="1017">
        <f t="shared" si="153"/>
        <v>12937.212</v>
      </c>
      <c r="BI57" s="1017">
        <f t="shared" si="153"/>
        <v>12937.212</v>
      </c>
      <c r="BJ57" s="1017">
        <f t="shared" si="153"/>
        <v>12937.212</v>
      </c>
      <c r="BK57" s="1017">
        <f t="shared" si="153"/>
        <v>12937.212</v>
      </c>
      <c r="BL57" s="1017">
        <f t="shared" si="153"/>
        <v>12937.212</v>
      </c>
      <c r="BM57" s="1017">
        <f t="shared" si="153"/>
        <v>12937.212</v>
      </c>
      <c r="BN57" s="1017">
        <f t="shared" si="153"/>
        <v>12937.212</v>
      </c>
      <c r="BO57" s="1017">
        <f t="shared" si="153"/>
        <v>12937.212</v>
      </c>
      <c r="BP57" s="1017">
        <f t="shared" si="153"/>
        <v>12937.212</v>
      </c>
      <c r="BQ57" s="1017">
        <f t="shared" si="153"/>
        <v>12937.212</v>
      </c>
      <c r="BR57" s="1017">
        <f t="shared" si="153"/>
        <v>12937.212</v>
      </c>
      <c r="BS57" s="1017">
        <f t="shared" si="153"/>
        <v>12937.212</v>
      </c>
      <c r="BT57" s="1017">
        <f t="shared" si="153"/>
        <v>12937.212</v>
      </c>
      <c r="BU57" s="1017">
        <f t="shared" si="153"/>
        <v>12937.212</v>
      </c>
      <c r="BV57" s="1017">
        <f t="shared" si="153"/>
        <v>12937.212</v>
      </c>
      <c r="BW57" s="1017">
        <f t="shared" si="153"/>
        <v>12937.212</v>
      </c>
      <c r="BX57" s="1017">
        <f t="shared" si="153"/>
        <v>12937.212</v>
      </c>
      <c r="BY57" s="981"/>
      <c r="BZ57" s="1017">
        <f>3090*4.1868</f>
        <v>12937.212</v>
      </c>
      <c r="CA57" s="1017">
        <f>3090*4.1868</f>
        <v>12937.212</v>
      </c>
      <c r="CB57" s="1017">
        <f>3090*4.1868</f>
        <v>12937.212</v>
      </c>
      <c r="CC57" s="1017">
        <f>3090*4.1868</f>
        <v>12937.212</v>
      </c>
      <c r="CD57" s="530">
        <f t="shared" si="94"/>
        <v>12937.212</v>
      </c>
      <c r="CE57" s="530">
        <f t="shared" si="95"/>
        <v>12937.212</v>
      </c>
      <c r="CF57" s="530">
        <f t="shared" si="96"/>
        <v>12937.212</v>
      </c>
      <c r="CG57" s="531">
        <f t="shared" si="97"/>
        <v>12937.212</v>
      </c>
      <c r="CH57" s="518">
        <f t="shared" si="98"/>
        <v>12937.212</v>
      </c>
      <c r="CI57" s="93">
        <f t="shared" si="99"/>
        <v>12937.212</v>
      </c>
      <c r="CJ57" s="94">
        <f t="shared" si="100"/>
        <v>12937.212</v>
      </c>
      <c r="CK57" s="94">
        <f t="shared" si="101"/>
        <v>12937.212</v>
      </c>
      <c r="CL57" s="94">
        <f t="shared" si="102"/>
        <v>12937.212</v>
      </c>
      <c r="CM57" s="94">
        <f t="shared" si="103"/>
        <v>12937.212</v>
      </c>
      <c r="CN57" s="94">
        <f t="shared" si="104"/>
        <v>12937.212</v>
      </c>
      <c r="CO57" s="108">
        <f t="shared" si="105"/>
        <v>12937.212</v>
      </c>
      <c r="CP57" s="108">
        <f t="shared" si="106"/>
        <v>12937.212</v>
      </c>
      <c r="CQ57" s="108">
        <f t="shared" si="107"/>
        <v>12937.212</v>
      </c>
      <c r="CR57" s="108">
        <f t="shared" si="108"/>
        <v>12937.212</v>
      </c>
      <c r="CS57" s="94">
        <f t="shared" si="109"/>
        <v>12937.212</v>
      </c>
      <c r="CT57" s="94">
        <f t="shared" si="110"/>
        <v>12937.212</v>
      </c>
      <c r="CU57" s="94">
        <f t="shared" si="111"/>
        <v>12937.212</v>
      </c>
      <c r="CV57" s="94">
        <f t="shared" si="112"/>
        <v>12937.212</v>
      </c>
      <c r="CW57" s="94">
        <f t="shared" si="113"/>
        <v>12937.212</v>
      </c>
      <c r="CX57" s="93">
        <f t="shared" si="114"/>
        <v>12937.212</v>
      </c>
      <c r="CY57" s="519">
        <f t="shared" si="115"/>
        <v>12937.212</v>
      </c>
      <c r="CZ57" s="532">
        <f t="shared" si="116"/>
        <v>12937.212</v>
      </c>
      <c r="DA57" s="533">
        <f t="shared" si="117"/>
        <v>12937.212</v>
      </c>
      <c r="DB57" s="534">
        <f t="shared" si="118"/>
        <v>12937.212</v>
      </c>
      <c r="DC57" s="534">
        <f t="shared" si="119"/>
        <v>12937.212</v>
      </c>
      <c r="DD57" s="534">
        <f t="shared" si="120"/>
        <v>12937.212</v>
      </c>
      <c r="DE57" s="534">
        <f t="shared" si="121"/>
        <v>12937.212</v>
      </c>
      <c r="DF57" s="534">
        <f t="shared" si="122"/>
        <v>12937.212</v>
      </c>
      <c r="DG57" s="535">
        <f t="shared" si="123"/>
        <v>12937.212</v>
      </c>
      <c r="DH57" s="535">
        <f t="shared" si="124"/>
        <v>12937.212</v>
      </c>
      <c r="DI57" s="535">
        <f t="shared" si="125"/>
        <v>12937.212</v>
      </c>
      <c r="DJ57" s="535">
        <f t="shared" si="126"/>
        <v>12937.212</v>
      </c>
      <c r="DK57" s="534">
        <f t="shared" si="127"/>
        <v>12937.212</v>
      </c>
      <c r="DL57" s="534">
        <f t="shared" si="128"/>
        <v>12937.212</v>
      </c>
      <c r="DM57" s="534">
        <f t="shared" si="129"/>
        <v>12937.212</v>
      </c>
      <c r="DN57" s="534">
        <f t="shared" si="130"/>
        <v>12937.212</v>
      </c>
      <c r="DO57" s="534">
        <f t="shared" si="131"/>
        <v>12937.212</v>
      </c>
      <c r="DP57" s="533">
        <f t="shared" si="132"/>
        <v>12937.212</v>
      </c>
      <c r="DQ57" s="532">
        <f t="shared" si="133"/>
        <v>12937.212</v>
      </c>
      <c r="DR57" s="536">
        <f t="shared" si="134"/>
        <v>18</v>
      </c>
      <c r="DS57" s="468">
        <f t="shared" si="135"/>
        <v>18</v>
      </c>
      <c r="DT57" s="468">
        <f t="shared" si="136"/>
        <v>18</v>
      </c>
      <c r="DU57" s="468">
        <f t="shared" si="137"/>
        <v>18</v>
      </c>
      <c r="DV57" s="982"/>
      <c r="DW57" s="983"/>
      <c r="DX57" s="983"/>
      <c r="DY57" s="984"/>
      <c r="DZ57" s="985"/>
      <c r="EA57" s="61"/>
    </row>
    <row r="58" spans="1:131" ht="12.75" customHeight="1">
      <c r="A58" s="986" t="s">
        <v>358</v>
      </c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981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981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981"/>
      <c r="BG58" s="783"/>
      <c r="BH58" s="783"/>
      <c r="BI58" s="783"/>
      <c r="BJ58" s="783"/>
      <c r="BK58" s="783"/>
      <c r="BL58" s="783"/>
      <c r="BM58" s="783"/>
      <c r="BN58" s="783"/>
      <c r="BO58" s="783"/>
      <c r="BP58" s="783"/>
      <c r="BQ58" s="783"/>
      <c r="BR58" s="783"/>
      <c r="BS58" s="783"/>
      <c r="BT58" s="783"/>
      <c r="BU58" s="783"/>
      <c r="BV58" s="783"/>
      <c r="BW58" s="783"/>
      <c r="BX58" s="783"/>
      <c r="BY58" s="981"/>
      <c r="BZ58" s="783"/>
      <c r="CA58" s="783"/>
      <c r="CB58" s="783"/>
      <c r="CC58" s="783"/>
      <c r="CD58" s="530" t="str">
        <f t="shared" si="94"/>
        <v/>
      </c>
      <c r="CE58" s="530" t="str">
        <f t="shared" si="95"/>
        <v/>
      </c>
      <c r="CF58" s="530" t="str">
        <f t="shared" si="96"/>
        <v/>
      </c>
      <c r="CG58" s="531" t="str">
        <f t="shared" si="97"/>
        <v/>
      </c>
      <c r="CH58" s="518" t="str">
        <f t="shared" si="98"/>
        <v/>
      </c>
      <c r="CI58" s="93" t="str">
        <f t="shared" si="99"/>
        <v/>
      </c>
      <c r="CJ58" s="94" t="str">
        <f t="shared" si="100"/>
        <v/>
      </c>
      <c r="CK58" s="94" t="str">
        <f t="shared" si="101"/>
        <v/>
      </c>
      <c r="CL58" s="94" t="str">
        <f t="shared" si="102"/>
        <v/>
      </c>
      <c r="CM58" s="94" t="str">
        <f t="shared" si="103"/>
        <v/>
      </c>
      <c r="CN58" s="94" t="str">
        <f t="shared" si="104"/>
        <v/>
      </c>
      <c r="CO58" s="108" t="str">
        <f t="shared" si="105"/>
        <v/>
      </c>
      <c r="CP58" s="108" t="str">
        <f t="shared" si="106"/>
        <v/>
      </c>
      <c r="CQ58" s="108" t="str">
        <f t="shared" si="107"/>
        <v/>
      </c>
      <c r="CR58" s="108" t="str">
        <f t="shared" si="108"/>
        <v/>
      </c>
      <c r="CS58" s="94" t="str">
        <f t="shared" si="109"/>
        <v/>
      </c>
      <c r="CT58" s="94" t="str">
        <f t="shared" si="110"/>
        <v/>
      </c>
      <c r="CU58" s="94" t="str">
        <f t="shared" si="111"/>
        <v/>
      </c>
      <c r="CV58" s="94" t="str">
        <f t="shared" si="112"/>
        <v/>
      </c>
      <c r="CW58" s="94" t="str">
        <f t="shared" si="113"/>
        <v/>
      </c>
      <c r="CX58" s="93" t="str">
        <f t="shared" si="114"/>
        <v/>
      </c>
      <c r="CY58" s="519" t="str">
        <f t="shared" si="115"/>
        <v/>
      </c>
      <c r="CZ58" s="532" t="str">
        <f t="shared" si="116"/>
        <v/>
      </c>
      <c r="DA58" s="533" t="str">
        <f t="shared" si="117"/>
        <v/>
      </c>
      <c r="DB58" s="534" t="str">
        <f t="shared" si="118"/>
        <v/>
      </c>
      <c r="DC58" s="534" t="str">
        <f t="shared" si="119"/>
        <v/>
      </c>
      <c r="DD58" s="534" t="str">
        <f t="shared" si="120"/>
        <v/>
      </c>
      <c r="DE58" s="534" t="str">
        <f t="shared" si="121"/>
        <v/>
      </c>
      <c r="DF58" s="534" t="str">
        <f t="shared" si="122"/>
        <v/>
      </c>
      <c r="DG58" s="535" t="str">
        <f t="shared" si="123"/>
        <v/>
      </c>
      <c r="DH58" s="535" t="str">
        <f t="shared" si="124"/>
        <v/>
      </c>
      <c r="DI58" s="535" t="str">
        <f t="shared" si="125"/>
        <v/>
      </c>
      <c r="DJ58" s="535" t="str">
        <f t="shared" si="126"/>
        <v/>
      </c>
      <c r="DK58" s="534" t="str">
        <f t="shared" si="127"/>
        <v/>
      </c>
      <c r="DL58" s="534" t="str">
        <f t="shared" si="128"/>
        <v/>
      </c>
      <c r="DM58" s="534" t="str">
        <f t="shared" si="129"/>
        <v/>
      </c>
      <c r="DN58" s="534" t="str">
        <f t="shared" si="130"/>
        <v/>
      </c>
      <c r="DO58" s="534" t="str">
        <f t="shared" si="131"/>
        <v/>
      </c>
      <c r="DP58" s="533" t="str">
        <f t="shared" si="132"/>
        <v/>
      </c>
      <c r="DQ58" s="532" t="str">
        <f t="shared" si="133"/>
        <v/>
      </c>
      <c r="DR58" s="536">
        <f t="shared" si="134"/>
        <v>0</v>
      </c>
      <c r="DS58" s="468">
        <f t="shared" si="135"/>
        <v>0</v>
      </c>
      <c r="DT58" s="468">
        <f t="shared" si="136"/>
        <v>0</v>
      </c>
      <c r="DU58" s="468">
        <f t="shared" si="137"/>
        <v>0</v>
      </c>
      <c r="DV58" s="987" t="str">
        <f>IF(SUM(BZ58)&gt;0,(BZ56-DV61-SUM(BZ61)*(DV61=""))*'Exp factors'!C$24,"")</f>
        <v/>
      </c>
      <c r="DW58" s="988" t="str">
        <f>IF(SUM(CA58)&gt;0,(CA56-DW61-SUM(CA61)*(DW61=""))*'Exp factors'!D$24,"")</f>
        <v/>
      </c>
      <c r="DX58" s="988" t="str">
        <f>IF(SUM(CB58)&gt;0,(CB56-DX61-SUM(CB61)*(DX61=""))*'Exp factors'!E$24,"")</f>
        <v/>
      </c>
      <c r="DY58" s="989" t="str">
        <f>IF(SUM(CC58)&gt;0,(CC56-DY61-SUM(CC61)*(DY61=""))*'Exp factors'!F$24,"")</f>
        <v/>
      </c>
      <c r="DZ58" s="985"/>
      <c r="EA58" s="61"/>
    </row>
    <row r="59" spans="1:131" ht="12.75" customHeight="1">
      <c r="A59" s="990" t="s">
        <v>282</v>
      </c>
      <c r="B59" s="806"/>
      <c r="C59" s="806"/>
      <c r="D59" s="806"/>
      <c r="E59" s="806"/>
      <c r="F59" s="806"/>
      <c r="G59" s="806"/>
      <c r="H59" s="806"/>
      <c r="I59" s="806"/>
      <c r="J59" s="806"/>
      <c r="K59" s="806"/>
      <c r="L59" s="806"/>
      <c r="M59" s="806"/>
      <c r="N59" s="806"/>
      <c r="O59" s="806"/>
      <c r="P59" s="806"/>
      <c r="Q59" s="806"/>
      <c r="R59" s="806"/>
      <c r="S59" s="806"/>
      <c r="T59" s="981"/>
      <c r="U59" s="806"/>
      <c r="V59" s="806"/>
      <c r="W59" s="806"/>
      <c r="X59" s="806"/>
      <c r="Y59" s="806"/>
      <c r="Z59" s="806"/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981"/>
      <c r="AN59" s="806"/>
      <c r="AO59" s="806"/>
      <c r="AP59" s="806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981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806"/>
      <c r="BR59" s="806"/>
      <c r="BS59" s="806"/>
      <c r="BT59" s="806"/>
      <c r="BU59" s="806"/>
      <c r="BV59" s="806"/>
      <c r="BW59" s="806"/>
      <c r="BX59" s="806"/>
      <c r="BY59" s="981"/>
      <c r="BZ59" s="806"/>
      <c r="CA59" s="806"/>
      <c r="CB59" s="806"/>
      <c r="CC59" s="806"/>
      <c r="CD59" s="530" t="str">
        <f t="shared" si="94"/>
        <v/>
      </c>
      <c r="CE59" s="530" t="str">
        <f t="shared" si="95"/>
        <v/>
      </c>
      <c r="CF59" s="530" t="str">
        <f t="shared" si="96"/>
        <v/>
      </c>
      <c r="CG59" s="531" t="str">
        <f t="shared" si="97"/>
        <v/>
      </c>
      <c r="CH59" s="518" t="str">
        <f t="shared" si="98"/>
        <v/>
      </c>
      <c r="CI59" s="93" t="str">
        <f t="shared" si="99"/>
        <v/>
      </c>
      <c r="CJ59" s="94" t="str">
        <f t="shared" si="100"/>
        <v/>
      </c>
      <c r="CK59" s="94" t="str">
        <f t="shared" si="101"/>
        <v/>
      </c>
      <c r="CL59" s="94" t="str">
        <f t="shared" si="102"/>
        <v/>
      </c>
      <c r="CM59" s="94" t="str">
        <f t="shared" si="103"/>
        <v/>
      </c>
      <c r="CN59" s="94" t="str">
        <f t="shared" si="104"/>
        <v/>
      </c>
      <c r="CO59" s="108" t="str">
        <f t="shared" si="105"/>
        <v/>
      </c>
      <c r="CP59" s="108" t="str">
        <f t="shared" si="106"/>
        <v/>
      </c>
      <c r="CQ59" s="108" t="str">
        <f t="shared" si="107"/>
        <v/>
      </c>
      <c r="CR59" s="108" t="str">
        <f t="shared" si="108"/>
        <v/>
      </c>
      <c r="CS59" s="94" t="str">
        <f t="shared" si="109"/>
        <v/>
      </c>
      <c r="CT59" s="94" t="str">
        <f t="shared" si="110"/>
        <v/>
      </c>
      <c r="CU59" s="94" t="str">
        <f t="shared" si="111"/>
        <v/>
      </c>
      <c r="CV59" s="94" t="str">
        <f t="shared" si="112"/>
        <v/>
      </c>
      <c r="CW59" s="94" t="str">
        <f t="shared" si="113"/>
        <v/>
      </c>
      <c r="CX59" s="93" t="str">
        <f t="shared" si="114"/>
        <v/>
      </c>
      <c r="CY59" s="519" t="str">
        <f t="shared" si="115"/>
        <v/>
      </c>
      <c r="CZ59" s="532" t="str">
        <f t="shared" si="116"/>
        <v/>
      </c>
      <c r="DA59" s="533" t="str">
        <f t="shared" si="117"/>
        <v/>
      </c>
      <c r="DB59" s="534" t="str">
        <f t="shared" si="118"/>
        <v/>
      </c>
      <c r="DC59" s="534" t="str">
        <f t="shared" si="119"/>
        <v/>
      </c>
      <c r="DD59" s="534" t="str">
        <f t="shared" si="120"/>
        <v/>
      </c>
      <c r="DE59" s="534" t="str">
        <f t="shared" si="121"/>
        <v/>
      </c>
      <c r="DF59" s="534" t="str">
        <f t="shared" si="122"/>
        <v/>
      </c>
      <c r="DG59" s="535" t="str">
        <f t="shared" si="123"/>
        <v/>
      </c>
      <c r="DH59" s="535" t="str">
        <f t="shared" si="124"/>
        <v/>
      </c>
      <c r="DI59" s="535" t="str">
        <f t="shared" si="125"/>
        <v/>
      </c>
      <c r="DJ59" s="535" t="str">
        <f t="shared" si="126"/>
        <v/>
      </c>
      <c r="DK59" s="534" t="str">
        <f t="shared" si="127"/>
        <v/>
      </c>
      <c r="DL59" s="534" t="str">
        <f t="shared" si="128"/>
        <v/>
      </c>
      <c r="DM59" s="534" t="str">
        <f t="shared" si="129"/>
        <v/>
      </c>
      <c r="DN59" s="534" t="str">
        <f t="shared" si="130"/>
        <v/>
      </c>
      <c r="DO59" s="534" t="str">
        <f t="shared" si="131"/>
        <v/>
      </c>
      <c r="DP59" s="533" t="str">
        <f t="shared" si="132"/>
        <v/>
      </c>
      <c r="DQ59" s="532" t="str">
        <f t="shared" si="133"/>
        <v/>
      </c>
      <c r="DR59" s="536">
        <f t="shared" si="134"/>
        <v>0</v>
      </c>
      <c r="DS59" s="468">
        <f t="shared" si="135"/>
        <v>0</v>
      </c>
      <c r="DT59" s="468">
        <f t="shared" si="136"/>
        <v>0</v>
      </c>
      <c r="DU59" s="468">
        <f t="shared" si="137"/>
        <v>0</v>
      </c>
      <c r="DV59" s="982"/>
      <c r="DW59" s="983"/>
      <c r="DX59" s="983"/>
      <c r="DY59" s="984"/>
      <c r="DZ59" s="985"/>
      <c r="EA59" s="61"/>
    </row>
    <row r="60" spans="1:131" ht="12.75" customHeight="1">
      <c r="A60" s="990" t="s">
        <v>284</v>
      </c>
      <c r="B60" s="541" t="str">
        <f t="shared" ref="B60:S60" si="154">IF(B58="","",B58*B59)</f>
        <v/>
      </c>
      <c r="C60" s="541" t="str">
        <f t="shared" si="154"/>
        <v/>
      </c>
      <c r="D60" s="541" t="str">
        <f t="shared" si="154"/>
        <v/>
      </c>
      <c r="E60" s="541" t="str">
        <f t="shared" si="154"/>
        <v/>
      </c>
      <c r="F60" s="541" t="str">
        <f t="shared" si="154"/>
        <v/>
      </c>
      <c r="G60" s="541" t="str">
        <f t="shared" si="154"/>
        <v/>
      </c>
      <c r="H60" s="541" t="str">
        <f t="shared" si="154"/>
        <v/>
      </c>
      <c r="I60" s="541" t="str">
        <f t="shared" si="154"/>
        <v/>
      </c>
      <c r="J60" s="541" t="str">
        <f t="shared" si="154"/>
        <v/>
      </c>
      <c r="K60" s="541" t="str">
        <f t="shared" si="154"/>
        <v/>
      </c>
      <c r="L60" s="541" t="str">
        <f t="shared" si="154"/>
        <v/>
      </c>
      <c r="M60" s="541" t="str">
        <f t="shared" si="154"/>
        <v/>
      </c>
      <c r="N60" s="541" t="str">
        <f t="shared" si="154"/>
        <v/>
      </c>
      <c r="O60" s="541" t="str">
        <f t="shared" si="154"/>
        <v/>
      </c>
      <c r="P60" s="541" t="str">
        <f t="shared" si="154"/>
        <v/>
      </c>
      <c r="Q60" s="541" t="str">
        <f t="shared" si="154"/>
        <v/>
      </c>
      <c r="R60" s="541" t="str">
        <f t="shared" si="154"/>
        <v/>
      </c>
      <c r="S60" s="541" t="str">
        <f t="shared" si="154"/>
        <v/>
      </c>
      <c r="T60" s="865"/>
      <c r="U60" s="541" t="str">
        <f t="shared" ref="U60:AL60" si="155">IF(U58="","",U58*U59)</f>
        <v/>
      </c>
      <c r="V60" s="541" t="str">
        <f t="shared" si="155"/>
        <v/>
      </c>
      <c r="W60" s="541" t="str">
        <f t="shared" si="155"/>
        <v/>
      </c>
      <c r="X60" s="541" t="str">
        <f t="shared" si="155"/>
        <v/>
      </c>
      <c r="Y60" s="541" t="str">
        <f t="shared" si="155"/>
        <v/>
      </c>
      <c r="Z60" s="541" t="str">
        <f t="shared" si="155"/>
        <v/>
      </c>
      <c r="AA60" s="541" t="str">
        <f t="shared" si="155"/>
        <v/>
      </c>
      <c r="AB60" s="541" t="str">
        <f t="shared" si="155"/>
        <v/>
      </c>
      <c r="AC60" s="541" t="str">
        <f t="shared" si="155"/>
        <v/>
      </c>
      <c r="AD60" s="541" t="str">
        <f t="shared" si="155"/>
        <v/>
      </c>
      <c r="AE60" s="541" t="str">
        <f t="shared" si="155"/>
        <v/>
      </c>
      <c r="AF60" s="541" t="str">
        <f t="shared" si="155"/>
        <v/>
      </c>
      <c r="AG60" s="541" t="str">
        <f t="shared" si="155"/>
        <v/>
      </c>
      <c r="AH60" s="541" t="str">
        <f t="shared" si="155"/>
        <v/>
      </c>
      <c r="AI60" s="541" t="str">
        <f t="shared" si="155"/>
        <v/>
      </c>
      <c r="AJ60" s="541" t="str">
        <f t="shared" si="155"/>
        <v/>
      </c>
      <c r="AK60" s="541" t="str">
        <f t="shared" si="155"/>
        <v/>
      </c>
      <c r="AL60" s="541" t="str">
        <f t="shared" si="155"/>
        <v/>
      </c>
      <c r="AM60" s="865"/>
      <c r="AN60" s="541" t="str">
        <f t="shared" ref="AN60:BE60" si="156">IF(AN58="","",AN58*AN59)</f>
        <v/>
      </c>
      <c r="AO60" s="541" t="str">
        <f t="shared" si="156"/>
        <v/>
      </c>
      <c r="AP60" s="541" t="str">
        <f t="shared" si="156"/>
        <v/>
      </c>
      <c r="AQ60" s="541" t="str">
        <f t="shared" si="156"/>
        <v/>
      </c>
      <c r="AR60" s="541" t="str">
        <f t="shared" si="156"/>
        <v/>
      </c>
      <c r="AS60" s="541" t="str">
        <f t="shared" si="156"/>
        <v/>
      </c>
      <c r="AT60" s="541" t="str">
        <f t="shared" si="156"/>
        <v/>
      </c>
      <c r="AU60" s="541" t="str">
        <f t="shared" si="156"/>
        <v/>
      </c>
      <c r="AV60" s="541" t="str">
        <f t="shared" si="156"/>
        <v/>
      </c>
      <c r="AW60" s="541" t="str">
        <f t="shared" si="156"/>
        <v/>
      </c>
      <c r="AX60" s="541" t="str">
        <f t="shared" si="156"/>
        <v/>
      </c>
      <c r="AY60" s="541" t="str">
        <f t="shared" si="156"/>
        <v/>
      </c>
      <c r="AZ60" s="541" t="str">
        <f t="shared" si="156"/>
        <v/>
      </c>
      <c r="BA60" s="541" t="str">
        <f t="shared" si="156"/>
        <v/>
      </c>
      <c r="BB60" s="541" t="str">
        <f t="shared" si="156"/>
        <v/>
      </c>
      <c r="BC60" s="541" t="str">
        <f t="shared" si="156"/>
        <v/>
      </c>
      <c r="BD60" s="541" t="str">
        <f t="shared" si="156"/>
        <v/>
      </c>
      <c r="BE60" s="541" t="str">
        <f t="shared" si="156"/>
        <v/>
      </c>
      <c r="BF60" s="865"/>
      <c r="BG60" s="541" t="str">
        <f t="shared" ref="BG60:BX60" si="157">IF(BG58="","",BG58*BG59)</f>
        <v/>
      </c>
      <c r="BH60" s="541" t="str">
        <f t="shared" si="157"/>
        <v/>
      </c>
      <c r="BI60" s="541" t="str">
        <f t="shared" si="157"/>
        <v/>
      </c>
      <c r="BJ60" s="541" t="str">
        <f t="shared" si="157"/>
        <v/>
      </c>
      <c r="BK60" s="541" t="str">
        <f t="shared" si="157"/>
        <v/>
      </c>
      <c r="BL60" s="541" t="str">
        <f t="shared" si="157"/>
        <v/>
      </c>
      <c r="BM60" s="541" t="str">
        <f t="shared" si="157"/>
        <v/>
      </c>
      <c r="BN60" s="541" t="str">
        <f t="shared" si="157"/>
        <v/>
      </c>
      <c r="BO60" s="541" t="str">
        <f t="shared" si="157"/>
        <v/>
      </c>
      <c r="BP60" s="541" t="str">
        <f t="shared" si="157"/>
        <v/>
      </c>
      <c r="BQ60" s="541" t="str">
        <f t="shared" si="157"/>
        <v/>
      </c>
      <c r="BR60" s="541" t="str">
        <f t="shared" si="157"/>
        <v/>
      </c>
      <c r="BS60" s="541" t="str">
        <f t="shared" si="157"/>
        <v/>
      </c>
      <c r="BT60" s="541" t="str">
        <f t="shared" si="157"/>
        <v/>
      </c>
      <c r="BU60" s="541" t="str">
        <f t="shared" si="157"/>
        <v/>
      </c>
      <c r="BV60" s="541" t="str">
        <f t="shared" si="157"/>
        <v/>
      </c>
      <c r="BW60" s="541" t="str">
        <f t="shared" si="157"/>
        <v/>
      </c>
      <c r="BX60" s="541" t="str">
        <f t="shared" si="157"/>
        <v/>
      </c>
      <c r="BY60" s="865"/>
      <c r="BZ60" s="541" t="str">
        <f>IF(BZ58="","",BZ58*BZ59)</f>
        <v/>
      </c>
      <c r="CA60" s="541" t="str">
        <f>IF(CA58="","",CA58*CA59)</f>
        <v/>
      </c>
      <c r="CB60" s="541" t="str">
        <f>IF(CB58="","",CB58*CB59)</f>
        <v/>
      </c>
      <c r="CC60" s="541" t="str">
        <f>IF(CC58="","",CC58*CC59)</f>
        <v/>
      </c>
      <c r="CD60" s="530" t="str">
        <f t="shared" si="94"/>
        <v/>
      </c>
      <c r="CE60" s="530" t="str">
        <f t="shared" si="95"/>
        <v/>
      </c>
      <c r="CF60" s="530" t="str">
        <f t="shared" si="96"/>
        <v/>
      </c>
      <c r="CG60" s="531" t="str">
        <f t="shared" si="97"/>
        <v/>
      </c>
      <c r="CH60" s="518" t="str">
        <f t="shared" si="98"/>
        <v/>
      </c>
      <c r="CI60" s="93" t="str">
        <f t="shared" si="99"/>
        <v/>
      </c>
      <c r="CJ60" s="94" t="str">
        <f t="shared" si="100"/>
        <v/>
      </c>
      <c r="CK60" s="94" t="str">
        <f t="shared" si="101"/>
        <v/>
      </c>
      <c r="CL60" s="94" t="str">
        <f t="shared" si="102"/>
        <v/>
      </c>
      <c r="CM60" s="94" t="str">
        <f t="shared" si="103"/>
        <v/>
      </c>
      <c r="CN60" s="94" t="str">
        <f t="shared" si="104"/>
        <v/>
      </c>
      <c r="CO60" s="108" t="str">
        <f t="shared" si="105"/>
        <v/>
      </c>
      <c r="CP60" s="108" t="str">
        <f t="shared" si="106"/>
        <v/>
      </c>
      <c r="CQ60" s="108" t="str">
        <f t="shared" si="107"/>
        <v/>
      </c>
      <c r="CR60" s="108" t="str">
        <f t="shared" si="108"/>
        <v/>
      </c>
      <c r="CS60" s="94" t="str">
        <f t="shared" si="109"/>
        <v/>
      </c>
      <c r="CT60" s="94" t="str">
        <f t="shared" si="110"/>
        <v/>
      </c>
      <c r="CU60" s="94" t="str">
        <f t="shared" si="111"/>
        <v/>
      </c>
      <c r="CV60" s="94" t="str">
        <f t="shared" si="112"/>
        <v/>
      </c>
      <c r="CW60" s="94" t="str">
        <f t="shared" si="113"/>
        <v/>
      </c>
      <c r="CX60" s="93" t="str">
        <f t="shared" si="114"/>
        <v/>
      </c>
      <c r="CY60" s="519" t="str">
        <f t="shared" si="115"/>
        <v/>
      </c>
      <c r="CZ60" s="532" t="str">
        <f t="shared" si="116"/>
        <v/>
      </c>
      <c r="DA60" s="533" t="str">
        <f t="shared" si="117"/>
        <v/>
      </c>
      <c r="DB60" s="534" t="str">
        <f t="shared" si="118"/>
        <v/>
      </c>
      <c r="DC60" s="534" t="str">
        <f t="shared" si="119"/>
        <v/>
      </c>
      <c r="DD60" s="534" t="str">
        <f t="shared" si="120"/>
        <v/>
      </c>
      <c r="DE60" s="534" t="str">
        <f t="shared" si="121"/>
        <v/>
      </c>
      <c r="DF60" s="534" t="str">
        <f t="shared" si="122"/>
        <v/>
      </c>
      <c r="DG60" s="535" t="str">
        <f t="shared" si="123"/>
        <v/>
      </c>
      <c r="DH60" s="535" t="str">
        <f t="shared" si="124"/>
        <v/>
      </c>
      <c r="DI60" s="535" t="str">
        <f t="shared" si="125"/>
        <v/>
      </c>
      <c r="DJ60" s="535" t="str">
        <f t="shared" si="126"/>
        <v/>
      </c>
      <c r="DK60" s="534" t="str">
        <f t="shared" si="127"/>
        <v/>
      </c>
      <c r="DL60" s="534" t="str">
        <f t="shared" si="128"/>
        <v/>
      </c>
      <c r="DM60" s="534" t="str">
        <f t="shared" si="129"/>
        <v/>
      </c>
      <c r="DN60" s="534" t="str">
        <f t="shared" si="130"/>
        <v/>
      </c>
      <c r="DO60" s="534" t="str">
        <f t="shared" si="131"/>
        <v/>
      </c>
      <c r="DP60" s="533" t="str">
        <f t="shared" si="132"/>
        <v/>
      </c>
      <c r="DQ60" s="532" t="str">
        <f t="shared" si="133"/>
        <v/>
      </c>
      <c r="DR60" s="536">
        <f t="shared" si="134"/>
        <v>0</v>
      </c>
      <c r="DS60" s="468">
        <f t="shared" si="135"/>
        <v>0</v>
      </c>
      <c r="DT60" s="468">
        <f t="shared" si="136"/>
        <v>0</v>
      </c>
      <c r="DU60" s="468">
        <f t="shared" si="137"/>
        <v>0</v>
      </c>
      <c r="DV60" s="991" t="str">
        <f>IF(DV58="","",DV58*BZ59)</f>
        <v/>
      </c>
      <c r="DW60" s="992" t="str">
        <f>IF(DW58="","",DW58*CA59)</f>
        <v/>
      </c>
      <c r="DX60" s="992" t="str">
        <f>IF(DX58="","",DX58*CB59)</f>
        <v/>
      </c>
      <c r="DY60" s="993" t="str">
        <f>IF(DY58="","",DY58*CC59)</f>
        <v/>
      </c>
      <c r="DZ60" s="985"/>
      <c r="EA60" s="61"/>
    </row>
    <row r="61" spans="1:131" ht="12.75" customHeight="1">
      <c r="A61" s="990" t="s">
        <v>359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976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976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976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743"/>
      <c r="BU61" s="743"/>
      <c r="BV61" s="743"/>
      <c r="BW61" s="743"/>
      <c r="BX61" s="743"/>
      <c r="BY61" s="976"/>
      <c r="BZ61" s="743"/>
      <c r="CA61" s="743"/>
      <c r="CB61" s="743"/>
      <c r="CC61" s="743"/>
      <c r="CD61" s="530" t="str">
        <f t="shared" si="94"/>
        <v/>
      </c>
      <c r="CE61" s="530" t="str">
        <f t="shared" si="95"/>
        <v/>
      </c>
      <c r="CF61" s="530" t="str">
        <f t="shared" si="96"/>
        <v/>
      </c>
      <c r="CG61" s="531" t="str">
        <f t="shared" si="97"/>
        <v/>
      </c>
      <c r="CH61" s="518" t="str">
        <f t="shared" si="98"/>
        <v/>
      </c>
      <c r="CI61" s="93" t="str">
        <f t="shared" si="99"/>
        <v/>
      </c>
      <c r="CJ61" s="94" t="str">
        <f t="shared" si="100"/>
        <v/>
      </c>
      <c r="CK61" s="94" t="str">
        <f t="shared" si="101"/>
        <v/>
      </c>
      <c r="CL61" s="94" t="str">
        <f t="shared" si="102"/>
        <v/>
      </c>
      <c r="CM61" s="94" t="str">
        <f t="shared" si="103"/>
        <v/>
      </c>
      <c r="CN61" s="94" t="str">
        <f t="shared" si="104"/>
        <v/>
      </c>
      <c r="CO61" s="108" t="str">
        <f t="shared" si="105"/>
        <v/>
      </c>
      <c r="CP61" s="108" t="str">
        <f t="shared" si="106"/>
        <v/>
      </c>
      <c r="CQ61" s="108" t="str">
        <f t="shared" si="107"/>
        <v/>
      </c>
      <c r="CR61" s="108" t="str">
        <f t="shared" si="108"/>
        <v/>
      </c>
      <c r="CS61" s="94" t="str">
        <f t="shared" si="109"/>
        <v/>
      </c>
      <c r="CT61" s="94" t="str">
        <f t="shared" si="110"/>
        <v/>
      </c>
      <c r="CU61" s="94" t="str">
        <f t="shared" si="111"/>
        <v/>
      </c>
      <c r="CV61" s="94" t="str">
        <f t="shared" si="112"/>
        <v/>
      </c>
      <c r="CW61" s="94" t="str">
        <f t="shared" si="113"/>
        <v/>
      </c>
      <c r="CX61" s="93" t="str">
        <f t="shared" si="114"/>
        <v/>
      </c>
      <c r="CY61" s="519" t="str">
        <f t="shared" si="115"/>
        <v/>
      </c>
      <c r="CZ61" s="532" t="str">
        <f t="shared" si="116"/>
        <v/>
      </c>
      <c r="DA61" s="533" t="str">
        <f t="shared" si="117"/>
        <v/>
      </c>
      <c r="DB61" s="534" t="str">
        <f t="shared" si="118"/>
        <v/>
      </c>
      <c r="DC61" s="534" t="str">
        <f t="shared" si="119"/>
        <v/>
      </c>
      <c r="DD61" s="534" t="str">
        <f t="shared" si="120"/>
        <v/>
      </c>
      <c r="DE61" s="534" t="str">
        <f t="shared" si="121"/>
        <v/>
      </c>
      <c r="DF61" s="534" t="str">
        <f t="shared" si="122"/>
        <v/>
      </c>
      <c r="DG61" s="535" t="str">
        <f t="shared" si="123"/>
        <v/>
      </c>
      <c r="DH61" s="535" t="str">
        <f t="shared" si="124"/>
        <v/>
      </c>
      <c r="DI61" s="535" t="str">
        <f t="shared" si="125"/>
        <v/>
      </c>
      <c r="DJ61" s="535" t="str">
        <f t="shared" si="126"/>
        <v/>
      </c>
      <c r="DK61" s="534" t="str">
        <f t="shared" si="127"/>
        <v/>
      </c>
      <c r="DL61" s="534" t="str">
        <f t="shared" si="128"/>
        <v/>
      </c>
      <c r="DM61" s="534" t="str">
        <f t="shared" si="129"/>
        <v/>
      </c>
      <c r="DN61" s="534" t="str">
        <f t="shared" si="130"/>
        <v/>
      </c>
      <c r="DO61" s="534" t="str">
        <f t="shared" si="131"/>
        <v/>
      </c>
      <c r="DP61" s="533" t="str">
        <f t="shared" si="132"/>
        <v/>
      </c>
      <c r="DQ61" s="532" t="str">
        <f t="shared" si="133"/>
        <v/>
      </c>
      <c r="DR61" s="536">
        <f t="shared" si="134"/>
        <v>0</v>
      </c>
      <c r="DS61" s="468">
        <f t="shared" si="135"/>
        <v>0</v>
      </c>
      <c r="DT61" s="468">
        <f t="shared" si="136"/>
        <v>0</v>
      </c>
      <c r="DU61" s="468">
        <f t="shared" si="137"/>
        <v>0</v>
      </c>
      <c r="DV61" s="994"/>
      <c r="DW61" s="306"/>
      <c r="DX61" s="306"/>
      <c r="DY61" s="995"/>
      <c r="DZ61" s="985"/>
      <c r="EA61" s="61"/>
    </row>
    <row r="62" spans="1:131" ht="12.75" customHeight="1">
      <c r="A62" s="529" t="s">
        <v>353</v>
      </c>
      <c r="B62" s="863" t="str">
        <f t="shared" ref="B62:S62" si="158">IF(B56="","",(B56-B58-B61)*B57/B$7/365/$G$1)</f>
        <v/>
      </c>
      <c r="C62" s="863" t="str">
        <f t="shared" si="158"/>
        <v/>
      </c>
      <c r="D62" s="863" t="str">
        <f t="shared" si="158"/>
        <v/>
      </c>
      <c r="E62" s="863" t="str">
        <f t="shared" si="158"/>
        <v/>
      </c>
      <c r="F62" s="863" t="str">
        <f t="shared" si="158"/>
        <v/>
      </c>
      <c r="G62" s="863" t="str">
        <f t="shared" si="158"/>
        <v/>
      </c>
      <c r="H62" s="863" t="str">
        <f t="shared" si="158"/>
        <v/>
      </c>
      <c r="I62" s="863" t="str">
        <f t="shared" si="158"/>
        <v/>
      </c>
      <c r="J62" s="863" t="str">
        <f t="shared" si="158"/>
        <v/>
      </c>
      <c r="K62" s="863" t="str">
        <f t="shared" si="158"/>
        <v/>
      </c>
      <c r="L62" s="863" t="str">
        <f t="shared" si="158"/>
        <v/>
      </c>
      <c r="M62" s="863" t="str">
        <f t="shared" si="158"/>
        <v/>
      </c>
      <c r="N62" s="863" t="str">
        <f t="shared" si="158"/>
        <v/>
      </c>
      <c r="O62" s="863" t="str">
        <f t="shared" si="158"/>
        <v/>
      </c>
      <c r="P62" s="863" t="str">
        <f t="shared" si="158"/>
        <v/>
      </c>
      <c r="Q62" s="863" t="str">
        <f t="shared" si="158"/>
        <v/>
      </c>
      <c r="R62" s="863" t="str">
        <f t="shared" si="158"/>
        <v/>
      </c>
      <c r="S62" s="863" t="str">
        <f t="shared" si="158"/>
        <v/>
      </c>
      <c r="T62" s="996"/>
      <c r="U62" s="863" t="str">
        <f t="shared" ref="U62:AL62" si="159">IF(U56="","",(U56-U58-U61)*U57/U$7/365/$G$1)</f>
        <v/>
      </c>
      <c r="V62" s="863" t="str">
        <f t="shared" si="159"/>
        <v/>
      </c>
      <c r="W62" s="863" t="str">
        <f t="shared" si="159"/>
        <v/>
      </c>
      <c r="X62" s="863" t="str">
        <f t="shared" si="159"/>
        <v/>
      </c>
      <c r="Y62" s="863" t="str">
        <f t="shared" si="159"/>
        <v/>
      </c>
      <c r="Z62" s="863" t="str">
        <f t="shared" si="159"/>
        <v/>
      </c>
      <c r="AA62" s="863" t="str">
        <f t="shared" si="159"/>
        <v/>
      </c>
      <c r="AB62" s="863" t="str">
        <f t="shared" si="159"/>
        <v/>
      </c>
      <c r="AC62" s="863" t="str">
        <f t="shared" si="159"/>
        <v/>
      </c>
      <c r="AD62" s="863" t="str">
        <f t="shared" si="159"/>
        <v/>
      </c>
      <c r="AE62" s="863" t="str">
        <f t="shared" si="159"/>
        <v/>
      </c>
      <c r="AF62" s="863" t="str">
        <f t="shared" si="159"/>
        <v/>
      </c>
      <c r="AG62" s="863" t="str">
        <f t="shared" si="159"/>
        <v/>
      </c>
      <c r="AH62" s="863" t="str">
        <f t="shared" si="159"/>
        <v/>
      </c>
      <c r="AI62" s="863" t="str">
        <f t="shared" si="159"/>
        <v/>
      </c>
      <c r="AJ62" s="863" t="str">
        <f t="shared" si="159"/>
        <v/>
      </c>
      <c r="AK62" s="863" t="str">
        <f t="shared" si="159"/>
        <v/>
      </c>
      <c r="AL62" s="863" t="str">
        <f t="shared" si="159"/>
        <v/>
      </c>
      <c r="AM62" s="996"/>
      <c r="AN62" s="863" t="str">
        <f t="shared" ref="AN62:BE62" si="160">IF(AN56="","",(AN56-AN58-AN61)*AN57/AN$7/365/$G$1)</f>
        <v/>
      </c>
      <c r="AO62" s="863" t="str">
        <f t="shared" si="160"/>
        <v/>
      </c>
      <c r="AP62" s="863" t="str">
        <f t="shared" si="160"/>
        <v/>
      </c>
      <c r="AQ62" s="863" t="str">
        <f t="shared" si="160"/>
        <v/>
      </c>
      <c r="AR62" s="863" t="str">
        <f t="shared" si="160"/>
        <v/>
      </c>
      <c r="AS62" s="863" t="str">
        <f t="shared" si="160"/>
        <v/>
      </c>
      <c r="AT62" s="863" t="str">
        <f t="shared" si="160"/>
        <v/>
      </c>
      <c r="AU62" s="863" t="str">
        <f t="shared" si="160"/>
        <v/>
      </c>
      <c r="AV62" s="863" t="str">
        <f t="shared" si="160"/>
        <v/>
      </c>
      <c r="AW62" s="863" t="str">
        <f t="shared" si="160"/>
        <v/>
      </c>
      <c r="AX62" s="863" t="str">
        <f t="shared" si="160"/>
        <v/>
      </c>
      <c r="AY62" s="863" t="str">
        <f t="shared" si="160"/>
        <v/>
      </c>
      <c r="AZ62" s="863" t="str">
        <f t="shared" si="160"/>
        <v/>
      </c>
      <c r="BA62" s="863" t="str">
        <f t="shared" si="160"/>
        <v/>
      </c>
      <c r="BB62" s="863" t="str">
        <f t="shared" si="160"/>
        <v/>
      </c>
      <c r="BC62" s="863" t="str">
        <f t="shared" si="160"/>
        <v/>
      </c>
      <c r="BD62" s="863" t="str">
        <f t="shared" si="160"/>
        <v/>
      </c>
      <c r="BE62" s="863" t="str">
        <f t="shared" si="160"/>
        <v/>
      </c>
      <c r="BF62" s="996"/>
      <c r="BG62" s="863" t="str">
        <f t="shared" ref="BG62:BX62" si="161">IF(BG56="","",(BG56-BG58-BG61)*BG57/BG$7/365/$G$1)</f>
        <v/>
      </c>
      <c r="BH62" s="863" t="str">
        <f t="shared" si="161"/>
        <v/>
      </c>
      <c r="BI62" s="863" t="str">
        <f t="shared" si="161"/>
        <v/>
      </c>
      <c r="BJ62" s="863" t="str">
        <f t="shared" si="161"/>
        <v/>
      </c>
      <c r="BK62" s="863" t="str">
        <f t="shared" si="161"/>
        <v/>
      </c>
      <c r="BL62" s="863" t="str">
        <f t="shared" si="161"/>
        <v/>
      </c>
      <c r="BM62" s="863" t="str">
        <f t="shared" si="161"/>
        <v/>
      </c>
      <c r="BN62" s="863" t="str">
        <f t="shared" si="161"/>
        <v/>
      </c>
      <c r="BO62" s="863" t="str">
        <f t="shared" si="161"/>
        <v/>
      </c>
      <c r="BP62" s="863" t="str">
        <f t="shared" si="161"/>
        <v/>
      </c>
      <c r="BQ62" s="863" t="str">
        <f t="shared" si="161"/>
        <v/>
      </c>
      <c r="BR62" s="863" t="str">
        <f t="shared" si="161"/>
        <v/>
      </c>
      <c r="BS62" s="863" t="str">
        <f t="shared" si="161"/>
        <v/>
      </c>
      <c r="BT62" s="863" t="str">
        <f t="shared" si="161"/>
        <v/>
      </c>
      <c r="BU62" s="863" t="str">
        <f t="shared" si="161"/>
        <v/>
      </c>
      <c r="BV62" s="863" t="str">
        <f t="shared" si="161"/>
        <v/>
      </c>
      <c r="BW62" s="863" t="str">
        <f t="shared" si="161"/>
        <v/>
      </c>
      <c r="BX62" s="863" t="str">
        <f t="shared" si="161"/>
        <v/>
      </c>
      <c r="BY62" s="996"/>
      <c r="BZ62" s="863" t="str">
        <f>IF(BZ56="","",(BZ56-BZ58-BZ61)*BZ57/BZ$7/365/$G$1)</f>
        <v/>
      </c>
      <c r="CA62" s="863" t="str">
        <f>IF(CA56="","",(CA56-CA58-CA61)*CA57/CA$7/365/$G$1)</f>
        <v/>
      </c>
      <c r="CB62" s="863" t="str">
        <f>IF(CB56="","",(CB56-CB58-CB61)*CB57/CB$7/365/$G$1)</f>
        <v/>
      </c>
      <c r="CC62" s="863" t="str">
        <f>IF(CC56="","",(CC56-CC58-CC61)*CC57/CC$7/365/$G$1)</f>
        <v/>
      </c>
      <c r="CD62" s="997" t="str">
        <f t="shared" si="94"/>
        <v/>
      </c>
      <c r="CE62" s="997" t="str">
        <f t="shared" si="95"/>
        <v/>
      </c>
      <c r="CF62" s="997" t="str">
        <f t="shared" si="96"/>
        <v/>
      </c>
      <c r="CG62" s="998" t="str">
        <f t="shared" si="97"/>
        <v/>
      </c>
      <c r="CH62" s="724" t="str">
        <f t="shared" si="98"/>
        <v/>
      </c>
      <c r="CI62" s="639" t="str">
        <f t="shared" si="99"/>
        <v/>
      </c>
      <c r="CJ62" s="640" t="str">
        <f t="shared" si="100"/>
        <v/>
      </c>
      <c r="CK62" s="640" t="str">
        <f t="shared" si="101"/>
        <v/>
      </c>
      <c r="CL62" s="640" t="str">
        <f t="shared" si="102"/>
        <v/>
      </c>
      <c r="CM62" s="640" t="str">
        <f t="shared" si="103"/>
        <v/>
      </c>
      <c r="CN62" s="640" t="str">
        <f t="shared" si="104"/>
        <v/>
      </c>
      <c r="CO62" s="641" t="str">
        <f t="shared" si="105"/>
        <v/>
      </c>
      <c r="CP62" s="641" t="str">
        <f t="shared" si="106"/>
        <v/>
      </c>
      <c r="CQ62" s="641" t="str">
        <f t="shared" si="107"/>
        <v/>
      </c>
      <c r="CR62" s="641" t="str">
        <f t="shared" si="108"/>
        <v/>
      </c>
      <c r="CS62" s="640" t="str">
        <f t="shared" si="109"/>
        <v/>
      </c>
      <c r="CT62" s="640" t="str">
        <f t="shared" si="110"/>
        <v/>
      </c>
      <c r="CU62" s="640" t="str">
        <f t="shared" si="111"/>
        <v/>
      </c>
      <c r="CV62" s="640" t="str">
        <f t="shared" si="112"/>
        <v/>
      </c>
      <c r="CW62" s="640" t="str">
        <f t="shared" si="113"/>
        <v/>
      </c>
      <c r="CX62" s="639" t="str">
        <f t="shared" si="114"/>
        <v/>
      </c>
      <c r="CY62" s="725" t="str">
        <f t="shared" si="115"/>
        <v/>
      </c>
      <c r="CZ62" s="638" t="str">
        <f t="shared" si="116"/>
        <v/>
      </c>
      <c r="DA62" s="639" t="str">
        <f t="shared" si="117"/>
        <v/>
      </c>
      <c r="DB62" s="640" t="str">
        <f t="shared" si="118"/>
        <v/>
      </c>
      <c r="DC62" s="640" t="str">
        <f t="shared" si="119"/>
        <v/>
      </c>
      <c r="DD62" s="640" t="str">
        <f t="shared" si="120"/>
        <v/>
      </c>
      <c r="DE62" s="640" t="str">
        <f t="shared" si="121"/>
        <v/>
      </c>
      <c r="DF62" s="640" t="str">
        <f t="shared" si="122"/>
        <v/>
      </c>
      <c r="DG62" s="641" t="str">
        <f t="shared" si="123"/>
        <v/>
      </c>
      <c r="DH62" s="641" t="str">
        <f t="shared" si="124"/>
        <v/>
      </c>
      <c r="DI62" s="641" t="str">
        <f t="shared" si="125"/>
        <v/>
      </c>
      <c r="DJ62" s="641" t="str">
        <f t="shared" si="126"/>
        <v/>
      </c>
      <c r="DK62" s="640" t="str">
        <f t="shared" si="127"/>
        <v/>
      </c>
      <c r="DL62" s="640" t="str">
        <f t="shared" si="128"/>
        <v/>
      </c>
      <c r="DM62" s="640" t="str">
        <f t="shared" si="129"/>
        <v/>
      </c>
      <c r="DN62" s="640" t="str">
        <f t="shared" si="130"/>
        <v/>
      </c>
      <c r="DO62" s="640" t="str">
        <f t="shared" si="131"/>
        <v/>
      </c>
      <c r="DP62" s="639" t="str">
        <f t="shared" si="132"/>
        <v/>
      </c>
      <c r="DQ62" s="638" t="str">
        <f t="shared" si="133"/>
        <v/>
      </c>
      <c r="DR62" s="536">
        <f t="shared" si="134"/>
        <v>0</v>
      </c>
      <c r="DS62" s="468">
        <f t="shared" si="135"/>
        <v>0</v>
      </c>
      <c r="DT62" s="468">
        <f t="shared" si="136"/>
        <v>0</v>
      </c>
      <c r="DU62" s="468">
        <f t="shared" si="137"/>
        <v>0</v>
      </c>
      <c r="DV62" s="999" t="str">
        <f>IF(DV56="","",(DV56+SUM(BZ56)*(DV56="")-SUM(DV58)-DV61-SUM(BZ61)*(DV61=""))*BZ57/DV$7/365/$G$1)</f>
        <v/>
      </c>
      <c r="DW62" s="863" t="str">
        <f>IF(DW56="","",(DW56+SUM(CA56)*(DW56="")-SUM(DW58)-DW61-SUM(CA61)*(DW61=""))*CA57/DW$7/365/$G$1)</f>
        <v/>
      </c>
      <c r="DX62" s="863" t="str">
        <f>IF(DX56="","",(DX56+SUM(CB56)*(DX56="")-SUM(DX58)-DX61-SUM(CB61)*(DX61=""))*CB57/DX$7/365/$G$1)</f>
        <v/>
      </c>
      <c r="DY62" s="1000" t="str">
        <f>IF(DY56="","",(DY56+SUM(CC56)*(DY56="")-SUM(DY58)-DY61-SUM(CC61)*(DY61=""))*CC57/DY$7/365/$G$1)</f>
        <v/>
      </c>
      <c r="DZ62" s="985"/>
      <c r="EA62" s="61"/>
    </row>
    <row r="63" spans="1:131" ht="12.75" customHeight="1">
      <c r="A63" s="527" t="s">
        <v>559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6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6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A63" s="975"/>
      <c r="BB63" s="975"/>
      <c r="BC63" s="975"/>
      <c r="BD63" s="975"/>
      <c r="BE63" s="975"/>
      <c r="BF63" s="976"/>
      <c r="BG63" s="975"/>
      <c r="BH63" s="975"/>
      <c r="BI63" s="975"/>
      <c r="BJ63" s="975"/>
      <c r="BK63" s="975"/>
      <c r="BL63" s="975"/>
      <c r="BM63" s="975"/>
      <c r="BN63" s="975"/>
      <c r="BO63" s="975"/>
      <c r="BP63" s="975"/>
      <c r="BQ63" s="975"/>
      <c r="BR63" s="975"/>
      <c r="BS63" s="975"/>
      <c r="BT63" s="975"/>
      <c r="BU63" s="975"/>
      <c r="BV63" s="975"/>
      <c r="BW63" s="975"/>
      <c r="BX63" s="975"/>
      <c r="BY63" s="976"/>
      <c r="BZ63" s="975"/>
      <c r="CA63" s="975"/>
      <c r="CB63" s="975"/>
      <c r="CC63" s="975"/>
      <c r="CD63" s="530" t="str">
        <f t="shared" si="94"/>
        <v/>
      </c>
      <c r="CE63" s="530" t="str">
        <f t="shared" si="95"/>
        <v/>
      </c>
      <c r="CF63" s="530" t="str">
        <f t="shared" si="96"/>
        <v/>
      </c>
      <c r="CG63" s="531" t="str">
        <f t="shared" si="97"/>
        <v/>
      </c>
      <c r="CH63" s="518" t="str">
        <f t="shared" si="98"/>
        <v/>
      </c>
      <c r="CI63" s="93" t="str">
        <f t="shared" si="99"/>
        <v/>
      </c>
      <c r="CJ63" s="94" t="str">
        <f t="shared" si="100"/>
        <v/>
      </c>
      <c r="CK63" s="94" t="str">
        <f t="shared" si="101"/>
        <v/>
      </c>
      <c r="CL63" s="94" t="str">
        <f t="shared" si="102"/>
        <v/>
      </c>
      <c r="CM63" s="94" t="str">
        <f t="shared" si="103"/>
        <v/>
      </c>
      <c r="CN63" s="94" t="str">
        <f t="shared" si="104"/>
        <v/>
      </c>
      <c r="CO63" s="108" t="str">
        <f t="shared" si="105"/>
        <v/>
      </c>
      <c r="CP63" s="108" t="str">
        <f t="shared" si="106"/>
        <v/>
      </c>
      <c r="CQ63" s="108" t="str">
        <f t="shared" si="107"/>
        <v/>
      </c>
      <c r="CR63" s="108" t="str">
        <f t="shared" si="108"/>
        <v/>
      </c>
      <c r="CS63" s="94" t="str">
        <f t="shared" si="109"/>
        <v/>
      </c>
      <c r="CT63" s="94" t="str">
        <f t="shared" si="110"/>
        <v/>
      </c>
      <c r="CU63" s="94" t="str">
        <f t="shared" si="111"/>
        <v/>
      </c>
      <c r="CV63" s="94" t="str">
        <f t="shared" si="112"/>
        <v/>
      </c>
      <c r="CW63" s="94" t="str">
        <f t="shared" si="113"/>
        <v/>
      </c>
      <c r="CX63" s="93" t="str">
        <f t="shared" si="114"/>
        <v/>
      </c>
      <c r="CY63" s="519" t="str">
        <f t="shared" si="115"/>
        <v/>
      </c>
      <c r="CZ63" s="532" t="str">
        <f t="shared" si="116"/>
        <v/>
      </c>
      <c r="DA63" s="533" t="str">
        <f t="shared" si="117"/>
        <v/>
      </c>
      <c r="DB63" s="534" t="str">
        <f t="shared" si="118"/>
        <v/>
      </c>
      <c r="DC63" s="534" t="str">
        <f t="shared" si="119"/>
        <v/>
      </c>
      <c r="DD63" s="534" t="str">
        <f t="shared" si="120"/>
        <v/>
      </c>
      <c r="DE63" s="534" t="str">
        <f t="shared" si="121"/>
        <v/>
      </c>
      <c r="DF63" s="534" t="str">
        <f t="shared" si="122"/>
        <v/>
      </c>
      <c r="DG63" s="535" t="str">
        <f t="shared" si="123"/>
        <v/>
      </c>
      <c r="DH63" s="535" t="str">
        <f t="shared" si="124"/>
        <v/>
      </c>
      <c r="DI63" s="535" t="str">
        <f t="shared" si="125"/>
        <v/>
      </c>
      <c r="DJ63" s="535" t="str">
        <f t="shared" si="126"/>
        <v/>
      </c>
      <c r="DK63" s="534" t="str">
        <f t="shared" si="127"/>
        <v/>
      </c>
      <c r="DL63" s="534" t="str">
        <f t="shared" si="128"/>
        <v/>
      </c>
      <c r="DM63" s="534" t="str">
        <f t="shared" si="129"/>
        <v/>
      </c>
      <c r="DN63" s="534" t="str">
        <f t="shared" si="130"/>
        <v/>
      </c>
      <c r="DO63" s="534" t="str">
        <f t="shared" si="131"/>
        <v/>
      </c>
      <c r="DP63" s="533" t="str">
        <f t="shared" si="132"/>
        <v/>
      </c>
      <c r="DQ63" s="532" t="str">
        <f t="shared" si="133"/>
        <v/>
      </c>
      <c r="DR63" s="536">
        <f t="shared" si="134"/>
        <v>0</v>
      </c>
      <c r="DS63" s="468">
        <f t="shared" si="135"/>
        <v>0</v>
      </c>
      <c r="DT63" s="468">
        <f t="shared" si="136"/>
        <v>0</v>
      </c>
      <c r="DU63" s="468">
        <f t="shared" si="137"/>
        <v>0</v>
      </c>
      <c r="DV63" s="1001" t="str">
        <f>IF(SUM(BZ63)&gt;0,BZ63*'Exp factors'!C$21,"")</f>
        <v/>
      </c>
      <c r="DW63" s="1002" t="str">
        <f>IF(SUM(CA63)&gt;0,CA63*'Exp factors'!D$21,"")</f>
        <v/>
      </c>
      <c r="DX63" s="1002" t="str">
        <f>IF(SUM(CB63)&gt;0,CB63*'Exp factors'!E$21,"")</f>
        <v/>
      </c>
      <c r="DY63" s="1003" t="str">
        <f>IF(SUM(CC63)&gt;0,CC63*'Exp factors'!F$21,"")</f>
        <v/>
      </c>
      <c r="DZ63" s="985"/>
      <c r="EA63" s="61"/>
    </row>
    <row r="64" spans="1:131" ht="12.75" customHeight="1">
      <c r="A64" s="980" t="s">
        <v>357</v>
      </c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981"/>
      <c r="U64" s="294"/>
      <c r="V64" s="294"/>
      <c r="W64" s="294"/>
      <c r="X64" s="294"/>
      <c r="Y64" s="294"/>
      <c r="Z64" s="294"/>
      <c r="AA64" s="294"/>
      <c r="AB64" s="294"/>
      <c r="AC64" s="294"/>
      <c r="AD64" s="294"/>
      <c r="AE64" s="294"/>
      <c r="AF64" s="294"/>
      <c r="AG64" s="294"/>
      <c r="AH64" s="294"/>
      <c r="AI64" s="294"/>
      <c r="AJ64" s="294"/>
      <c r="AK64" s="294"/>
      <c r="AL64" s="294"/>
      <c r="AM64" s="981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/>
      <c r="BD64" s="294"/>
      <c r="BE64" s="294"/>
      <c r="BF64" s="981"/>
      <c r="BG64" s="294"/>
      <c r="BH64" s="294"/>
      <c r="BI64" s="294"/>
      <c r="BJ64" s="294"/>
      <c r="BK64" s="294"/>
      <c r="BL64" s="294"/>
      <c r="BM64" s="294"/>
      <c r="BN64" s="294"/>
      <c r="BO64" s="294"/>
      <c r="BP64" s="294"/>
      <c r="BQ64" s="294"/>
      <c r="BR64" s="294"/>
      <c r="BS64" s="294"/>
      <c r="BT64" s="294"/>
      <c r="BU64" s="294"/>
      <c r="BV64" s="294"/>
      <c r="BW64" s="294"/>
      <c r="BX64" s="294"/>
      <c r="BY64" s="981"/>
      <c r="BZ64" s="294"/>
      <c r="CA64" s="294"/>
      <c r="CB64" s="294"/>
      <c r="CC64" s="294"/>
      <c r="CD64" s="530" t="str">
        <f t="shared" si="94"/>
        <v/>
      </c>
      <c r="CE64" s="530" t="str">
        <f t="shared" si="95"/>
        <v/>
      </c>
      <c r="CF64" s="530" t="str">
        <f t="shared" si="96"/>
        <v/>
      </c>
      <c r="CG64" s="531" t="str">
        <f t="shared" si="97"/>
        <v/>
      </c>
      <c r="CH64" s="518" t="str">
        <f t="shared" si="98"/>
        <v/>
      </c>
      <c r="CI64" s="93" t="str">
        <f t="shared" si="99"/>
        <v/>
      </c>
      <c r="CJ64" s="94" t="str">
        <f t="shared" si="100"/>
        <v/>
      </c>
      <c r="CK64" s="94" t="str">
        <f t="shared" si="101"/>
        <v/>
      </c>
      <c r="CL64" s="94" t="str">
        <f t="shared" si="102"/>
        <v/>
      </c>
      <c r="CM64" s="94" t="str">
        <f t="shared" si="103"/>
        <v/>
      </c>
      <c r="CN64" s="94" t="str">
        <f t="shared" si="104"/>
        <v/>
      </c>
      <c r="CO64" s="108" t="str">
        <f t="shared" si="105"/>
        <v/>
      </c>
      <c r="CP64" s="108" t="str">
        <f t="shared" si="106"/>
        <v/>
      </c>
      <c r="CQ64" s="108" t="str">
        <f t="shared" si="107"/>
        <v/>
      </c>
      <c r="CR64" s="108" t="str">
        <f t="shared" si="108"/>
        <v/>
      </c>
      <c r="CS64" s="94" t="str">
        <f t="shared" si="109"/>
        <v/>
      </c>
      <c r="CT64" s="94" t="str">
        <f t="shared" si="110"/>
        <v/>
      </c>
      <c r="CU64" s="94" t="str">
        <f t="shared" si="111"/>
        <v/>
      </c>
      <c r="CV64" s="94" t="str">
        <f t="shared" si="112"/>
        <v/>
      </c>
      <c r="CW64" s="94" t="str">
        <f t="shared" si="113"/>
        <v/>
      </c>
      <c r="CX64" s="93" t="str">
        <f t="shared" si="114"/>
        <v/>
      </c>
      <c r="CY64" s="519" t="str">
        <f t="shared" si="115"/>
        <v/>
      </c>
      <c r="CZ64" s="532" t="str">
        <f t="shared" si="116"/>
        <v/>
      </c>
      <c r="DA64" s="533" t="str">
        <f t="shared" si="117"/>
        <v/>
      </c>
      <c r="DB64" s="534" t="str">
        <f t="shared" si="118"/>
        <v/>
      </c>
      <c r="DC64" s="534" t="str">
        <f t="shared" si="119"/>
        <v/>
      </c>
      <c r="DD64" s="534" t="str">
        <f t="shared" si="120"/>
        <v/>
      </c>
      <c r="DE64" s="534" t="str">
        <f t="shared" si="121"/>
        <v/>
      </c>
      <c r="DF64" s="534" t="str">
        <f t="shared" si="122"/>
        <v/>
      </c>
      <c r="DG64" s="535" t="str">
        <f t="shared" si="123"/>
        <v/>
      </c>
      <c r="DH64" s="535" t="str">
        <f t="shared" si="124"/>
        <v/>
      </c>
      <c r="DI64" s="535" t="str">
        <f t="shared" si="125"/>
        <v/>
      </c>
      <c r="DJ64" s="535" t="str">
        <f t="shared" si="126"/>
        <v/>
      </c>
      <c r="DK64" s="534" t="str">
        <f t="shared" si="127"/>
        <v/>
      </c>
      <c r="DL64" s="534" t="str">
        <f t="shared" si="128"/>
        <v/>
      </c>
      <c r="DM64" s="534" t="str">
        <f t="shared" si="129"/>
        <v/>
      </c>
      <c r="DN64" s="534" t="str">
        <f t="shared" si="130"/>
        <v/>
      </c>
      <c r="DO64" s="534" t="str">
        <f t="shared" si="131"/>
        <v/>
      </c>
      <c r="DP64" s="533" t="str">
        <f t="shared" si="132"/>
        <v/>
      </c>
      <c r="DQ64" s="532" t="str">
        <f t="shared" si="133"/>
        <v/>
      </c>
      <c r="DR64" s="536">
        <f t="shared" si="134"/>
        <v>0</v>
      </c>
      <c r="DS64" s="468">
        <f t="shared" si="135"/>
        <v>0</v>
      </c>
      <c r="DT64" s="468">
        <f t="shared" si="136"/>
        <v>0</v>
      </c>
      <c r="DU64" s="468">
        <f t="shared" si="137"/>
        <v>0</v>
      </c>
      <c r="DV64" s="982"/>
      <c r="DW64" s="983"/>
      <c r="DX64" s="983"/>
      <c r="DY64" s="984"/>
      <c r="DZ64" s="985"/>
      <c r="EA64" s="61"/>
    </row>
    <row r="65" spans="1:131" ht="12.75" customHeight="1">
      <c r="A65" s="986" t="s">
        <v>358</v>
      </c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981"/>
      <c r="U65" s="783"/>
      <c r="V65" s="783"/>
      <c r="W65" s="783"/>
      <c r="X65" s="783"/>
      <c r="Y65" s="783"/>
      <c r="Z65" s="783"/>
      <c r="AA65" s="783"/>
      <c r="AB65" s="783"/>
      <c r="AC65" s="783"/>
      <c r="AD65" s="783"/>
      <c r="AE65" s="783"/>
      <c r="AF65" s="783"/>
      <c r="AG65" s="783"/>
      <c r="AH65" s="783"/>
      <c r="AI65" s="783"/>
      <c r="AJ65" s="783"/>
      <c r="AK65" s="783"/>
      <c r="AL65" s="783"/>
      <c r="AM65" s="981"/>
      <c r="AN65" s="783"/>
      <c r="AO65" s="783"/>
      <c r="AP65" s="783"/>
      <c r="AQ65" s="783"/>
      <c r="AR65" s="783"/>
      <c r="AS65" s="783"/>
      <c r="AT65" s="783"/>
      <c r="AU65" s="783"/>
      <c r="AV65" s="783"/>
      <c r="AW65" s="783"/>
      <c r="AX65" s="783"/>
      <c r="AY65" s="783"/>
      <c r="AZ65" s="783"/>
      <c r="BA65" s="783"/>
      <c r="BB65" s="783"/>
      <c r="BC65" s="783"/>
      <c r="BD65" s="783"/>
      <c r="BE65" s="783"/>
      <c r="BF65" s="981"/>
      <c r="BG65" s="783"/>
      <c r="BH65" s="783"/>
      <c r="BI65" s="783"/>
      <c r="BJ65" s="783"/>
      <c r="BK65" s="783"/>
      <c r="BL65" s="783"/>
      <c r="BM65" s="783"/>
      <c r="BN65" s="783"/>
      <c r="BO65" s="783"/>
      <c r="BP65" s="783"/>
      <c r="BQ65" s="783"/>
      <c r="BR65" s="783"/>
      <c r="BS65" s="783"/>
      <c r="BT65" s="783"/>
      <c r="BU65" s="783"/>
      <c r="BV65" s="783"/>
      <c r="BW65" s="783"/>
      <c r="BX65" s="783"/>
      <c r="BY65" s="981"/>
      <c r="BZ65" s="783"/>
      <c r="CA65" s="783"/>
      <c r="CB65" s="783"/>
      <c r="CC65" s="783"/>
      <c r="CD65" s="530" t="str">
        <f t="shared" si="94"/>
        <v/>
      </c>
      <c r="CE65" s="530" t="str">
        <f t="shared" si="95"/>
        <v/>
      </c>
      <c r="CF65" s="530" t="str">
        <f t="shared" si="96"/>
        <v/>
      </c>
      <c r="CG65" s="531" t="str">
        <f t="shared" si="97"/>
        <v/>
      </c>
      <c r="CH65" s="518" t="str">
        <f t="shared" si="98"/>
        <v/>
      </c>
      <c r="CI65" s="93" t="str">
        <f t="shared" si="99"/>
        <v/>
      </c>
      <c r="CJ65" s="94" t="str">
        <f t="shared" si="100"/>
        <v/>
      </c>
      <c r="CK65" s="94" t="str">
        <f t="shared" si="101"/>
        <v/>
      </c>
      <c r="CL65" s="94" t="str">
        <f t="shared" si="102"/>
        <v/>
      </c>
      <c r="CM65" s="94" t="str">
        <f t="shared" si="103"/>
        <v/>
      </c>
      <c r="CN65" s="94" t="str">
        <f t="shared" si="104"/>
        <v/>
      </c>
      <c r="CO65" s="108" t="str">
        <f t="shared" si="105"/>
        <v/>
      </c>
      <c r="CP65" s="108" t="str">
        <f t="shared" si="106"/>
        <v/>
      </c>
      <c r="CQ65" s="108" t="str">
        <f t="shared" si="107"/>
        <v/>
      </c>
      <c r="CR65" s="108" t="str">
        <f t="shared" si="108"/>
        <v/>
      </c>
      <c r="CS65" s="94" t="str">
        <f t="shared" si="109"/>
        <v/>
      </c>
      <c r="CT65" s="94" t="str">
        <f t="shared" si="110"/>
        <v/>
      </c>
      <c r="CU65" s="94" t="str">
        <f t="shared" si="111"/>
        <v/>
      </c>
      <c r="CV65" s="94" t="str">
        <f t="shared" si="112"/>
        <v/>
      </c>
      <c r="CW65" s="94" t="str">
        <f t="shared" si="113"/>
        <v/>
      </c>
      <c r="CX65" s="93" t="str">
        <f t="shared" si="114"/>
        <v/>
      </c>
      <c r="CY65" s="519" t="str">
        <f t="shared" si="115"/>
        <v/>
      </c>
      <c r="CZ65" s="532" t="str">
        <f t="shared" si="116"/>
        <v/>
      </c>
      <c r="DA65" s="533" t="str">
        <f t="shared" si="117"/>
        <v/>
      </c>
      <c r="DB65" s="534" t="str">
        <f t="shared" si="118"/>
        <v/>
      </c>
      <c r="DC65" s="534" t="str">
        <f t="shared" si="119"/>
        <v/>
      </c>
      <c r="DD65" s="534" t="str">
        <f t="shared" si="120"/>
        <v/>
      </c>
      <c r="DE65" s="534" t="str">
        <f t="shared" si="121"/>
        <v/>
      </c>
      <c r="DF65" s="534" t="str">
        <f t="shared" si="122"/>
        <v/>
      </c>
      <c r="DG65" s="535" t="str">
        <f t="shared" si="123"/>
        <v/>
      </c>
      <c r="DH65" s="535" t="str">
        <f t="shared" si="124"/>
        <v/>
      </c>
      <c r="DI65" s="535" t="str">
        <f t="shared" si="125"/>
        <v/>
      </c>
      <c r="DJ65" s="535" t="str">
        <f t="shared" si="126"/>
        <v/>
      </c>
      <c r="DK65" s="534" t="str">
        <f t="shared" si="127"/>
        <v/>
      </c>
      <c r="DL65" s="534" t="str">
        <f t="shared" si="128"/>
        <v/>
      </c>
      <c r="DM65" s="534" t="str">
        <f t="shared" si="129"/>
        <v/>
      </c>
      <c r="DN65" s="534" t="str">
        <f t="shared" si="130"/>
        <v/>
      </c>
      <c r="DO65" s="534" t="str">
        <f t="shared" si="131"/>
        <v/>
      </c>
      <c r="DP65" s="533" t="str">
        <f t="shared" si="132"/>
        <v/>
      </c>
      <c r="DQ65" s="532" t="str">
        <f t="shared" si="133"/>
        <v/>
      </c>
      <c r="DR65" s="536">
        <f t="shared" si="134"/>
        <v>0</v>
      </c>
      <c r="DS65" s="468">
        <f t="shared" si="135"/>
        <v>0</v>
      </c>
      <c r="DT65" s="468">
        <f t="shared" si="136"/>
        <v>0</v>
      </c>
      <c r="DU65" s="468">
        <f t="shared" si="137"/>
        <v>0</v>
      </c>
      <c r="DV65" s="987" t="str">
        <f>IF(SUM(BZ65)&gt;0,(BZ63-DV68-SUM(BZ68)*(DV68=""))*'Exp factors'!C$24,"")</f>
        <v/>
      </c>
      <c r="DW65" s="988" t="str">
        <f>IF(SUM(CA65)&gt;0,(CA63-DW68-SUM(CA68)*(DW68=""))*'Exp factors'!D$24,"")</f>
        <v/>
      </c>
      <c r="DX65" s="988" t="str">
        <f>IF(SUM(CB65)&gt;0,(CB63-DX68-SUM(CB68)*(DX68=""))*'Exp factors'!E$24,"")</f>
        <v/>
      </c>
      <c r="DY65" s="989" t="str">
        <f>IF(SUM(CC65)&gt;0,(CC63-DY68-SUM(CC68)*(DY68=""))*'Exp factors'!F$24,"")</f>
        <v/>
      </c>
      <c r="DZ65" s="985"/>
      <c r="EA65" s="61"/>
    </row>
    <row r="66" spans="1:131" ht="12.75" customHeight="1">
      <c r="A66" s="990" t="s">
        <v>282</v>
      </c>
      <c r="B66" s="806"/>
      <c r="C66" s="806"/>
      <c r="D66" s="806"/>
      <c r="E66" s="806"/>
      <c r="F66" s="806"/>
      <c r="G66" s="806"/>
      <c r="H66" s="806"/>
      <c r="I66" s="806"/>
      <c r="J66" s="806"/>
      <c r="K66" s="806"/>
      <c r="L66" s="806"/>
      <c r="M66" s="806"/>
      <c r="N66" s="806"/>
      <c r="O66" s="806"/>
      <c r="P66" s="806"/>
      <c r="Q66" s="806"/>
      <c r="R66" s="806"/>
      <c r="S66" s="806"/>
      <c r="T66" s="981"/>
      <c r="U66" s="806"/>
      <c r="V66" s="806"/>
      <c r="W66" s="806"/>
      <c r="X66" s="806"/>
      <c r="Y66" s="806"/>
      <c r="Z66" s="806"/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981"/>
      <c r="AN66" s="806"/>
      <c r="AO66" s="806"/>
      <c r="AP66" s="806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981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806"/>
      <c r="BR66" s="806"/>
      <c r="BS66" s="806"/>
      <c r="BT66" s="806"/>
      <c r="BU66" s="806"/>
      <c r="BV66" s="806"/>
      <c r="BW66" s="806"/>
      <c r="BX66" s="806"/>
      <c r="BY66" s="981"/>
      <c r="BZ66" s="806"/>
      <c r="CA66" s="806"/>
      <c r="CB66" s="806"/>
      <c r="CC66" s="806"/>
      <c r="CD66" s="530" t="str">
        <f t="shared" si="94"/>
        <v/>
      </c>
      <c r="CE66" s="530" t="str">
        <f t="shared" si="95"/>
        <v/>
      </c>
      <c r="CF66" s="530" t="str">
        <f t="shared" si="96"/>
        <v/>
      </c>
      <c r="CG66" s="531" t="str">
        <f t="shared" si="97"/>
        <v/>
      </c>
      <c r="CH66" s="518" t="str">
        <f t="shared" si="98"/>
        <v/>
      </c>
      <c r="CI66" s="93" t="str">
        <f t="shared" si="99"/>
        <v/>
      </c>
      <c r="CJ66" s="94" t="str">
        <f t="shared" si="100"/>
        <v/>
      </c>
      <c r="CK66" s="94" t="str">
        <f t="shared" si="101"/>
        <v/>
      </c>
      <c r="CL66" s="94" t="str">
        <f t="shared" si="102"/>
        <v/>
      </c>
      <c r="CM66" s="94" t="str">
        <f t="shared" si="103"/>
        <v/>
      </c>
      <c r="CN66" s="94" t="str">
        <f t="shared" si="104"/>
        <v/>
      </c>
      <c r="CO66" s="108" t="str">
        <f t="shared" si="105"/>
        <v/>
      </c>
      <c r="CP66" s="108" t="str">
        <f t="shared" si="106"/>
        <v/>
      </c>
      <c r="CQ66" s="108" t="str">
        <f t="shared" si="107"/>
        <v/>
      </c>
      <c r="CR66" s="108" t="str">
        <f t="shared" si="108"/>
        <v/>
      </c>
      <c r="CS66" s="94" t="str">
        <f t="shared" si="109"/>
        <v/>
      </c>
      <c r="CT66" s="94" t="str">
        <f t="shared" si="110"/>
        <v/>
      </c>
      <c r="CU66" s="94" t="str">
        <f t="shared" si="111"/>
        <v/>
      </c>
      <c r="CV66" s="94" t="str">
        <f t="shared" si="112"/>
        <v/>
      </c>
      <c r="CW66" s="94" t="str">
        <f t="shared" si="113"/>
        <v/>
      </c>
      <c r="CX66" s="93" t="str">
        <f t="shared" si="114"/>
        <v/>
      </c>
      <c r="CY66" s="519" t="str">
        <f t="shared" si="115"/>
        <v/>
      </c>
      <c r="CZ66" s="532" t="str">
        <f t="shared" si="116"/>
        <v/>
      </c>
      <c r="DA66" s="533" t="str">
        <f t="shared" si="117"/>
        <v/>
      </c>
      <c r="DB66" s="534" t="str">
        <f t="shared" si="118"/>
        <v/>
      </c>
      <c r="DC66" s="534" t="str">
        <f t="shared" si="119"/>
        <v/>
      </c>
      <c r="DD66" s="534" t="str">
        <f t="shared" si="120"/>
        <v/>
      </c>
      <c r="DE66" s="534" t="str">
        <f t="shared" si="121"/>
        <v/>
      </c>
      <c r="DF66" s="534" t="str">
        <f t="shared" si="122"/>
        <v/>
      </c>
      <c r="DG66" s="535" t="str">
        <f t="shared" si="123"/>
        <v/>
      </c>
      <c r="DH66" s="535" t="str">
        <f t="shared" si="124"/>
        <v/>
      </c>
      <c r="DI66" s="535" t="str">
        <f t="shared" si="125"/>
        <v/>
      </c>
      <c r="DJ66" s="535" t="str">
        <f t="shared" si="126"/>
        <v/>
      </c>
      <c r="DK66" s="534" t="str">
        <f t="shared" si="127"/>
        <v/>
      </c>
      <c r="DL66" s="534" t="str">
        <f t="shared" si="128"/>
        <v/>
      </c>
      <c r="DM66" s="534" t="str">
        <f t="shared" si="129"/>
        <v/>
      </c>
      <c r="DN66" s="534" t="str">
        <f t="shared" si="130"/>
        <v/>
      </c>
      <c r="DO66" s="534" t="str">
        <f t="shared" si="131"/>
        <v/>
      </c>
      <c r="DP66" s="533" t="str">
        <f t="shared" si="132"/>
        <v/>
      </c>
      <c r="DQ66" s="532" t="str">
        <f t="shared" si="133"/>
        <v/>
      </c>
      <c r="DR66" s="536">
        <f t="shared" si="134"/>
        <v>0</v>
      </c>
      <c r="DS66" s="468">
        <f t="shared" si="135"/>
        <v>0</v>
      </c>
      <c r="DT66" s="468">
        <f t="shared" si="136"/>
        <v>0</v>
      </c>
      <c r="DU66" s="468">
        <f t="shared" si="137"/>
        <v>0</v>
      </c>
      <c r="DV66" s="982"/>
      <c r="DW66" s="983"/>
      <c r="DX66" s="983"/>
      <c r="DY66" s="984"/>
      <c r="DZ66" s="985"/>
      <c r="EA66" s="61"/>
    </row>
    <row r="67" spans="1:131" ht="12.75" customHeight="1">
      <c r="A67" s="990" t="s">
        <v>284</v>
      </c>
      <c r="B67" s="541" t="str">
        <f t="shared" ref="B67:S67" si="162">IF(B65="","",B65*B66)</f>
        <v/>
      </c>
      <c r="C67" s="541" t="str">
        <f t="shared" si="162"/>
        <v/>
      </c>
      <c r="D67" s="541" t="str">
        <f t="shared" si="162"/>
        <v/>
      </c>
      <c r="E67" s="541" t="str">
        <f t="shared" si="162"/>
        <v/>
      </c>
      <c r="F67" s="541" t="str">
        <f t="shared" si="162"/>
        <v/>
      </c>
      <c r="G67" s="541" t="str">
        <f t="shared" si="162"/>
        <v/>
      </c>
      <c r="H67" s="541" t="str">
        <f t="shared" si="162"/>
        <v/>
      </c>
      <c r="I67" s="541" t="str">
        <f t="shared" si="162"/>
        <v/>
      </c>
      <c r="J67" s="541" t="str">
        <f t="shared" si="162"/>
        <v/>
      </c>
      <c r="K67" s="541" t="str">
        <f t="shared" si="162"/>
        <v/>
      </c>
      <c r="L67" s="541" t="str">
        <f t="shared" si="162"/>
        <v/>
      </c>
      <c r="M67" s="541" t="str">
        <f t="shared" si="162"/>
        <v/>
      </c>
      <c r="N67" s="541" t="str">
        <f t="shared" si="162"/>
        <v/>
      </c>
      <c r="O67" s="541" t="str">
        <f t="shared" si="162"/>
        <v/>
      </c>
      <c r="P67" s="541" t="str">
        <f t="shared" si="162"/>
        <v/>
      </c>
      <c r="Q67" s="541" t="str">
        <f t="shared" si="162"/>
        <v/>
      </c>
      <c r="R67" s="541" t="str">
        <f t="shared" si="162"/>
        <v/>
      </c>
      <c r="S67" s="541" t="str">
        <f t="shared" si="162"/>
        <v/>
      </c>
      <c r="T67" s="865"/>
      <c r="U67" s="541" t="str">
        <f t="shared" ref="U67:AL67" si="163">IF(U65="","",U65*U66)</f>
        <v/>
      </c>
      <c r="V67" s="541" t="str">
        <f t="shared" si="163"/>
        <v/>
      </c>
      <c r="W67" s="541" t="str">
        <f t="shared" si="163"/>
        <v/>
      </c>
      <c r="X67" s="541" t="str">
        <f t="shared" si="163"/>
        <v/>
      </c>
      <c r="Y67" s="541" t="str">
        <f t="shared" si="163"/>
        <v/>
      </c>
      <c r="Z67" s="541" t="str">
        <f t="shared" si="163"/>
        <v/>
      </c>
      <c r="AA67" s="541" t="str">
        <f t="shared" si="163"/>
        <v/>
      </c>
      <c r="AB67" s="541" t="str">
        <f t="shared" si="163"/>
        <v/>
      </c>
      <c r="AC67" s="541" t="str">
        <f t="shared" si="163"/>
        <v/>
      </c>
      <c r="AD67" s="541" t="str">
        <f t="shared" si="163"/>
        <v/>
      </c>
      <c r="AE67" s="541" t="str">
        <f t="shared" si="163"/>
        <v/>
      </c>
      <c r="AF67" s="541" t="str">
        <f t="shared" si="163"/>
        <v/>
      </c>
      <c r="AG67" s="541" t="str">
        <f t="shared" si="163"/>
        <v/>
      </c>
      <c r="AH67" s="541" t="str">
        <f t="shared" si="163"/>
        <v/>
      </c>
      <c r="AI67" s="541" t="str">
        <f t="shared" si="163"/>
        <v/>
      </c>
      <c r="AJ67" s="541" t="str">
        <f t="shared" si="163"/>
        <v/>
      </c>
      <c r="AK67" s="541" t="str">
        <f t="shared" si="163"/>
        <v/>
      </c>
      <c r="AL67" s="541" t="str">
        <f t="shared" si="163"/>
        <v/>
      </c>
      <c r="AM67" s="865"/>
      <c r="AN67" s="541" t="str">
        <f t="shared" ref="AN67:BE67" si="164">IF(AN65="","",AN65*AN66)</f>
        <v/>
      </c>
      <c r="AO67" s="541" t="str">
        <f t="shared" si="164"/>
        <v/>
      </c>
      <c r="AP67" s="541" t="str">
        <f t="shared" si="164"/>
        <v/>
      </c>
      <c r="AQ67" s="541" t="str">
        <f t="shared" si="164"/>
        <v/>
      </c>
      <c r="AR67" s="541" t="str">
        <f t="shared" si="164"/>
        <v/>
      </c>
      <c r="AS67" s="541" t="str">
        <f t="shared" si="164"/>
        <v/>
      </c>
      <c r="AT67" s="541" t="str">
        <f t="shared" si="164"/>
        <v/>
      </c>
      <c r="AU67" s="541" t="str">
        <f t="shared" si="164"/>
        <v/>
      </c>
      <c r="AV67" s="541" t="str">
        <f t="shared" si="164"/>
        <v/>
      </c>
      <c r="AW67" s="541" t="str">
        <f t="shared" si="164"/>
        <v/>
      </c>
      <c r="AX67" s="541" t="str">
        <f t="shared" si="164"/>
        <v/>
      </c>
      <c r="AY67" s="541" t="str">
        <f t="shared" si="164"/>
        <v/>
      </c>
      <c r="AZ67" s="541" t="str">
        <f t="shared" si="164"/>
        <v/>
      </c>
      <c r="BA67" s="541" t="str">
        <f t="shared" si="164"/>
        <v/>
      </c>
      <c r="BB67" s="541" t="str">
        <f t="shared" si="164"/>
        <v/>
      </c>
      <c r="BC67" s="541" t="str">
        <f t="shared" si="164"/>
        <v/>
      </c>
      <c r="BD67" s="541" t="str">
        <f t="shared" si="164"/>
        <v/>
      </c>
      <c r="BE67" s="541" t="str">
        <f t="shared" si="164"/>
        <v/>
      </c>
      <c r="BF67" s="865"/>
      <c r="BG67" s="541" t="str">
        <f t="shared" ref="BG67:BX67" si="165">IF(BG65="","",BG65*BG66)</f>
        <v/>
      </c>
      <c r="BH67" s="541" t="str">
        <f t="shared" si="165"/>
        <v/>
      </c>
      <c r="BI67" s="541" t="str">
        <f t="shared" si="165"/>
        <v/>
      </c>
      <c r="BJ67" s="541" t="str">
        <f t="shared" si="165"/>
        <v/>
      </c>
      <c r="BK67" s="541" t="str">
        <f t="shared" si="165"/>
        <v/>
      </c>
      <c r="BL67" s="541" t="str">
        <f t="shared" si="165"/>
        <v/>
      </c>
      <c r="BM67" s="541" t="str">
        <f t="shared" si="165"/>
        <v/>
      </c>
      <c r="BN67" s="541" t="str">
        <f t="shared" si="165"/>
        <v/>
      </c>
      <c r="BO67" s="541" t="str">
        <f t="shared" si="165"/>
        <v/>
      </c>
      <c r="BP67" s="541" t="str">
        <f t="shared" si="165"/>
        <v/>
      </c>
      <c r="BQ67" s="541" t="str">
        <f t="shared" si="165"/>
        <v/>
      </c>
      <c r="BR67" s="541" t="str">
        <f t="shared" si="165"/>
        <v/>
      </c>
      <c r="BS67" s="541" t="str">
        <f t="shared" si="165"/>
        <v/>
      </c>
      <c r="BT67" s="541" t="str">
        <f t="shared" si="165"/>
        <v/>
      </c>
      <c r="BU67" s="541" t="str">
        <f t="shared" si="165"/>
        <v/>
      </c>
      <c r="BV67" s="541" t="str">
        <f t="shared" si="165"/>
        <v/>
      </c>
      <c r="BW67" s="541" t="str">
        <f t="shared" si="165"/>
        <v/>
      </c>
      <c r="BX67" s="541" t="str">
        <f t="shared" si="165"/>
        <v/>
      </c>
      <c r="BY67" s="865"/>
      <c r="BZ67" s="541" t="str">
        <f>IF(BZ65="","",BZ65*BZ66)</f>
        <v/>
      </c>
      <c r="CA67" s="541" t="str">
        <f>IF(CA65="","",CA65*CA66)</f>
        <v/>
      </c>
      <c r="CB67" s="541" t="str">
        <f>IF(CB65="","",CB65*CB66)</f>
        <v/>
      </c>
      <c r="CC67" s="541" t="str">
        <f>IF(CC65="","",CC65*CC66)</f>
        <v/>
      </c>
      <c r="CD67" s="530" t="str">
        <f t="shared" si="94"/>
        <v/>
      </c>
      <c r="CE67" s="530" t="str">
        <f t="shared" si="95"/>
        <v/>
      </c>
      <c r="CF67" s="530" t="str">
        <f t="shared" si="96"/>
        <v/>
      </c>
      <c r="CG67" s="531" t="str">
        <f t="shared" si="97"/>
        <v/>
      </c>
      <c r="CH67" s="518" t="str">
        <f t="shared" si="98"/>
        <v/>
      </c>
      <c r="CI67" s="93" t="str">
        <f t="shared" si="99"/>
        <v/>
      </c>
      <c r="CJ67" s="94" t="str">
        <f t="shared" si="100"/>
        <v/>
      </c>
      <c r="CK67" s="94" t="str">
        <f t="shared" si="101"/>
        <v/>
      </c>
      <c r="CL67" s="94" t="str">
        <f t="shared" si="102"/>
        <v/>
      </c>
      <c r="CM67" s="94" t="str">
        <f t="shared" si="103"/>
        <v/>
      </c>
      <c r="CN67" s="94" t="str">
        <f t="shared" si="104"/>
        <v/>
      </c>
      <c r="CO67" s="108" t="str">
        <f t="shared" si="105"/>
        <v/>
      </c>
      <c r="CP67" s="108" t="str">
        <f t="shared" si="106"/>
        <v/>
      </c>
      <c r="CQ67" s="108" t="str">
        <f t="shared" si="107"/>
        <v/>
      </c>
      <c r="CR67" s="108" t="str">
        <f t="shared" si="108"/>
        <v/>
      </c>
      <c r="CS67" s="94" t="str">
        <f t="shared" si="109"/>
        <v/>
      </c>
      <c r="CT67" s="94" t="str">
        <f t="shared" si="110"/>
        <v/>
      </c>
      <c r="CU67" s="94" t="str">
        <f t="shared" si="111"/>
        <v/>
      </c>
      <c r="CV67" s="94" t="str">
        <f t="shared" si="112"/>
        <v/>
      </c>
      <c r="CW67" s="94" t="str">
        <f t="shared" si="113"/>
        <v/>
      </c>
      <c r="CX67" s="93" t="str">
        <f t="shared" si="114"/>
        <v/>
      </c>
      <c r="CY67" s="519" t="str">
        <f t="shared" si="115"/>
        <v/>
      </c>
      <c r="CZ67" s="532" t="str">
        <f t="shared" si="116"/>
        <v/>
      </c>
      <c r="DA67" s="533" t="str">
        <f t="shared" si="117"/>
        <v/>
      </c>
      <c r="DB67" s="534" t="str">
        <f t="shared" si="118"/>
        <v/>
      </c>
      <c r="DC67" s="534" t="str">
        <f t="shared" si="119"/>
        <v/>
      </c>
      <c r="DD67" s="534" t="str">
        <f t="shared" si="120"/>
        <v/>
      </c>
      <c r="DE67" s="534" t="str">
        <f t="shared" si="121"/>
        <v/>
      </c>
      <c r="DF67" s="534" t="str">
        <f t="shared" si="122"/>
        <v/>
      </c>
      <c r="DG67" s="535" t="str">
        <f t="shared" si="123"/>
        <v/>
      </c>
      <c r="DH67" s="535" t="str">
        <f t="shared" si="124"/>
        <v/>
      </c>
      <c r="DI67" s="535" t="str">
        <f t="shared" si="125"/>
        <v/>
      </c>
      <c r="DJ67" s="535" t="str">
        <f t="shared" si="126"/>
        <v/>
      </c>
      <c r="DK67" s="534" t="str">
        <f t="shared" si="127"/>
        <v/>
      </c>
      <c r="DL67" s="534" t="str">
        <f t="shared" si="128"/>
        <v/>
      </c>
      <c r="DM67" s="534" t="str">
        <f t="shared" si="129"/>
        <v/>
      </c>
      <c r="DN67" s="534" t="str">
        <f t="shared" si="130"/>
        <v/>
      </c>
      <c r="DO67" s="534" t="str">
        <f t="shared" si="131"/>
        <v/>
      </c>
      <c r="DP67" s="533" t="str">
        <f t="shared" si="132"/>
        <v/>
      </c>
      <c r="DQ67" s="532" t="str">
        <f t="shared" si="133"/>
        <v/>
      </c>
      <c r="DR67" s="536">
        <f t="shared" si="134"/>
        <v>0</v>
      </c>
      <c r="DS67" s="468">
        <f t="shared" si="135"/>
        <v>0</v>
      </c>
      <c r="DT67" s="468">
        <f t="shared" si="136"/>
        <v>0</v>
      </c>
      <c r="DU67" s="468">
        <f t="shared" si="137"/>
        <v>0</v>
      </c>
      <c r="DV67" s="991" t="str">
        <f>IF(DV65="","",DV65*BZ66)</f>
        <v/>
      </c>
      <c r="DW67" s="992" t="str">
        <f>IF(DW65="","",DW65*CA66)</f>
        <v/>
      </c>
      <c r="DX67" s="992" t="str">
        <f>IF(DX65="","",DX65*CB66)</f>
        <v/>
      </c>
      <c r="DY67" s="993" t="str">
        <f>IF(DY65="","",DY65*CC66)</f>
        <v/>
      </c>
      <c r="DZ67" s="985"/>
      <c r="EA67" s="61"/>
    </row>
    <row r="68" spans="1:131" ht="12.75" customHeight="1">
      <c r="A68" s="990" t="s">
        <v>359</v>
      </c>
      <c r="B68" s="743"/>
      <c r="C68" s="743"/>
      <c r="D68" s="743"/>
      <c r="E68" s="743"/>
      <c r="F68" s="743"/>
      <c r="G68" s="743"/>
      <c r="H68" s="743"/>
      <c r="I68" s="743"/>
      <c r="J68" s="743"/>
      <c r="K68" s="743"/>
      <c r="L68" s="743"/>
      <c r="M68" s="743"/>
      <c r="N68" s="743"/>
      <c r="O68" s="743"/>
      <c r="P68" s="743"/>
      <c r="Q68" s="743"/>
      <c r="R68" s="743"/>
      <c r="S68" s="743"/>
      <c r="T68" s="976"/>
      <c r="U68" s="743"/>
      <c r="V68" s="743"/>
      <c r="W68" s="743"/>
      <c r="X68" s="743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976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976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976"/>
      <c r="BZ68" s="743"/>
      <c r="CA68" s="743"/>
      <c r="CB68" s="743"/>
      <c r="CC68" s="743"/>
      <c r="CD68" s="530" t="str">
        <f t="shared" si="94"/>
        <v/>
      </c>
      <c r="CE68" s="530" t="str">
        <f t="shared" si="95"/>
        <v/>
      </c>
      <c r="CF68" s="530" t="str">
        <f t="shared" si="96"/>
        <v/>
      </c>
      <c r="CG68" s="531" t="str">
        <f t="shared" si="97"/>
        <v/>
      </c>
      <c r="CH68" s="518" t="str">
        <f t="shared" si="98"/>
        <v/>
      </c>
      <c r="CI68" s="93" t="str">
        <f t="shared" si="99"/>
        <v/>
      </c>
      <c r="CJ68" s="94" t="str">
        <f t="shared" si="100"/>
        <v/>
      </c>
      <c r="CK68" s="94" t="str">
        <f t="shared" si="101"/>
        <v/>
      </c>
      <c r="CL68" s="94" t="str">
        <f t="shared" si="102"/>
        <v/>
      </c>
      <c r="CM68" s="94" t="str">
        <f t="shared" si="103"/>
        <v/>
      </c>
      <c r="CN68" s="94" t="str">
        <f t="shared" si="104"/>
        <v/>
      </c>
      <c r="CO68" s="108" t="str">
        <f t="shared" si="105"/>
        <v/>
      </c>
      <c r="CP68" s="108" t="str">
        <f t="shared" si="106"/>
        <v/>
      </c>
      <c r="CQ68" s="108" t="str">
        <f t="shared" si="107"/>
        <v/>
      </c>
      <c r="CR68" s="108" t="str">
        <f t="shared" si="108"/>
        <v/>
      </c>
      <c r="CS68" s="94" t="str">
        <f t="shared" si="109"/>
        <v/>
      </c>
      <c r="CT68" s="94" t="str">
        <f t="shared" si="110"/>
        <v/>
      </c>
      <c r="CU68" s="94" t="str">
        <f t="shared" si="111"/>
        <v/>
      </c>
      <c r="CV68" s="94" t="str">
        <f t="shared" si="112"/>
        <v/>
      </c>
      <c r="CW68" s="94" t="str">
        <f t="shared" si="113"/>
        <v/>
      </c>
      <c r="CX68" s="93" t="str">
        <f t="shared" si="114"/>
        <v/>
      </c>
      <c r="CY68" s="519" t="str">
        <f t="shared" si="115"/>
        <v/>
      </c>
      <c r="CZ68" s="532" t="str">
        <f t="shared" si="116"/>
        <v/>
      </c>
      <c r="DA68" s="533" t="str">
        <f t="shared" si="117"/>
        <v/>
      </c>
      <c r="DB68" s="534" t="str">
        <f t="shared" si="118"/>
        <v/>
      </c>
      <c r="DC68" s="534" t="str">
        <f t="shared" si="119"/>
        <v/>
      </c>
      <c r="DD68" s="534" t="str">
        <f t="shared" si="120"/>
        <v/>
      </c>
      <c r="DE68" s="534" t="str">
        <f t="shared" si="121"/>
        <v/>
      </c>
      <c r="DF68" s="534" t="str">
        <f t="shared" si="122"/>
        <v/>
      </c>
      <c r="DG68" s="535" t="str">
        <f t="shared" si="123"/>
        <v/>
      </c>
      <c r="DH68" s="535" t="str">
        <f t="shared" si="124"/>
        <v/>
      </c>
      <c r="DI68" s="535" t="str">
        <f t="shared" si="125"/>
        <v/>
      </c>
      <c r="DJ68" s="535" t="str">
        <f t="shared" si="126"/>
        <v/>
      </c>
      <c r="DK68" s="534" t="str">
        <f t="shared" si="127"/>
        <v/>
      </c>
      <c r="DL68" s="534" t="str">
        <f t="shared" si="128"/>
        <v/>
      </c>
      <c r="DM68" s="534" t="str">
        <f t="shared" si="129"/>
        <v/>
      </c>
      <c r="DN68" s="534" t="str">
        <f t="shared" si="130"/>
        <v/>
      </c>
      <c r="DO68" s="534" t="str">
        <f t="shared" si="131"/>
        <v/>
      </c>
      <c r="DP68" s="533" t="str">
        <f t="shared" si="132"/>
        <v/>
      </c>
      <c r="DQ68" s="532" t="str">
        <f t="shared" si="133"/>
        <v/>
      </c>
      <c r="DR68" s="536">
        <f t="shared" si="134"/>
        <v>0</v>
      </c>
      <c r="DS68" s="468">
        <f t="shared" si="135"/>
        <v>0</v>
      </c>
      <c r="DT68" s="468">
        <f t="shared" si="136"/>
        <v>0</v>
      </c>
      <c r="DU68" s="468">
        <f t="shared" si="137"/>
        <v>0</v>
      </c>
      <c r="DV68" s="994"/>
      <c r="DW68" s="306"/>
      <c r="DX68" s="306"/>
      <c r="DY68" s="995"/>
      <c r="DZ68" s="985"/>
      <c r="EA68" s="61"/>
    </row>
    <row r="69" spans="1:131" ht="12.75" customHeight="1">
      <c r="A69" s="529" t="s">
        <v>353</v>
      </c>
      <c r="B69" s="863" t="str">
        <f t="shared" ref="B69:S69" si="166">IF(B63="","",(B63-B65-B68)*B64/B$7/365/$G$1)</f>
        <v/>
      </c>
      <c r="C69" s="863" t="str">
        <f t="shared" si="166"/>
        <v/>
      </c>
      <c r="D69" s="863" t="str">
        <f t="shared" si="166"/>
        <v/>
      </c>
      <c r="E69" s="863" t="str">
        <f t="shared" si="166"/>
        <v/>
      </c>
      <c r="F69" s="863" t="str">
        <f t="shared" si="166"/>
        <v/>
      </c>
      <c r="G69" s="863" t="str">
        <f t="shared" si="166"/>
        <v/>
      </c>
      <c r="H69" s="863" t="str">
        <f t="shared" si="166"/>
        <v/>
      </c>
      <c r="I69" s="863" t="str">
        <f t="shared" si="166"/>
        <v/>
      </c>
      <c r="J69" s="863" t="str">
        <f t="shared" si="166"/>
        <v/>
      </c>
      <c r="K69" s="863" t="str">
        <f t="shared" si="166"/>
        <v/>
      </c>
      <c r="L69" s="863" t="str">
        <f t="shared" si="166"/>
        <v/>
      </c>
      <c r="M69" s="863" t="str">
        <f t="shared" si="166"/>
        <v/>
      </c>
      <c r="N69" s="863" t="str">
        <f t="shared" si="166"/>
        <v/>
      </c>
      <c r="O69" s="863" t="str">
        <f t="shared" si="166"/>
        <v/>
      </c>
      <c r="P69" s="863" t="str">
        <f t="shared" si="166"/>
        <v/>
      </c>
      <c r="Q69" s="863" t="str">
        <f t="shared" si="166"/>
        <v/>
      </c>
      <c r="R69" s="863" t="str">
        <f t="shared" si="166"/>
        <v/>
      </c>
      <c r="S69" s="863" t="str">
        <f t="shared" si="166"/>
        <v/>
      </c>
      <c r="T69" s="996"/>
      <c r="U69" s="863" t="str">
        <f t="shared" ref="U69:AL69" si="167">IF(U63="","",(U63-U65-U68)*U64/U$7/365/$G$1)</f>
        <v/>
      </c>
      <c r="V69" s="863" t="str">
        <f t="shared" si="167"/>
        <v/>
      </c>
      <c r="W69" s="863" t="str">
        <f t="shared" si="167"/>
        <v/>
      </c>
      <c r="X69" s="863" t="str">
        <f t="shared" si="167"/>
        <v/>
      </c>
      <c r="Y69" s="863" t="str">
        <f t="shared" si="167"/>
        <v/>
      </c>
      <c r="Z69" s="863" t="str">
        <f t="shared" si="167"/>
        <v/>
      </c>
      <c r="AA69" s="863" t="str">
        <f t="shared" si="167"/>
        <v/>
      </c>
      <c r="AB69" s="863" t="str">
        <f t="shared" si="167"/>
        <v/>
      </c>
      <c r="AC69" s="863" t="str">
        <f t="shared" si="167"/>
        <v/>
      </c>
      <c r="AD69" s="863" t="str">
        <f t="shared" si="167"/>
        <v/>
      </c>
      <c r="AE69" s="863" t="str">
        <f t="shared" si="167"/>
        <v/>
      </c>
      <c r="AF69" s="863" t="str">
        <f t="shared" si="167"/>
        <v/>
      </c>
      <c r="AG69" s="863" t="str">
        <f t="shared" si="167"/>
        <v/>
      </c>
      <c r="AH69" s="863" t="str">
        <f t="shared" si="167"/>
        <v/>
      </c>
      <c r="AI69" s="863" t="str">
        <f t="shared" si="167"/>
        <v/>
      </c>
      <c r="AJ69" s="863" t="str">
        <f t="shared" si="167"/>
        <v/>
      </c>
      <c r="AK69" s="863" t="str">
        <f t="shared" si="167"/>
        <v/>
      </c>
      <c r="AL69" s="863" t="str">
        <f t="shared" si="167"/>
        <v/>
      </c>
      <c r="AM69" s="996"/>
      <c r="AN69" s="863" t="str">
        <f t="shared" ref="AN69:BE69" si="168">IF(AN63="","",(AN63-AN65-AN68)*AN64/AN$7/365/$G$1)</f>
        <v/>
      </c>
      <c r="AO69" s="863" t="str">
        <f t="shared" si="168"/>
        <v/>
      </c>
      <c r="AP69" s="863" t="str">
        <f t="shared" si="168"/>
        <v/>
      </c>
      <c r="AQ69" s="863" t="str">
        <f t="shared" si="168"/>
        <v/>
      </c>
      <c r="AR69" s="863" t="str">
        <f t="shared" si="168"/>
        <v/>
      </c>
      <c r="AS69" s="863" t="str">
        <f t="shared" si="168"/>
        <v/>
      </c>
      <c r="AT69" s="863" t="str">
        <f t="shared" si="168"/>
        <v/>
      </c>
      <c r="AU69" s="863" t="str">
        <f t="shared" si="168"/>
        <v/>
      </c>
      <c r="AV69" s="863" t="str">
        <f t="shared" si="168"/>
        <v/>
      </c>
      <c r="AW69" s="863" t="str">
        <f t="shared" si="168"/>
        <v/>
      </c>
      <c r="AX69" s="863" t="str">
        <f t="shared" si="168"/>
        <v/>
      </c>
      <c r="AY69" s="863" t="str">
        <f t="shared" si="168"/>
        <v/>
      </c>
      <c r="AZ69" s="863" t="str">
        <f t="shared" si="168"/>
        <v/>
      </c>
      <c r="BA69" s="863" t="str">
        <f t="shared" si="168"/>
        <v/>
      </c>
      <c r="BB69" s="863" t="str">
        <f t="shared" si="168"/>
        <v/>
      </c>
      <c r="BC69" s="863" t="str">
        <f t="shared" si="168"/>
        <v/>
      </c>
      <c r="BD69" s="863" t="str">
        <f t="shared" si="168"/>
        <v/>
      </c>
      <c r="BE69" s="863" t="str">
        <f t="shared" si="168"/>
        <v/>
      </c>
      <c r="BF69" s="996"/>
      <c r="BG69" s="863" t="str">
        <f t="shared" ref="BG69:BX69" si="169">IF(BG63="","",(BG63-BG65-BG68)*BG64/BG$7/365/$G$1)</f>
        <v/>
      </c>
      <c r="BH69" s="863" t="str">
        <f t="shared" si="169"/>
        <v/>
      </c>
      <c r="BI69" s="863" t="str">
        <f t="shared" si="169"/>
        <v/>
      </c>
      <c r="BJ69" s="863" t="str">
        <f t="shared" si="169"/>
        <v/>
      </c>
      <c r="BK69" s="863" t="str">
        <f t="shared" si="169"/>
        <v/>
      </c>
      <c r="BL69" s="863" t="str">
        <f t="shared" si="169"/>
        <v/>
      </c>
      <c r="BM69" s="863" t="str">
        <f t="shared" si="169"/>
        <v/>
      </c>
      <c r="BN69" s="863" t="str">
        <f t="shared" si="169"/>
        <v/>
      </c>
      <c r="BO69" s="863" t="str">
        <f t="shared" si="169"/>
        <v/>
      </c>
      <c r="BP69" s="863" t="str">
        <f t="shared" si="169"/>
        <v/>
      </c>
      <c r="BQ69" s="863" t="str">
        <f t="shared" si="169"/>
        <v/>
      </c>
      <c r="BR69" s="863" t="str">
        <f t="shared" si="169"/>
        <v/>
      </c>
      <c r="BS69" s="863" t="str">
        <f t="shared" si="169"/>
        <v/>
      </c>
      <c r="BT69" s="863" t="str">
        <f t="shared" si="169"/>
        <v/>
      </c>
      <c r="BU69" s="863" t="str">
        <f t="shared" si="169"/>
        <v/>
      </c>
      <c r="BV69" s="863" t="str">
        <f t="shared" si="169"/>
        <v/>
      </c>
      <c r="BW69" s="863" t="str">
        <f t="shared" si="169"/>
        <v/>
      </c>
      <c r="BX69" s="863" t="str">
        <f t="shared" si="169"/>
        <v/>
      </c>
      <c r="BY69" s="996"/>
      <c r="BZ69" s="863" t="str">
        <f>IF(BZ63="","",(BZ63-BZ65-BZ68)*BZ64/BZ$7/365/$G$1)</f>
        <v/>
      </c>
      <c r="CA69" s="863" t="str">
        <f>IF(CA63="","",(CA63-CA65-CA68)*CA64/CA$7/365/$G$1)</f>
        <v/>
      </c>
      <c r="CB69" s="863" t="str">
        <f>IF(CB63="","",(CB63-CB65-CB68)*CB64/CB$7/365/$G$1)</f>
        <v/>
      </c>
      <c r="CC69" s="863" t="str">
        <f>IF(CC63="","",(CC63-CC65-CC68)*CC64/CC$7/365/$G$1)</f>
        <v/>
      </c>
      <c r="CD69" s="997" t="str">
        <f t="shared" si="94"/>
        <v/>
      </c>
      <c r="CE69" s="997" t="str">
        <f t="shared" si="95"/>
        <v/>
      </c>
      <c r="CF69" s="997" t="str">
        <f t="shared" si="96"/>
        <v/>
      </c>
      <c r="CG69" s="998" t="str">
        <f t="shared" si="97"/>
        <v/>
      </c>
      <c r="CH69" s="724" t="str">
        <f t="shared" si="98"/>
        <v/>
      </c>
      <c r="CI69" s="639" t="str">
        <f t="shared" si="99"/>
        <v/>
      </c>
      <c r="CJ69" s="640" t="str">
        <f t="shared" si="100"/>
        <v/>
      </c>
      <c r="CK69" s="640" t="str">
        <f t="shared" si="101"/>
        <v/>
      </c>
      <c r="CL69" s="640" t="str">
        <f t="shared" si="102"/>
        <v/>
      </c>
      <c r="CM69" s="640" t="str">
        <f t="shared" si="103"/>
        <v/>
      </c>
      <c r="CN69" s="640" t="str">
        <f t="shared" si="104"/>
        <v/>
      </c>
      <c r="CO69" s="641" t="str">
        <f t="shared" si="105"/>
        <v/>
      </c>
      <c r="CP69" s="641" t="str">
        <f t="shared" si="106"/>
        <v/>
      </c>
      <c r="CQ69" s="641" t="str">
        <f t="shared" si="107"/>
        <v/>
      </c>
      <c r="CR69" s="641" t="str">
        <f t="shared" si="108"/>
        <v/>
      </c>
      <c r="CS69" s="640" t="str">
        <f t="shared" si="109"/>
        <v/>
      </c>
      <c r="CT69" s="640" t="str">
        <f t="shared" si="110"/>
        <v/>
      </c>
      <c r="CU69" s="640" t="str">
        <f t="shared" si="111"/>
        <v/>
      </c>
      <c r="CV69" s="640" t="str">
        <f t="shared" si="112"/>
        <v/>
      </c>
      <c r="CW69" s="640" t="str">
        <f t="shared" si="113"/>
        <v/>
      </c>
      <c r="CX69" s="639" t="str">
        <f t="shared" si="114"/>
        <v/>
      </c>
      <c r="CY69" s="725" t="str">
        <f t="shared" si="115"/>
        <v/>
      </c>
      <c r="CZ69" s="638" t="str">
        <f t="shared" si="116"/>
        <v/>
      </c>
      <c r="DA69" s="639" t="str">
        <f t="shared" si="117"/>
        <v/>
      </c>
      <c r="DB69" s="640" t="str">
        <f t="shared" si="118"/>
        <v/>
      </c>
      <c r="DC69" s="640" t="str">
        <f t="shared" si="119"/>
        <v/>
      </c>
      <c r="DD69" s="640" t="str">
        <f t="shared" si="120"/>
        <v/>
      </c>
      <c r="DE69" s="640" t="str">
        <f t="shared" si="121"/>
        <v/>
      </c>
      <c r="DF69" s="640" t="str">
        <f t="shared" si="122"/>
        <v/>
      </c>
      <c r="DG69" s="641" t="str">
        <f t="shared" si="123"/>
        <v/>
      </c>
      <c r="DH69" s="641" t="str">
        <f t="shared" si="124"/>
        <v/>
      </c>
      <c r="DI69" s="641" t="str">
        <f t="shared" si="125"/>
        <v/>
      </c>
      <c r="DJ69" s="641" t="str">
        <f t="shared" si="126"/>
        <v/>
      </c>
      <c r="DK69" s="640" t="str">
        <f t="shared" si="127"/>
        <v/>
      </c>
      <c r="DL69" s="640" t="str">
        <f t="shared" si="128"/>
        <v/>
      </c>
      <c r="DM69" s="640" t="str">
        <f t="shared" si="129"/>
        <v/>
      </c>
      <c r="DN69" s="640" t="str">
        <f t="shared" si="130"/>
        <v/>
      </c>
      <c r="DO69" s="640" t="str">
        <f t="shared" si="131"/>
        <v/>
      </c>
      <c r="DP69" s="639" t="str">
        <f t="shared" si="132"/>
        <v/>
      </c>
      <c r="DQ69" s="638" t="str">
        <f t="shared" si="133"/>
        <v/>
      </c>
      <c r="DR69" s="536">
        <f t="shared" si="134"/>
        <v>0</v>
      </c>
      <c r="DS69" s="468">
        <f t="shared" si="135"/>
        <v>0</v>
      </c>
      <c r="DT69" s="468">
        <f t="shared" si="136"/>
        <v>0</v>
      </c>
      <c r="DU69" s="468">
        <f t="shared" si="137"/>
        <v>0</v>
      </c>
      <c r="DV69" s="999" t="str">
        <f>IF(DV63="","",(DV63+SUM(BZ63)*(DV63="")-SUM(DV65)-DV68-SUM(BZ68)*(DV68=""))*BZ64/DV$7/365/$G$1)</f>
        <v/>
      </c>
      <c r="DW69" s="863" t="str">
        <f>IF(DW63="","",(DW63+SUM(CA63)*(DW63="")-SUM(DW65)-DW68-SUM(CA68)*(DW68=""))*CA64/DW$7/365/$G$1)</f>
        <v/>
      </c>
      <c r="DX69" s="863" t="str">
        <f>IF(DX63="","",(DX63+SUM(CB63)*(DX63="")-SUM(DX65)-DX68-SUM(CB68)*(DX68=""))*CB64/DX$7/365/$G$1)</f>
        <v/>
      </c>
      <c r="DY69" s="1000" t="str">
        <f>IF(DY63="","",(DY63+SUM(CC63)*(DY63="")-SUM(DY65)-DY68-SUM(CC68)*(DY68=""))*CC64/DY$7/365/$G$1)</f>
        <v/>
      </c>
      <c r="DZ69" s="985"/>
      <c r="EA69" s="61"/>
    </row>
    <row r="70" spans="1:131" ht="12.75" customHeight="1">
      <c r="A70" s="527" t="s">
        <v>560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6"/>
      <c r="U70" s="975"/>
      <c r="V70" s="975"/>
      <c r="W70" s="975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  <c r="AM70" s="976"/>
      <c r="AN70" s="975"/>
      <c r="AO70" s="975"/>
      <c r="AP70" s="975"/>
      <c r="AQ70" s="975"/>
      <c r="AR70" s="975"/>
      <c r="AS70" s="975"/>
      <c r="AT70" s="975"/>
      <c r="AU70" s="975"/>
      <c r="AV70" s="975"/>
      <c r="AW70" s="975"/>
      <c r="AX70" s="975"/>
      <c r="AY70" s="975"/>
      <c r="AZ70" s="975"/>
      <c r="BA70" s="975"/>
      <c r="BB70" s="975"/>
      <c r="BC70" s="975"/>
      <c r="BD70" s="975"/>
      <c r="BE70" s="975"/>
      <c r="BF70" s="976"/>
      <c r="BG70" s="975"/>
      <c r="BH70" s="975"/>
      <c r="BI70" s="975"/>
      <c r="BJ70" s="975"/>
      <c r="BK70" s="975"/>
      <c r="BL70" s="975"/>
      <c r="BM70" s="975"/>
      <c r="BN70" s="975"/>
      <c r="BO70" s="975"/>
      <c r="BP70" s="975"/>
      <c r="BQ70" s="975"/>
      <c r="BR70" s="975"/>
      <c r="BS70" s="975"/>
      <c r="BT70" s="975"/>
      <c r="BU70" s="975"/>
      <c r="BV70" s="975"/>
      <c r="BW70" s="975"/>
      <c r="BX70" s="975"/>
      <c r="BY70" s="976"/>
      <c r="BZ70" s="975"/>
      <c r="CA70" s="975"/>
      <c r="CB70" s="975"/>
      <c r="CC70" s="975"/>
      <c r="CD70" s="530" t="str">
        <f t="shared" si="94"/>
        <v/>
      </c>
      <c r="CE70" s="530" t="str">
        <f t="shared" si="95"/>
        <v/>
      </c>
      <c r="CF70" s="530" t="str">
        <f t="shared" si="96"/>
        <v/>
      </c>
      <c r="CG70" s="531" t="str">
        <f t="shared" si="97"/>
        <v/>
      </c>
      <c r="CH70" s="518" t="str">
        <f t="shared" si="98"/>
        <v/>
      </c>
      <c r="CI70" s="93" t="str">
        <f t="shared" si="99"/>
        <v/>
      </c>
      <c r="CJ70" s="94" t="str">
        <f t="shared" si="100"/>
        <v/>
      </c>
      <c r="CK70" s="94" t="str">
        <f t="shared" si="101"/>
        <v/>
      </c>
      <c r="CL70" s="94" t="str">
        <f t="shared" si="102"/>
        <v/>
      </c>
      <c r="CM70" s="94" t="str">
        <f t="shared" si="103"/>
        <v/>
      </c>
      <c r="CN70" s="94" t="str">
        <f t="shared" si="104"/>
        <v/>
      </c>
      <c r="CO70" s="108" t="str">
        <f t="shared" si="105"/>
        <v/>
      </c>
      <c r="CP70" s="108" t="str">
        <f t="shared" si="106"/>
        <v/>
      </c>
      <c r="CQ70" s="108" t="str">
        <f t="shared" si="107"/>
        <v/>
      </c>
      <c r="CR70" s="108" t="str">
        <f t="shared" si="108"/>
        <v/>
      </c>
      <c r="CS70" s="94" t="str">
        <f t="shared" si="109"/>
        <v/>
      </c>
      <c r="CT70" s="94" t="str">
        <f t="shared" si="110"/>
        <v/>
      </c>
      <c r="CU70" s="94" t="str">
        <f t="shared" si="111"/>
        <v/>
      </c>
      <c r="CV70" s="94" t="str">
        <f t="shared" si="112"/>
        <v/>
      </c>
      <c r="CW70" s="94" t="str">
        <f t="shared" si="113"/>
        <v/>
      </c>
      <c r="CX70" s="93" t="str">
        <f t="shared" si="114"/>
        <v/>
      </c>
      <c r="CY70" s="519" t="str">
        <f t="shared" si="115"/>
        <v/>
      </c>
      <c r="CZ70" s="532" t="str">
        <f t="shared" si="116"/>
        <v/>
      </c>
      <c r="DA70" s="533" t="str">
        <f t="shared" si="117"/>
        <v/>
      </c>
      <c r="DB70" s="534" t="str">
        <f t="shared" si="118"/>
        <v/>
      </c>
      <c r="DC70" s="534" t="str">
        <f t="shared" si="119"/>
        <v/>
      </c>
      <c r="DD70" s="534" t="str">
        <f t="shared" si="120"/>
        <v/>
      </c>
      <c r="DE70" s="534" t="str">
        <f t="shared" si="121"/>
        <v/>
      </c>
      <c r="DF70" s="534" t="str">
        <f t="shared" si="122"/>
        <v/>
      </c>
      <c r="DG70" s="535" t="str">
        <f t="shared" si="123"/>
        <v/>
      </c>
      <c r="DH70" s="535" t="str">
        <f t="shared" si="124"/>
        <v/>
      </c>
      <c r="DI70" s="535" t="str">
        <f t="shared" si="125"/>
        <v/>
      </c>
      <c r="DJ70" s="535" t="str">
        <f t="shared" si="126"/>
        <v/>
      </c>
      <c r="DK70" s="534" t="str">
        <f t="shared" si="127"/>
        <v/>
      </c>
      <c r="DL70" s="534" t="str">
        <f t="shared" si="128"/>
        <v/>
      </c>
      <c r="DM70" s="534" t="str">
        <f t="shared" si="129"/>
        <v/>
      </c>
      <c r="DN70" s="534" t="str">
        <f t="shared" si="130"/>
        <v/>
      </c>
      <c r="DO70" s="534" t="str">
        <f t="shared" si="131"/>
        <v/>
      </c>
      <c r="DP70" s="533" t="str">
        <f t="shared" si="132"/>
        <v/>
      </c>
      <c r="DQ70" s="532" t="str">
        <f t="shared" si="133"/>
        <v/>
      </c>
      <c r="DR70" s="536">
        <f t="shared" si="134"/>
        <v>0</v>
      </c>
      <c r="DS70" s="468">
        <f t="shared" si="135"/>
        <v>0</v>
      </c>
      <c r="DT70" s="468">
        <f t="shared" si="136"/>
        <v>0</v>
      </c>
      <c r="DU70" s="468">
        <f t="shared" si="137"/>
        <v>0</v>
      </c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DZ70" s="985"/>
      <c r="EA70" s="61"/>
    </row>
    <row r="71" spans="1:131" ht="12.75" customHeight="1">
      <c r="A71" s="980" t="s">
        <v>357</v>
      </c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981"/>
      <c r="U71" s="294"/>
      <c r="V71" s="294"/>
      <c r="W71" s="294"/>
      <c r="X71" s="294"/>
      <c r="Y71" s="294"/>
      <c r="Z71" s="294"/>
      <c r="AA71" s="294"/>
      <c r="AB71" s="294"/>
      <c r="AC71" s="294"/>
      <c r="AD71" s="294"/>
      <c r="AE71" s="294"/>
      <c r="AF71" s="294"/>
      <c r="AG71" s="294"/>
      <c r="AH71" s="294"/>
      <c r="AI71" s="294"/>
      <c r="AJ71" s="294"/>
      <c r="AK71" s="294"/>
      <c r="AL71" s="294"/>
      <c r="AM71" s="981"/>
      <c r="AN71" s="294"/>
      <c r="AO71" s="294"/>
      <c r="AP71" s="294"/>
      <c r="AQ71" s="294"/>
      <c r="AR71" s="294"/>
      <c r="AS71" s="294"/>
      <c r="AT71" s="294"/>
      <c r="AU71" s="294"/>
      <c r="AV71" s="294"/>
      <c r="AW71" s="294"/>
      <c r="AX71" s="294"/>
      <c r="AY71" s="294"/>
      <c r="AZ71" s="294"/>
      <c r="BA71" s="294"/>
      <c r="BB71" s="294"/>
      <c r="BC71" s="294"/>
      <c r="BD71" s="294"/>
      <c r="BE71" s="294"/>
      <c r="BF71" s="981"/>
      <c r="BG71" s="294"/>
      <c r="BH71" s="294"/>
      <c r="BI71" s="294"/>
      <c r="BJ71" s="294"/>
      <c r="BK71" s="294"/>
      <c r="BL71" s="294"/>
      <c r="BM71" s="294"/>
      <c r="BN71" s="294"/>
      <c r="BO71" s="294"/>
      <c r="BP71" s="294"/>
      <c r="BQ71" s="294"/>
      <c r="BR71" s="294"/>
      <c r="BS71" s="294"/>
      <c r="BT71" s="294"/>
      <c r="BU71" s="294"/>
      <c r="BV71" s="294"/>
      <c r="BW71" s="294"/>
      <c r="BX71" s="294"/>
      <c r="BY71" s="981"/>
      <c r="BZ71" s="294"/>
      <c r="CA71" s="294"/>
      <c r="CB71" s="294"/>
      <c r="CC71" s="294"/>
      <c r="CD71" s="530" t="str">
        <f t="shared" si="94"/>
        <v/>
      </c>
      <c r="CE71" s="530" t="str">
        <f t="shared" si="95"/>
        <v/>
      </c>
      <c r="CF71" s="530" t="str">
        <f t="shared" si="96"/>
        <v/>
      </c>
      <c r="CG71" s="531" t="str">
        <f t="shared" si="97"/>
        <v/>
      </c>
      <c r="CH71" s="518" t="str">
        <f t="shared" si="98"/>
        <v/>
      </c>
      <c r="CI71" s="93" t="str">
        <f t="shared" si="99"/>
        <v/>
      </c>
      <c r="CJ71" s="94" t="str">
        <f t="shared" si="100"/>
        <v/>
      </c>
      <c r="CK71" s="94" t="str">
        <f t="shared" si="101"/>
        <v/>
      </c>
      <c r="CL71" s="94" t="str">
        <f t="shared" si="102"/>
        <v/>
      </c>
      <c r="CM71" s="94" t="str">
        <f t="shared" si="103"/>
        <v/>
      </c>
      <c r="CN71" s="94" t="str">
        <f t="shared" si="104"/>
        <v/>
      </c>
      <c r="CO71" s="108" t="str">
        <f t="shared" si="105"/>
        <v/>
      </c>
      <c r="CP71" s="108" t="str">
        <f t="shared" si="106"/>
        <v/>
      </c>
      <c r="CQ71" s="108" t="str">
        <f t="shared" si="107"/>
        <v/>
      </c>
      <c r="CR71" s="108" t="str">
        <f t="shared" si="108"/>
        <v/>
      </c>
      <c r="CS71" s="94" t="str">
        <f t="shared" si="109"/>
        <v/>
      </c>
      <c r="CT71" s="94" t="str">
        <f t="shared" si="110"/>
        <v/>
      </c>
      <c r="CU71" s="94" t="str">
        <f t="shared" si="111"/>
        <v/>
      </c>
      <c r="CV71" s="94" t="str">
        <f t="shared" si="112"/>
        <v/>
      </c>
      <c r="CW71" s="94" t="str">
        <f t="shared" si="113"/>
        <v/>
      </c>
      <c r="CX71" s="93" t="str">
        <f t="shared" si="114"/>
        <v/>
      </c>
      <c r="CY71" s="519" t="str">
        <f t="shared" si="115"/>
        <v/>
      </c>
      <c r="CZ71" s="532" t="str">
        <f t="shared" si="116"/>
        <v/>
      </c>
      <c r="DA71" s="533" t="str">
        <f t="shared" si="117"/>
        <v/>
      </c>
      <c r="DB71" s="534" t="str">
        <f t="shared" si="118"/>
        <v/>
      </c>
      <c r="DC71" s="534" t="str">
        <f t="shared" si="119"/>
        <v/>
      </c>
      <c r="DD71" s="534" t="str">
        <f t="shared" si="120"/>
        <v/>
      </c>
      <c r="DE71" s="534" t="str">
        <f t="shared" si="121"/>
        <v/>
      </c>
      <c r="DF71" s="534" t="str">
        <f t="shared" si="122"/>
        <v/>
      </c>
      <c r="DG71" s="535" t="str">
        <f t="shared" si="123"/>
        <v/>
      </c>
      <c r="DH71" s="535" t="str">
        <f t="shared" si="124"/>
        <v/>
      </c>
      <c r="DI71" s="535" t="str">
        <f t="shared" si="125"/>
        <v/>
      </c>
      <c r="DJ71" s="535" t="str">
        <f t="shared" si="126"/>
        <v/>
      </c>
      <c r="DK71" s="534" t="str">
        <f t="shared" si="127"/>
        <v/>
      </c>
      <c r="DL71" s="534" t="str">
        <f t="shared" si="128"/>
        <v/>
      </c>
      <c r="DM71" s="534" t="str">
        <f t="shared" si="129"/>
        <v/>
      </c>
      <c r="DN71" s="534" t="str">
        <f t="shared" si="130"/>
        <v/>
      </c>
      <c r="DO71" s="534" t="str">
        <f t="shared" si="131"/>
        <v/>
      </c>
      <c r="DP71" s="533" t="str">
        <f t="shared" si="132"/>
        <v/>
      </c>
      <c r="DQ71" s="532" t="str">
        <f t="shared" si="133"/>
        <v/>
      </c>
      <c r="DR71" s="536">
        <f t="shared" si="134"/>
        <v>0</v>
      </c>
      <c r="DS71" s="468">
        <f t="shared" si="135"/>
        <v>0</v>
      </c>
      <c r="DT71" s="468">
        <f t="shared" si="136"/>
        <v>0</v>
      </c>
      <c r="DU71" s="468">
        <f t="shared" si="137"/>
        <v>0</v>
      </c>
      <c r="DV71" s="982"/>
      <c r="DW71" s="983"/>
      <c r="DX71" s="983"/>
      <c r="DY71" s="984"/>
      <c r="DZ71" s="985"/>
      <c r="EA71" s="61"/>
    </row>
    <row r="72" spans="1:131" ht="12.75" customHeight="1">
      <c r="A72" s="986" t="s">
        <v>358</v>
      </c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981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981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783"/>
      <c r="AY72" s="783"/>
      <c r="AZ72" s="783"/>
      <c r="BA72" s="783"/>
      <c r="BB72" s="783"/>
      <c r="BC72" s="783"/>
      <c r="BD72" s="783"/>
      <c r="BE72" s="783"/>
      <c r="BF72" s="981"/>
      <c r="BG72" s="783"/>
      <c r="BH72" s="783"/>
      <c r="BI72" s="783"/>
      <c r="BJ72" s="783"/>
      <c r="BK72" s="783"/>
      <c r="BL72" s="783"/>
      <c r="BM72" s="783"/>
      <c r="BN72" s="783"/>
      <c r="BO72" s="783"/>
      <c r="BP72" s="783"/>
      <c r="BQ72" s="783"/>
      <c r="BR72" s="783"/>
      <c r="BS72" s="783"/>
      <c r="BT72" s="783"/>
      <c r="BU72" s="783"/>
      <c r="BV72" s="783"/>
      <c r="BW72" s="783"/>
      <c r="BX72" s="783"/>
      <c r="BY72" s="981"/>
      <c r="BZ72" s="783"/>
      <c r="CA72" s="783"/>
      <c r="CB72" s="783"/>
      <c r="CC72" s="783"/>
      <c r="CD72" s="530" t="str">
        <f t="shared" si="94"/>
        <v/>
      </c>
      <c r="CE72" s="530" t="str">
        <f t="shared" si="95"/>
        <v/>
      </c>
      <c r="CF72" s="530" t="str">
        <f t="shared" si="96"/>
        <v/>
      </c>
      <c r="CG72" s="531" t="str">
        <f t="shared" si="97"/>
        <v/>
      </c>
      <c r="CH72" s="518" t="str">
        <f t="shared" si="98"/>
        <v/>
      </c>
      <c r="CI72" s="93" t="str">
        <f t="shared" si="99"/>
        <v/>
      </c>
      <c r="CJ72" s="94" t="str">
        <f t="shared" si="100"/>
        <v/>
      </c>
      <c r="CK72" s="94" t="str">
        <f t="shared" si="101"/>
        <v/>
      </c>
      <c r="CL72" s="94" t="str">
        <f t="shared" si="102"/>
        <v/>
      </c>
      <c r="CM72" s="94" t="str">
        <f t="shared" si="103"/>
        <v/>
      </c>
      <c r="CN72" s="94" t="str">
        <f t="shared" si="104"/>
        <v/>
      </c>
      <c r="CO72" s="108" t="str">
        <f t="shared" si="105"/>
        <v/>
      </c>
      <c r="CP72" s="108" t="str">
        <f t="shared" si="106"/>
        <v/>
      </c>
      <c r="CQ72" s="108" t="str">
        <f t="shared" si="107"/>
        <v/>
      </c>
      <c r="CR72" s="108" t="str">
        <f t="shared" si="108"/>
        <v/>
      </c>
      <c r="CS72" s="94" t="str">
        <f t="shared" si="109"/>
        <v/>
      </c>
      <c r="CT72" s="94" t="str">
        <f t="shared" si="110"/>
        <v/>
      </c>
      <c r="CU72" s="94" t="str">
        <f t="shared" si="111"/>
        <v/>
      </c>
      <c r="CV72" s="94" t="str">
        <f t="shared" si="112"/>
        <v/>
      </c>
      <c r="CW72" s="94" t="str">
        <f t="shared" si="113"/>
        <v/>
      </c>
      <c r="CX72" s="93" t="str">
        <f t="shared" si="114"/>
        <v/>
      </c>
      <c r="CY72" s="519" t="str">
        <f t="shared" si="115"/>
        <v/>
      </c>
      <c r="CZ72" s="532" t="str">
        <f t="shared" si="116"/>
        <v/>
      </c>
      <c r="DA72" s="533" t="str">
        <f t="shared" si="117"/>
        <v/>
      </c>
      <c r="DB72" s="534" t="str">
        <f t="shared" si="118"/>
        <v/>
      </c>
      <c r="DC72" s="534" t="str">
        <f t="shared" si="119"/>
        <v/>
      </c>
      <c r="DD72" s="534" t="str">
        <f t="shared" si="120"/>
        <v/>
      </c>
      <c r="DE72" s="534" t="str">
        <f t="shared" si="121"/>
        <v/>
      </c>
      <c r="DF72" s="534" t="str">
        <f t="shared" si="122"/>
        <v/>
      </c>
      <c r="DG72" s="535" t="str">
        <f t="shared" si="123"/>
        <v/>
      </c>
      <c r="DH72" s="535" t="str">
        <f t="shared" si="124"/>
        <v/>
      </c>
      <c r="DI72" s="535" t="str">
        <f t="shared" si="125"/>
        <v/>
      </c>
      <c r="DJ72" s="535" t="str">
        <f t="shared" si="126"/>
        <v/>
      </c>
      <c r="DK72" s="534" t="str">
        <f t="shared" si="127"/>
        <v/>
      </c>
      <c r="DL72" s="534" t="str">
        <f t="shared" si="128"/>
        <v/>
      </c>
      <c r="DM72" s="534" t="str">
        <f t="shared" si="129"/>
        <v/>
      </c>
      <c r="DN72" s="534" t="str">
        <f t="shared" si="130"/>
        <v/>
      </c>
      <c r="DO72" s="534" t="str">
        <f t="shared" si="131"/>
        <v/>
      </c>
      <c r="DP72" s="533" t="str">
        <f t="shared" si="132"/>
        <v/>
      </c>
      <c r="DQ72" s="532" t="str">
        <f t="shared" si="133"/>
        <v/>
      </c>
      <c r="DR72" s="536">
        <f t="shared" si="134"/>
        <v>0</v>
      </c>
      <c r="DS72" s="468">
        <f t="shared" si="135"/>
        <v>0</v>
      </c>
      <c r="DT72" s="468">
        <f t="shared" si="136"/>
        <v>0</v>
      </c>
      <c r="DU72" s="468">
        <f t="shared" si="137"/>
        <v>0</v>
      </c>
      <c r="DV72" s="987" t="str">
        <f>IF(SUM(BZ72)&gt;0,(BZ70-DV75-SUM(BZ75)*(DV75=""))*'Exp factors'!C$24,"")</f>
        <v/>
      </c>
      <c r="DW72" s="988" t="str">
        <f>IF(SUM(CA72)&gt;0,(CA70-DW75-SUM(CA75)*(DW75=""))*'Exp factors'!D$24,"")</f>
        <v/>
      </c>
      <c r="DX72" s="988" t="str">
        <f>IF(SUM(CB72)&gt;0,(CB70-DX75-SUM(CB75)*(DX75=""))*'Exp factors'!E$24,"")</f>
        <v/>
      </c>
      <c r="DY72" s="989" t="str">
        <f>IF(SUM(CC72)&gt;0,(CC70-DY75-SUM(CC75)*(DY75=""))*'Exp factors'!F$24,"")</f>
        <v/>
      </c>
      <c r="DZ72" s="985"/>
      <c r="EA72" s="61"/>
    </row>
    <row r="73" spans="1:131" ht="12.75" customHeight="1">
      <c r="A73" s="990" t="s">
        <v>282</v>
      </c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981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981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981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981"/>
      <c r="BZ73" s="806"/>
      <c r="CA73" s="806"/>
      <c r="CB73" s="806"/>
      <c r="CC73" s="806"/>
      <c r="CD73" s="530" t="str">
        <f t="shared" si="94"/>
        <v/>
      </c>
      <c r="CE73" s="530" t="str">
        <f t="shared" si="95"/>
        <v/>
      </c>
      <c r="CF73" s="530" t="str">
        <f t="shared" si="96"/>
        <v/>
      </c>
      <c r="CG73" s="531" t="str">
        <f t="shared" si="97"/>
        <v/>
      </c>
      <c r="CH73" s="518" t="str">
        <f t="shared" si="98"/>
        <v/>
      </c>
      <c r="CI73" s="93" t="str">
        <f t="shared" si="99"/>
        <v/>
      </c>
      <c r="CJ73" s="94" t="str">
        <f t="shared" si="100"/>
        <v/>
      </c>
      <c r="CK73" s="94" t="str">
        <f t="shared" si="101"/>
        <v/>
      </c>
      <c r="CL73" s="94" t="str">
        <f t="shared" si="102"/>
        <v/>
      </c>
      <c r="CM73" s="94" t="str">
        <f t="shared" si="103"/>
        <v/>
      </c>
      <c r="CN73" s="94" t="str">
        <f t="shared" si="104"/>
        <v/>
      </c>
      <c r="CO73" s="108" t="str">
        <f t="shared" si="105"/>
        <v/>
      </c>
      <c r="CP73" s="108" t="str">
        <f t="shared" si="106"/>
        <v/>
      </c>
      <c r="CQ73" s="108" t="str">
        <f t="shared" si="107"/>
        <v/>
      </c>
      <c r="CR73" s="108" t="str">
        <f t="shared" si="108"/>
        <v/>
      </c>
      <c r="CS73" s="94" t="str">
        <f t="shared" si="109"/>
        <v/>
      </c>
      <c r="CT73" s="94" t="str">
        <f t="shared" si="110"/>
        <v/>
      </c>
      <c r="CU73" s="94" t="str">
        <f t="shared" si="111"/>
        <v/>
      </c>
      <c r="CV73" s="94" t="str">
        <f t="shared" si="112"/>
        <v/>
      </c>
      <c r="CW73" s="94" t="str">
        <f t="shared" si="113"/>
        <v/>
      </c>
      <c r="CX73" s="93" t="str">
        <f t="shared" si="114"/>
        <v/>
      </c>
      <c r="CY73" s="519" t="str">
        <f t="shared" si="115"/>
        <v/>
      </c>
      <c r="CZ73" s="532" t="str">
        <f t="shared" si="116"/>
        <v/>
      </c>
      <c r="DA73" s="533" t="str">
        <f t="shared" si="117"/>
        <v/>
      </c>
      <c r="DB73" s="534" t="str">
        <f t="shared" si="118"/>
        <v/>
      </c>
      <c r="DC73" s="534" t="str">
        <f t="shared" si="119"/>
        <v/>
      </c>
      <c r="DD73" s="534" t="str">
        <f t="shared" si="120"/>
        <v/>
      </c>
      <c r="DE73" s="534" t="str">
        <f t="shared" si="121"/>
        <v/>
      </c>
      <c r="DF73" s="534" t="str">
        <f t="shared" si="122"/>
        <v/>
      </c>
      <c r="DG73" s="535" t="str">
        <f t="shared" si="123"/>
        <v/>
      </c>
      <c r="DH73" s="535" t="str">
        <f t="shared" si="124"/>
        <v/>
      </c>
      <c r="DI73" s="535" t="str">
        <f t="shared" si="125"/>
        <v/>
      </c>
      <c r="DJ73" s="535" t="str">
        <f t="shared" si="126"/>
        <v/>
      </c>
      <c r="DK73" s="534" t="str">
        <f t="shared" si="127"/>
        <v/>
      </c>
      <c r="DL73" s="534" t="str">
        <f t="shared" si="128"/>
        <v/>
      </c>
      <c r="DM73" s="534" t="str">
        <f t="shared" si="129"/>
        <v/>
      </c>
      <c r="DN73" s="534" t="str">
        <f t="shared" si="130"/>
        <v/>
      </c>
      <c r="DO73" s="534" t="str">
        <f t="shared" si="131"/>
        <v/>
      </c>
      <c r="DP73" s="533" t="str">
        <f t="shared" si="132"/>
        <v/>
      </c>
      <c r="DQ73" s="532" t="str">
        <f t="shared" si="133"/>
        <v/>
      </c>
      <c r="DR73" s="536">
        <f t="shared" si="134"/>
        <v>0</v>
      </c>
      <c r="DS73" s="468">
        <f t="shared" si="135"/>
        <v>0</v>
      </c>
      <c r="DT73" s="468">
        <f t="shared" si="136"/>
        <v>0</v>
      </c>
      <c r="DU73" s="468">
        <f t="shared" si="137"/>
        <v>0</v>
      </c>
      <c r="DV73" s="982"/>
      <c r="DW73" s="983"/>
      <c r="DX73" s="983"/>
      <c r="DY73" s="984"/>
      <c r="DZ73" s="985"/>
      <c r="EA73" s="61"/>
    </row>
    <row r="74" spans="1:131" ht="12.75" customHeight="1">
      <c r="A74" s="990" t="s">
        <v>284</v>
      </c>
      <c r="B74" s="541" t="str">
        <f t="shared" ref="B74:S74" si="170">IF(B72="","",B72*B73)</f>
        <v/>
      </c>
      <c r="C74" s="541" t="str">
        <f t="shared" si="170"/>
        <v/>
      </c>
      <c r="D74" s="541" t="str">
        <f t="shared" si="170"/>
        <v/>
      </c>
      <c r="E74" s="541" t="str">
        <f t="shared" si="170"/>
        <v/>
      </c>
      <c r="F74" s="541" t="str">
        <f t="shared" si="170"/>
        <v/>
      </c>
      <c r="G74" s="541" t="str">
        <f t="shared" si="170"/>
        <v/>
      </c>
      <c r="H74" s="541" t="str">
        <f t="shared" si="170"/>
        <v/>
      </c>
      <c r="I74" s="541" t="str">
        <f t="shared" si="170"/>
        <v/>
      </c>
      <c r="J74" s="541" t="str">
        <f t="shared" si="170"/>
        <v/>
      </c>
      <c r="K74" s="541" t="str">
        <f t="shared" si="170"/>
        <v/>
      </c>
      <c r="L74" s="541" t="str">
        <f t="shared" si="170"/>
        <v/>
      </c>
      <c r="M74" s="541" t="str">
        <f t="shared" si="170"/>
        <v/>
      </c>
      <c r="N74" s="541" t="str">
        <f t="shared" si="170"/>
        <v/>
      </c>
      <c r="O74" s="541" t="str">
        <f t="shared" si="170"/>
        <v/>
      </c>
      <c r="P74" s="541" t="str">
        <f t="shared" si="170"/>
        <v/>
      </c>
      <c r="Q74" s="541" t="str">
        <f t="shared" si="170"/>
        <v/>
      </c>
      <c r="R74" s="541" t="str">
        <f t="shared" si="170"/>
        <v/>
      </c>
      <c r="S74" s="541" t="str">
        <f t="shared" si="170"/>
        <v/>
      </c>
      <c r="T74" s="865"/>
      <c r="U74" s="541" t="str">
        <f t="shared" ref="U74:AL74" si="171">IF(U72="","",U72*U73)</f>
        <v/>
      </c>
      <c r="V74" s="541" t="str">
        <f t="shared" si="171"/>
        <v/>
      </c>
      <c r="W74" s="541" t="str">
        <f t="shared" si="171"/>
        <v/>
      </c>
      <c r="X74" s="541" t="str">
        <f t="shared" si="171"/>
        <v/>
      </c>
      <c r="Y74" s="541" t="str">
        <f t="shared" si="171"/>
        <v/>
      </c>
      <c r="Z74" s="541" t="str">
        <f t="shared" si="171"/>
        <v/>
      </c>
      <c r="AA74" s="541" t="str">
        <f t="shared" si="171"/>
        <v/>
      </c>
      <c r="AB74" s="541" t="str">
        <f t="shared" si="171"/>
        <v/>
      </c>
      <c r="AC74" s="541" t="str">
        <f t="shared" si="171"/>
        <v/>
      </c>
      <c r="AD74" s="541" t="str">
        <f t="shared" si="171"/>
        <v/>
      </c>
      <c r="AE74" s="541" t="str">
        <f t="shared" si="171"/>
        <v/>
      </c>
      <c r="AF74" s="541" t="str">
        <f t="shared" si="171"/>
        <v/>
      </c>
      <c r="AG74" s="541" t="str">
        <f t="shared" si="171"/>
        <v/>
      </c>
      <c r="AH74" s="541" t="str">
        <f t="shared" si="171"/>
        <v/>
      </c>
      <c r="AI74" s="541" t="str">
        <f t="shared" si="171"/>
        <v/>
      </c>
      <c r="AJ74" s="541" t="str">
        <f t="shared" si="171"/>
        <v/>
      </c>
      <c r="AK74" s="541" t="str">
        <f t="shared" si="171"/>
        <v/>
      </c>
      <c r="AL74" s="541" t="str">
        <f t="shared" si="171"/>
        <v/>
      </c>
      <c r="AM74" s="865"/>
      <c r="AN74" s="541" t="str">
        <f t="shared" ref="AN74:BE74" si="172">IF(AN72="","",AN72*AN73)</f>
        <v/>
      </c>
      <c r="AO74" s="541" t="str">
        <f t="shared" si="172"/>
        <v/>
      </c>
      <c r="AP74" s="541" t="str">
        <f t="shared" si="172"/>
        <v/>
      </c>
      <c r="AQ74" s="541" t="str">
        <f t="shared" si="172"/>
        <v/>
      </c>
      <c r="AR74" s="541" t="str">
        <f t="shared" si="172"/>
        <v/>
      </c>
      <c r="AS74" s="541" t="str">
        <f t="shared" si="172"/>
        <v/>
      </c>
      <c r="AT74" s="541" t="str">
        <f t="shared" si="172"/>
        <v/>
      </c>
      <c r="AU74" s="541" t="str">
        <f t="shared" si="172"/>
        <v/>
      </c>
      <c r="AV74" s="541" t="str">
        <f t="shared" si="172"/>
        <v/>
      </c>
      <c r="AW74" s="541" t="str">
        <f t="shared" si="172"/>
        <v/>
      </c>
      <c r="AX74" s="541" t="str">
        <f t="shared" si="172"/>
        <v/>
      </c>
      <c r="AY74" s="541" t="str">
        <f t="shared" si="172"/>
        <v/>
      </c>
      <c r="AZ74" s="541" t="str">
        <f t="shared" si="172"/>
        <v/>
      </c>
      <c r="BA74" s="541" t="str">
        <f t="shared" si="172"/>
        <v/>
      </c>
      <c r="BB74" s="541" t="str">
        <f t="shared" si="172"/>
        <v/>
      </c>
      <c r="BC74" s="541" t="str">
        <f t="shared" si="172"/>
        <v/>
      </c>
      <c r="BD74" s="541" t="str">
        <f t="shared" si="172"/>
        <v/>
      </c>
      <c r="BE74" s="541" t="str">
        <f t="shared" si="172"/>
        <v/>
      </c>
      <c r="BF74" s="865"/>
      <c r="BG74" s="541" t="str">
        <f t="shared" ref="BG74:BX74" si="173">IF(BG72="","",BG72*BG73)</f>
        <v/>
      </c>
      <c r="BH74" s="541" t="str">
        <f t="shared" si="173"/>
        <v/>
      </c>
      <c r="BI74" s="541" t="str">
        <f t="shared" si="173"/>
        <v/>
      </c>
      <c r="BJ74" s="541" t="str">
        <f t="shared" si="173"/>
        <v/>
      </c>
      <c r="BK74" s="541" t="str">
        <f t="shared" si="173"/>
        <v/>
      </c>
      <c r="BL74" s="541" t="str">
        <f t="shared" si="173"/>
        <v/>
      </c>
      <c r="BM74" s="541" t="str">
        <f t="shared" si="173"/>
        <v/>
      </c>
      <c r="BN74" s="541" t="str">
        <f t="shared" si="173"/>
        <v/>
      </c>
      <c r="BO74" s="541" t="str">
        <f t="shared" si="173"/>
        <v/>
      </c>
      <c r="BP74" s="541" t="str">
        <f t="shared" si="173"/>
        <v/>
      </c>
      <c r="BQ74" s="541" t="str">
        <f t="shared" si="173"/>
        <v/>
      </c>
      <c r="BR74" s="541" t="str">
        <f t="shared" si="173"/>
        <v/>
      </c>
      <c r="BS74" s="541" t="str">
        <f t="shared" si="173"/>
        <v/>
      </c>
      <c r="BT74" s="541" t="str">
        <f t="shared" si="173"/>
        <v/>
      </c>
      <c r="BU74" s="541" t="str">
        <f t="shared" si="173"/>
        <v/>
      </c>
      <c r="BV74" s="541" t="str">
        <f t="shared" si="173"/>
        <v/>
      </c>
      <c r="BW74" s="541" t="str">
        <f t="shared" si="173"/>
        <v/>
      </c>
      <c r="BX74" s="541" t="str">
        <f t="shared" si="173"/>
        <v/>
      </c>
      <c r="BY74" s="865"/>
      <c r="BZ74" s="541" t="str">
        <f>IF(BZ72="","",BZ72*BZ73)</f>
        <v/>
      </c>
      <c r="CA74" s="541" t="str">
        <f>IF(CA72="","",CA72*CA73)</f>
        <v/>
      </c>
      <c r="CB74" s="541" t="str">
        <f>IF(CB72="","",CB72*CB73)</f>
        <v/>
      </c>
      <c r="CC74" s="541" t="str">
        <f>IF(CC72="","",CC72*CC73)</f>
        <v/>
      </c>
      <c r="CD74" s="530" t="str">
        <f t="shared" si="94"/>
        <v/>
      </c>
      <c r="CE74" s="530" t="str">
        <f t="shared" si="95"/>
        <v/>
      </c>
      <c r="CF74" s="530" t="str">
        <f t="shared" si="96"/>
        <v/>
      </c>
      <c r="CG74" s="531" t="str">
        <f t="shared" si="97"/>
        <v/>
      </c>
      <c r="CH74" s="518" t="str">
        <f t="shared" si="98"/>
        <v/>
      </c>
      <c r="CI74" s="93" t="str">
        <f t="shared" si="99"/>
        <v/>
      </c>
      <c r="CJ74" s="94" t="str">
        <f t="shared" si="100"/>
        <v/>
      </c>
      <c r="CK74" s="94" t="str">
        <f t="shared" si="101"/>
        <v/>
      </c>
      <c r="CL74" s="94" t="str">
        <f t="shared" si="102"/>
        <v/>
      </c>
      <c r="CM74" s="94" t="str">
        <f t="shared" si="103"/>
        <v/>
      </c>
      <c r="CN74" s="94" t="str">
        <f t="shared" si="104"/>
        <v/>
      </c>
      <c r="CO74" s="108" t="str">
        <f t="shared" si="105"/>
        <v/>
      </c>
      <c r="CP74" s="108" t="str">
        <f t="shared" si="106"/>
        <v/>
      </c>
      <c r="CQ74" s="108" t="str">
        <f t="shared" si="107"/>
        <v/>
      </c>
      <c r="CR74" s="108" t="str">
        <f t="shared" si="108"/>
        <v/>
      </c>
      <c r="CS74" s="94" t="str">
        <f t="shared" si="109"/>
        <v/>
      </c>
      <c r="CT74" s="94" t="str">
        <f t="shared" si="110"/>
        <v/>
      </c>
      <c r="CU74" s="94" t="str">
        <f t="shared" si="111"/>
        <v/>
      </c>
      <c r="CV74" s="94" t="str">
        <f t="shared" si="112"/>
        <v/>
      </c>
      <c r="CW74" s="94" t="str">
        <f t="shared" si="113"/>
        <v/>
      </c>
      <c r="CX74" s="93" t="str">
        <f t="shared" si="114"/>
        <v/>
      </c>
      <c r="CY74" s="519" t="str">
        <f t="shared" si="115"/>
        <v/>
      </c>
      <c r="CZ74" s="532" t="str">
        <f t="shared" si="116"/>
        <v/>
      </c>
      <c r="DA74" s="533" t="str">
        <f t="shared" si="117"/>
        <v/>
      </c>
      <c r="DB74" s="534" t="str">
        <f t="shared" si="118"/>
        <v/>
      </c>
      <c r="DC74" s="534" t="str">
        <f t="shared" si="119"/>
        <v/>
      </c>
      <c r="DD74" s="534" t="str">
        <f t="shared" si="120"/>
        <v/>
      </c>
      <c r="DE74" s="534" t="str">
        <f t="shared" si="121"/>
        <v/>
      </c>
      <c r="DF74" s="534" t="str">
        <f t="shared" si="122"/>
        <v/>
      </c>
      <c r="DG74" s="535" t="str">
        <f t="shared" si="123"/>
        <v/>
      </c>
      <c r="DH74" s="535" t="str">
        <f t="shared" si="124"/>
        <v/>
      </c>
      <c r="DI74" s="535" t="str">
        <f t="shared" si="125"/>
        <v/>
      </c>
      <c r="DJ74" s="535" t="str">
        <f t="shared" si="126"/>
        <v/>
      </c>
      <c r="DK74" s="534" t="str">
        <f t="shared" si="127"/>
        <v/>
      </c>
      <c r="DL74" s="534" t="str">
        <f t="shared" si="128"/>
        <v/>
      </c>
      <c r="DM74" s="534" t="str">
        <f t="shared" si="129"/>
        <v/>
      </c>
      <c r="DN74" s="534" t="str">
        <f t="shared" si="130"/>
        <v/>
      </c>
      <c r="DO74" s="534" t="str">
        <f t="shared" si="131"/>
        <v/>
      </c>
      <c r="DP74" s="533" t="str">
        <f t="shared" si="132"/>
        <v/>
      </c>
      <c r="DQ74" s="532" t="str">
        <f t="shared" si="133"/>
        <v/>
      </c>
      <c r="DR74" s="536">
        <f t="shared" si="134"/>
        <v>0</v>
      </c>
      <c r="DS74" s="468">
        <f t="shared" si="135"/>
        <v>0</v>
      </c>
      <c r="DT74" s="468">
        <f t="shared" si="136"/>
        <v>0</v>
      </c>
      <c r="DU74" s="468">
        <f t="shared" si="137"/>
        <v>0</v>
      </c>
      <c r="DV74" s="991" t="str">
        <f>IF(DV72="","",DV72*BZ73)</f>
        <v/>
      </c>
      <c r="DW74" s="992" t="str">
        <f>IF(DW72="","",DW72*CA73)</f>
        <v/>
      </c>
      <c r="DX74" s="992" t="str">
        <f>IF(DX72="","",DX72*CB73)</f>
        <v/>
      </c>
      <c r="DY74" s="993" t="str">
        <f>IF(DY72="","",DY72*CC73)</f>
        <v/>
      </c>
      <c r="DZ74" s="985"/>
      <c r="EA74" s="61"/>
    </row>
    <row r="75" spans="1:131" ht="12.75" customHeight="1">
      <c r="A75" s="990" t="s">
        <v>359</v>
      </c>
      <c r="B75" s="743"/>
      <c r="C75" s="743"/>
      <c r="D75" s="74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976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976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976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976"/>
      <c r="BZ75" s="743"/>
      <c r="CA75" s="743"/>
      <c r="CB75" s="743"/>
      <c r="CC75" s="743"/>
      <c r="CD75" s="530" t="str">
        <f t="shared" si="94"/>
        <v/>
      </c>
      <c r="CE75" s="530" t="str">
        <f t="shared" si="95"/>
        <v/>
      </c>
      <c r="CF75" s="530" t="str">
        <f t="shared" si="96"/>
        <v/>
      </c>
      <c r="CG75" s="531" t="str">
        <f t="shared" si="97"/>
        <v/>
      </c>
      <c r="CH75" s="518" t="str">
        <f t="shared" si="98"/>
        <v/>
      </c>
      <c r="CI75" s="93" t="str">
        <f t="shared" si="99"/>
        <v/>
      </c>
      <c r="CJ75" s="94" t="str">
        <f t="shared" si="100"/>
        <v/>
      </c>
      <c r="CK75" s="94" t="str">
        <f t="shared" si="101"/>
        <v/>
      </c>
      <c r="CL75" s="94" t="str">
        <f t="shared" si="102"/>
        <v/>
      </c>
      <c r="CM75" s="94" t="str">
        <f t="shared" si="103"/>
        <v/>
      </c>
      <c r="CN75" s="94" t="str">
        <f t="shared" si="104"/>
        <v/>
      </c>
      <c r="CO75" s="108" t="str">
        <f t="shared" si="105"/>
        <v/>
      </c>
      <c r="CP75" s="108" t="str">
        <f t="shared" si="106"/>
        <v/>
      </c>
      <c r="CQ75" s="108" t="str">
        <f t="shared" si="107"/>
        <v/>
      </c>
      <c r="CR75" s="108" t="str">
        <f t="shared" si="108"/>
        <v/>
      </c>
      <c r="CS75" s="94" t="str">
        <f t="shared" si="109"/>
        <v/>
      </c>
      <c r="CT75" s="94" t="str">
        <f t="shared" si="110"/>
        <v/>
      </c>
      <c r="CU75" s="94" t="str">
        <f t="shared" si="111"/>
        <v/>
      </c>
      <c r="CV75" s="94" t="str">
        <f t="shared" si="112"/>
        <v/>
      </c>
      <c r="CW75" s="94" t="str">
        <f t="shared" si="113"/>
        <v/>
      </c>
      <c r="CX75" s="93" t="str">
        <f t="shared" si="114"/>
        <v/>
      </c>
      <c r="CY75" s="519" t="str">
        <f t="shared" si="115"/>
        <v/>
      </c>
      <c r="CZ75" s="532" t="str">
        <f t="shared" si="116"/>
        <v/>
      </c>
      <c r="DA75" s="533" t="str">
        <f t="shared" si="117"/>
        <v/>
      </c>
      <c r="DB75" s="534" t="str">
        <f t="shared" si="118"/>
        <v/>
      </c>
      <c r="DC75" s="534" t="str">
        <f t="shared" si="119"/>
        <v/>
      </c>
      <c r="DD75" s="534" t="str">
        <f t="shared" si="120"/>
        <v/>
      </c>
      <c r="DE75" s="534" t="str">
        <f t="shared" si="121"/>
        <v/>
      </c>
      <c r="DF75" s="534" t="str">
        <f t="shared" si="122"/>
        <v/>
      </c>
      <c r="DG75" s="535" t="str">
        <f t="shared" si="123"/>
        <v/>
      </c>
      <c r="DH75" s="535" t="str">
        <f t="shared" si="124"/>
        <v/>
      </c>
      <c r="DI75" s="535" t="str">
        <f t="shared" si="125"/>
        <v/>
      </c>
      <c r="DJ75" s="535" t="str">
        <f t="shared" si="126"/>
        <v/>
      </c>
      <c r="DK75" s="534" t="str">
        <f t="shared" si="127"/>
        <v/>
      </c>
      <c r="DL75" s="534" t="str">
        <f t="shared" si="128"/>
        <v/>
      </c>
      <c r="DM75" s="534" t="str">
        <f t="shared" si="129"/>
        <v/>
      </c>
      <c r="DN75" s="534" t="str">
        <f t="shared" si="130"/>
        <v/>
      </c>
      <c r="DO75" s="534" t="str">
        <f t="shared" si="131"/>
        <v/>
      </c>
      <c r="DP75" s="533" t="str">
        <f t="shared" si="132"/>
        <v/>
      </c>
      <c r="DQ75" s="532" t="str">
        <f t="shared" si="133"/>
        <v/>
      </c>
      <c r="DR75" s="536">
        <f t="shared" si="134"/>
        <v>0</v>
      </c>
      <c r="DS75" s="468">
        <f t="shared" si="135"/>
        <v>0</v>
      </c>
      <c r="DT75" s="468">
        <f t="shared" si="136"/>
        <v>0</v>
      </c>
      <c r="DU75" s="468">
        <f t="shared" si="137"/>
        <v>0</v>
      </c>
      <c r="DV75" s="994"/>
      <c r="DW75" s="306"/>
      <c r="DX75" s="306"/>
      <c r="DY75" s="995"/>
      <c r="DZ75" s="985"/>
      <c r="EA75" s="61"/>
    </row>
    <row r="76" spans="1:131" ht="12.75" customHeight="1">
      <c r="A76" s="529" t="s">
        <v>353</v>
      </c>
      <c r="B76" s="863" t="str">
        <f t="shared" ref="B76:S76" si="174">IF(B70="","",(B70-B72-B75)*B71/B$7/365/$G$1)</f>
        <v/>
      </c>
      <c r="C76" s="863" t="str">
        <f t="shared" si="174"/>
        <v/>
      </c>
      <c r="D76" s="863" t="str">
        <f t="shared" si="174"/>
        <v/>
      </c>
      <c r="E76" s="863" t="str">
        <f t="shared" si="174"/>
        <v/>
      </c>
      <c r="F76" s="863" t="str">
        <f t="shared" si="174"/>
        <v/>
      </c>
      <c r="G76" s="863" t="str">
        <f t="shared" si="174"/>
        <v/>
      </c>
      <c r="H76" s="863" t="str">
        <f t="shared" si="174"/>
        <v/>
      </c>
      <c r="I76" s="863" t="str">
        <f t="shared" si="174"/>
        <v/>
      </c>
      <c r="J76" s="863" t="str">
        <f t="shared" si="174"/>
        <v/>
      </c>
      <c r="K76" s="863" t="str">
        <f t="shared" si="174"/>
        <v/>
      </c>
      <c r="L76" s="863" t="str">
        <f t="shared" si="174"/>
        <v/>
      </c>
      <c r="M76" s="863" t="str">
        <f t="shared" si="174"/>
        <v/>
      </c>
      <c r="N76" s="863" t="str">
        <f t="shared" si="174"/>
        <v/>
      </c>
      <c r="O76" s="863" t="str">
        <f t="shared" si="174"/>
        <v/>
      </c>
      <c r="P76" s="863" t="str">
        <f t="shared" si="174"/>
        <v/>
      </c>
      <c r="Q76" s="863" t="str">
        <f t="shared" si="174"/>
        <v/>
      </c>
      <c r="R76" s="863" t="str">
        <f t="shared" si="174"/>
        <v/>
      </c>
      <c r="S76" s="863" t="str">
        <f t="shared" si="174"/>
        <v/>
      </c>
      <c r="T76" s="996"/>
      <c r="U76" s="863" t="str">
        <f t="shared" ref="U76:AL76" si="175">IF(U70="","",(U70-U72-U75)*U71/U$7/365/$G$1)</f>
        <v/>
      </c>
      <c r="V76" s="863" t="str">
        <f t="shared" si="175"/>
        <v/>
      </c>
      <c r="W76" s="863" t="str">
        <f t="shared" si="175"/>
        <v/>
      </c>
      <c r="X76" s="863" t="str">
        <f t="shared" si="175"/>
        <v/>
      </c>
      <c r="Y76" s="863" t="str">
        <f t="shared" si="175"/>
        <v/>
      </c>
      <c r="Z76" s="863" t="str">
        <f t="shared" si="175"/>
        <v/>
      </c>
      <c r="AA76" s="863" t="str">
        <f t="shared" si="175"/>
        <v/>
      </c>
      <c r="AB76" s="863" t="str">
        <f t="shared" si="175"/>
        <v/>
      </c>
      <c r="AC76" s="863" t="str">
        <f t="shared" si="175"/>
        <v/>
      </c>
      <c r="AD76" s="863" t="str">
        <f t="shared" si="175"/>
        <v/>
      </c>
      <c r="AE76" s="863" t="str">
        <f t="shared" si="175"/>
        <v/>
      </c>
      <c r="AF76" s="863" t="str">
        <f t="shared" si="175"/>
        <v/>
      </c>
      <c r="AG76" s="863" t="str">
        <f t="shared" si="175"/>
        <v/>
      </c>
      <c r="AH76" s="863" t="str">
        <f t="shared" si="175"/>
        <v/>
      </c>
      <c r="AI76" s="863" t="str">
        <f t="shared" si="175"/>
        <v/>
      </c>
      <c r="AJ76" s="863" t="str">
        <f t="shared" si="175"/>
        <v/>
      </c>
      <c r="AK76" s="863" t="str">
        <f t="shared" si="175"/>
        <v/>
      </c>
      <c r="AL76" s="863" t="str">
        <f t="shared" si="175"/>
        <v/>
      </c>
      <c r="AM76" s="996"/>
      <c r="AN76" s="863" t="str">
        <f t="shared" ref="AN76:BE76" si="176">IF(AN70="","",(AN70-AN72-AN75)*AN71/AN$7/365/$G$1)</f>
        <v/>
      </c>
      <c r="AO76" s="863" t="str">
        <f t="shared" si="176"/>
        <v/>
      </c>
      <c r="AP76" s="863" t="str">
        <f t="shared" si="176"/>
        <v/>
      </c>
      <c r="AQ76" s="863" t="str">
        <f t="shared" si="176"/>
        <v/>
      </c>
      <c r="AR76" s="863" t="str">
        <f t="shared" si="176"/>
        <v/>
      </c>
      <c r="AS76" s="863" t="str">
        <f t="shared" si="176"/>
        <v/>
      </c>
      <c r="AT76" s="863" t="str">
        <f t="shared" si="176"/>
        <v/>
      </c>
      <c r="AU76" s="863" t="str">
        <f t="shared" si="176"/>
        <v/>
      </c>
      <c r="AV76" s="863" t="str">
        <f t="shared" si="176"/>
        <v/>
      </c>
      <c r="AW76" s="863" t="str">
        <f t="shared" si="176"/>
        <v/>
      </c>
      <c r="AX76" s="863" t="str">
        <f t="shared" si="176"/>
        <v/>
      </c>
      <c r="AY76" s="863" t="str">
        <f t="shared" si="176"/>
        <v/>
      </c>
      <c r="AZ76" s="863" t="str">
        <f t="shared" si="176"/>
        <v/>
      </c>
      <c r="BA76" s="863" t="str">
        <f t="shared" si="176"/>
        <v/>
      </c>
      <c r="BB76" s="863" t="str">
        <f t="shared" si="176"/>
        <v/>
      </c>
      <c r="BC76" s="863" t="str">
        <f t="shared" si="176"/>
        <v/>
      </c>
      <c r="BD76" s="863" t="str">
        <f t="shared" si="176"/>
        <v/>
      </c>
      <c r="BE76" s="863" t="str">
        <f t="shared" si="176"/>
        <v/>
      </c>
      <c r="BF76" s="996"/>
      <c r="BG76" s="863" t="str">
        <f t="shared" ref="BG76:BX76" si="177">IF(BG70="","",(BG70-BG72-BG75)*BG71/BG$7/365/$G$1)</f>
        <v/>
      </c>
      <c r="BH76" s="863" t="str">
        <f t="shared" si="177"/>
        <v/>
      </c>
      <c r="BI76" s="863" t="str">
        <f t="shared" si="177"/>
        <v/>
      </c>
      <c r="BJ76" s="863" t="str">
        <f t="shared" si="177"/>
        <v/>
      </c>
      <c r="BK76" s="863" t="str">
        <f t="shared" si="177"/>
        <v/>
      </c>
      <c r="BL76" s="863" t="str">
        <f t="shared" si="177"/>
        <v/>
      </c>
      <c r="BM76" s="863" t="str">
        <f t="shared" si="177"/>
        <v/>
      </c>
      <c r="BN76" s="863" t="str">
        <f t="shared" si="177"/>
        <v/>
      </c>
      <c r="BO76" s="863" t="str">
        <f t="shared" si="177"/>
        <v/>
      </c>
      <c r="BP76" s="863" t="str">
        <f t="shared" si="177"/>
        <v/>
      </c>
      <c r="BQ76" s="863" t="str">
        <f t="shared" si="177"/>
        <v/>
      </c>
      <c r="BR76" s="863" t="str">
        <f t="shared" si="177"/>
        <v/>
      </c>
      <c r="BS76" s="863" t="str">
        <f t="shared" si="177"/>
        <v/>
      </c>
      <c r="BT76" s="863" t="str">
        <f t="shared" si="177"/>
        <v/>
      </c>
      <c r="BU76" s="863" t="str">
        <f t="shared" si="177"/>
        <v/>
      </c>
      <c r="BV76" s="863" t="str">
        <f t="shared" si="177"/>
        <v/>
      </c>
      <c r="BW76" s="863" t="str">
        <f t="shared" si="177"/>
        <v/>
      </c>
      <c r="BX76" s="863" t="str">
        <f t="shared" si="177"/>
        <v/>
      </c>
      <c r="BY76" s="996"/>
      <c r="BZ76" s="863" t="str">
        <f>IF(BZ70="","",(BZ70-BZ72-BZ75)*BZ71/BZ$7/365/$G$1)</f>
        <v/>
      </c>
      <c r="CA76" s="863" t="str">
        <f>IF(CA70="","",(CA70-CA72-CA75)*CA71/CA$7/365/$G$1)</f>
        <v/>
      </c>
      <c r="CB76" s="863" t="str">
        <f>IF(CB70="","",(CB70-CB72-CB75)*CB71/CB$7/365/$G$1)</f>
        <v/>
      </c>
      <c r="CC76" s="863" t="str">
        <f>IF(CC70="","",(CC70-CC72-CC75)*CC71/CC$7/365/$G$1)</f>
        <v/>
      </c>
      <c r="CD76" s="997" t="str">
        <f t="shared" si="94"/>
        <v/>
      </c>
      <c r="CE76" s="997" t="str">
        <f t="shared" si="95"/>
        <v/>
      </c>
      <c r="CF76" s="997" t="str">
        <f t="shared" si="96"/>
        <v/>
      </c>
      <c r="CG76" s="998" t="str">
        <f t="shared" si="97"/>
        <v/>
      </c>
      <c r="CH76" s="724" t="str">
        <f t="shared" si="98"/>
        <v/>
      </c>
      <c r="CI76" s="639" t="str">
        <f t="shared" si="99"/>
        <v/>
      </c>
      <c r="CJ76" s="640" t="str">
        <f t="shared" si="100"/>
        <v/>
      </c>
      <c r="CK76" s="640" t="str">
        <f t="shared" si="101"/>
        <v/>
      </c>
      <c r="CL76" s="640" t="str">
        <f t="shared" si="102"/>
        <v/>
      </c>
      <c r="CM76" s="640" t="str">
        <f t="shared" si="103"/>
        <v/>
      </c>
      <c r="CN76" s="640" t="str">
        <f t="shared" si="104"/>
        <v/>
      </c>
      <c r="CO76" s="641" t="str">
        <f t="shared" si="105"/>
        <v/>
      </c>
      <c r="CP76" s="641" t="str">
        <f t="shared" si="106"/>
        <v/>
      </c>
      <c r="CQ76" s="641" t="str">
        <f t="shared" si="107"/>
        <v/>
      </c>
      <c r="CR76" s="641" t="str">
        <f t="shared" si="108"/>
        <v/>
      </c>
      <c r="CS76" s="640" t="str">
        <f t="shared" si="109"/>
        <v/>
      </c>
      <c r="CT76" s="640" t="str">
        <f t="shared" si="110"/>
        <v/>
      </c>
      <c r="CU76" s="640" t="str">
        <f t="shared" si="111"/>
        <v/>
      </c>
      <c r="CV76" s="640" t="str">
        <f t="shared" si="112"/>
        <v/>
      </c>
      <c r="CW76" s="640" t="str">
        <f t="shared" si="113"/>
        <v/>
      </c>
      <c r="CX76" s="639" t="str">
        <f t="shared" si="114"/>
        <v/>
      </c>
      <c r="CY76" s="725" t="str">
        <f t="shared" si="115"/>
        <v/>
      </c>
      <c r="CZ76" s="638" t="str">
        <f t="shared" si="116"/>
        <v/>
      </c>
      <c r="DA76" s="639" t="str">
        <f t="shared" si="117"/>
        <v/>
      </c>
      <c r="DB76" s="640" t="str">
        <f t="shared" si="118"/>
        <v/>
      </c>
      <c r="DC76" s="640" t="str">
        <f t="shared" si="119"/>
        <v/>
      </c>
      <c r="DD76" s="640" t="str">
        <f t="shared" si="120"/>
        <v/>
      </c>
      <c r="DE76" s="640" t="str">
        <f t="shared" si="121"/>
        <v/>
      </c>
      <c r="DF76" s="640" t="str">
        <f t="shared" si="122"/>
        <v/>
      </c>
      <c r="DG76" s="641" t="str">
        <f t="shared" si="123"/>
        <v/>
      </c>
      <c r="DH76" s="641" t="str">
        <f t="shared" si="124"/>
        <v/>
      </c>
      <c r="DI76" s="641" t="str">
        <f t="shared" si="125"/>
        <v/>
      </c>
      <c r="DJ76" s="641" t="str">
        <f t="shared" si="126"/>
        <v/>
      </c>
      <c r="DK76" s="640" t="str">
        <f t="shared" si="127"/>
        <v/>
      </c>
      <c r="DL76" s="640" t="str">
        <f t="shared" si="128"/>
        <v/>
      </c>
      <c r="DM76" s="640" t="str">
        <f t="shared" si="129"/>
        <v/>
      </c>
      <c r="DN76" s="640" t="str">
        <f t="shared" si="130"/>
        <v/>
      </c>
      <c r="DO76" s="640" t="str">
        <f t="shared" si="131"/>
        <v/>
      </c>
      <c r="DP76" s="639" t="str">
        <f t="shared" si="132"/>
        <v/>
      </c>
      <c r="DQ76" s="638" t="str">
        <f t="shared" si="133"/>
        <v/>
      </c>
      <c r="DR76" s="536">
        <f t="shared" si="134"/>
        <v>0</v>
      </c>
      <c r="DS76" s="468">
        <f t="shared" si="135"/>
        <v>0</v>
      </c>
      <c r="DT76" s="468">
        <f t="shared" si="136"/>
        <v>0</v>
      </c>
      <c r="DU76" s="468">
        <f t="shared" si="137"/>
        <v>0</v>
      </c>
      <c r="DV76" s="999" t="str">
        <f>IF(DV70="","",(DV70+SUM(BZ70)*(DV70="")-SUM(DV72)-DV75-SUM(BZ75)*(DV75=""))*BZ71/DV$7/365/$G$1)</f>
        <v/>
      </c>
      <c r="DW76" s="863" t="str">
        <f>IF(DW70="","",(DW70+SUM(CA70)*(DW70="")-SUM(DW72)-DW75-SUM(CA75)*(DW75=""))*CA71/DW$7/365/$G$1)</f>
        <v/>
      </c>
      <c r="DX76" s="863" t="str">
        <f>IF(DX70="","",(DX70+SUM(CB70)*(DX70="")-SUM(DX72)-DX75-SUM(CB75)*(DX75=""))*CB71/DX$7/365/$G$1)</f>
        <v/>
      </c>
      <c r="DY76" s="1000" t="str">
        <f>IF(DY70="","",(DY70+SUM(CC70)*(DY70="")-SUM(DY72)-DY75-SUM(CC75)*(DY75=""))*CC71/DY$7/365/$G$1)</f>
        <v/>
      </c>
      <c r="DZ76" s="985"/>
      <c r="EA76" s="61"/>
    </row>
    <row r="77" spans="1:131" ht="12.75" customHeight="1">
      <c r="A77" s="527" t="s">
        <v>561</v>
      </c>
      <c r="B77" s="975"/>
      <c r="C77" s="975"/>
      <c r="D77" s="975"/>
      <c r="E77" s="975"/>
      <c r="F77" s="975"/>
      <c r="G77" s="975"/>
      <c r="H77" s="975"/>
      <c r="I77" s="975"/>
      <c r="J77" s="975"/>
      <c r="K77" s="975"/>
      <c r="L77" s="975"/>
      <c r="M77" s="975"/>
      <c r="N77" s="975"/>
      <c r="O77" s="975"/>
      <c r="P77" s="975"/>
      <c r="Q77" s="975"/>
      <c r="R77" s="975"/>
      <c r="S77" s="975"/>
      <c r="T77" s="976"/>
      <c r="U77" s="975"/>
      <c r="V77" s="975"/>
      <c r="W77" s="975"/>
      <c r="X77" s="975"/>
      <c r="Y77" s="975"/>
      <c r="Z77" s="975"/>
      <c r="AA77" s="975"/>
      <c r="AB77" s="975"/>
      <c r="AC77" s="975"/>
      <c r="AD77" s="975"/>
      <c r="AE77" s="975"/>
      <c r="AF77" s="975"/>
      <c r="AG77" s="975"/>
      <c r="AH77" s="975"/>
      <c r="AI77" s="975"/>
      <c r="AJ77" s="975"/>
      <c r="AK77" s="975"/>
      <c r="AL77" s="975"/>
      <c r="AM77" s="976"/>
      <c r="AN77" s="975"/>
      <c r="AO77" s="975"/>
      <c r="AP77" s="975"/>
      <c r="AQ77" s="975"/>
      <c r="AR77" s="975"/>
      <c r="AS77" s="975"/>
      <c r="AT77" s="975"/>
      <c r="AU77" s="975"/>
      <c r="AV77" s="975"/>
      <c r="AW77" s="975"/>
      <c r="AX77" s="975"/>
      <c r="AY77" s="975"/>
      <c r="AZ77" s="975"/>
      <c r="BA77" s="975"/>
      <c r="BB77" s="975"/>
      <c r="BC77" s="975"/>
      <c r="BD77" s="975"/>
      <c r="BE77" s="975"/>
      <c r="BF77" s="976"/>
      <c r="BG77" s="975"/>
      <c r="BH77" s="975"/>
      <c r="BI77" s="975"/>
      <c r="BJ77" s="975"/>
      <c r="BK77" s="975"/>
      <c r="BL77" s="975"/>
      <c r="BM77" s="975"/>
      <c r="BN77" s="975"/>
      <c r="BO77" s="975"/>
      <c r="BP77" s="975"/>
      <c r="BQ77" s="975"/>
      <c r="BR77" s="975"/>
      <c r="BS77" s="975"/>
      <c r="BT77" s="975"/>
      <c r="BU77" s="975"/>
      <c r="BV77" s="975"/>
      <c r="BW77" s="975"/>
      <c r="BX77" s="975"/>
      <c r="BY77" s="976"/>
      <c r="BZ77" s="975"/>
      <c r="CA77" s="975"/>
      <c r="CB77" s="975"/>
      <c r="CC77" s="975"/>
      <c r="CD77" s="530" t="str">
        <f t="shared" si="94"/>
        <v/>
      </c>
      <c r="CE77" s="530" t="str">
        <f t="shared" si="95"/>
        <v/>
      </c>
      <c r="CF77" s="530" t="str">
        <f t="shared" si="96"/>
        <v/>
      </c>
      <c r="CG77" s="531" t="str">
        <f t="shared" si="97"/>
        <v/>
      </c>
      <c r="CH77" s="518" t="str">
        <f t="shared" si="98"/>
        <v/>
      </c>
      <c r="CI77" s="93" t="str">
        <f t="shared" si="99"/>
        <v/>
      </c>
      <c r="CJ77" s="94" t="str">
        <f t="shared" si="100"/>
        <v/>
      </c>
      <c r="CK77" s="94" t="str">
        <f t="shared" si="101"/>
        <v/>
      </c>
      <c r="CL77" s="94" t="str">
        <f t="shared" si="102"/>
        <v/>
      </c>
      <c r="CM77" s="94" t="str">
        <f t="shared" si="103"/>
        <v/>
      </c>
      <c r="CN77" s="94" t="str">
        <f t="shared" si="104"/>
        <v/>
      </c>
      <c r="CO77" s="108" t="str">
        <f t="shared" si="105"/>
        <v/>
      </c>
      <c r="CP77" s="108" t="str">
        <f t="shared" si="106"/>
        <v/>
      </c>
      <c r="CQ77" s="108" t="str">
        <f t="shared" si="107"/>
        <v/>
      </c>
      <c r="CR77" s="108" t="str">
        <f t="shared" si="108"/>
        <v/>
      </c>
      <c r="CS77" s="94" t="str">
        <f t="shared" si="109"/>
        <v/>
      </c>
      <c r="CT77" s="94" t="str">
        <f t="shared" si="110"/>
        <v/>
      </c>
      <c r="CU77" s="94" t="str">
        <f t="shared" si="111"/>
        <v/>
      </c>
      <c r="CV77" s="94" t="str">
        <f t="shared" si="112"/>
        <v/>
      </c>
      <c r="CW77" s="94" t="str">
        <f t="shared" si="113"/>
        <v/>
      </c>
      <c r="CX77" s="93" t="str">
        <f t="shared" si="114"/>
        <v/>
      </c>
      <c r="CY77" s="519" t="str">
        <f t="shared" si="115"/>
        <v/>
      </c>
      <c r="CZ77" s="532" t="str">
        <f t="shared" si="116"/>
        <v/>
      </c>
      <c r="DA77" s="533" t="str">
        <f t="shared" si="117"/>
        <v/>
      </c>
      <c r="DB77" s="534" t="str">
        <f t="shared" si="118"/>
        <v/>
      </c>
      <c r="DC77" s="534" t="str">
        <f t="shared" si="119"/>
        <v/>
      </c>
      <c r="DD77" s="534" t="str">
        <f t="shared" si="120"/>
        <v/>
      </c>
      <c r="DE77" s="534" t="str">
        <f t="shared" si="121"/>
        <v/>
      </c>
      <c r="DF77" s="534" t="str">
        <f t="shared" si="122"/>
        <v/>
      </c>
      <c r="DG77" s="535" t="str">
        <f t="shared" si="123"/>
        <v/>
      </c>
      <c r="DH77" s="535" t="str">
        <f t="shared" si="124"/>
        <v/>
      </c>
      <c r="DI77" s="535" t="str">
        <f t="shared" si="125"/>
        <v/>
      </c>
      <c r="DJ77" s="535" t="str">
        <f t="shared" si="126"/>
        <v/>
      </c>
      <c r="DK77" s="534" t="str">
        <f t="shared" si="127"/>
        <v/>
      </c>
      <c r="DL77" s="534" t="str">
        <f t="shared" si="128"/>
        <v/>
      </c>
      <c r="DM77" s="534" t="str">
        <f t="shared" si="129"/>
        <v/>
      </c>
      <c r="DN77" s="534" t="str">
        <f t="shared" si="130"/>
        <v/>
      </c>
      <c r="DO77" s="534" t="str">
        <f t="shared" si="131"/>
        <v/>
      </c>
      <c r="DP77" s="533" t="str">
        <f t="shared" si="132"/>
        <v/>
      </c>
      <c r="DQ77" s="532" t="str">
        <f t="shared" si="133"/>
        <v/>
      </c>
      <c r="DR77" s="536">
        <f t="shared" si="134"/>
        <v>0</v>
      </c>
      <c r="DS77" s="468">
        <f t="shared" si="135"/>
        <v>0</v>
      </c>
      <c r="DT77" s="468">
        <f t="shared" si="136"/>
        <v>0</v>
      </c>
      <c r="DU77" s="468">
        <f t="shared" si="137"/>
        <v>0</v>
      </c>
      <c r="DV77" s="1001" t="str">
        <f>IF(SUM(BZ77)&gt;0,BZ77*'Exp factors'!C$21,"")</f>
        <v/>
      </c>
      <c r="DW77" s="1002" t="str">
        <f>IF(SUM(CA77)&gt;0,CA77*'Exp factors'!D$21,"")</f>
        <v/>
      </c>
      <c r="DX77" s="1002" t="str">
        <f>IF(SUM(CB77)&gt;0,CB77*'Exp factors'!E$21,"")</f>
        <v/>
      </c>
      <c r="DY77" s="1003" t="str">
        <f>IF(SUM(CC77)&gt;0,CC77*'Exp factors'!F$21,"")</f>
        <v/>
      </c>
      <c r="DZ77" s="985"/>
      <c r="EA77" s="61"/>
    </row>
    <row r="78" spans="1:131" ht="12.75" customHeight="1">
      <c r="A78" s="980" t="s">
        <v>357</v>
      </c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981"/>
      <c r="U78" s="294"/>
      <c r="V78" s="294"/>
      <c r="W78" s="294"/>
      <c r="X78" s="294"/>
      <c r="Y78" s="294"/>
      <c r="Z78" s="294"/>
      <c r="AA78" s="294"/>
      <c r="AB78" s="294"/>
      <c r="AC78" s="294"/>
      <c r="AD78" s="294"/>
      <c r="AE78" s="294"/>
      <c r="AF78" s="294"/>
      <c r="AG78" s="294"/>
      <c r="AH78" s="294"/>
      <c r="AI78" s="294"/>
      <c r="AJ78" s="294"/>
      <c r="AK78" s="294"/>
      <c r="AL78" s="294"/>
      <c r="AM78" s="981"/>
      <c r="AN78" s="294"/>
      <c r="AO78" s="294"/>
      <c r="AP78" s="294"/>
      <c r="AQ78" s="294"/>
      <c r="AR78" s="294"/>
      <c r="AS78" s="294"/>
      <c r="AT78" s="294"/>
      <c r="AU78" s="294"/>
      <c r="AV78" s="294"/>
      <c r="AW78" s="294"/>
      <c r="AX78" s="294"/>
      <c r="AY78" s="294"/>
      <c r="AZ78" s="294"/>
      <c r="BA78" s="294"/>
      <c r="BB78" s="294"/>
      <c r="BC78" s="294"/>
      <c r="BD78" s="294"/>
      <c r="BE78" s="294"/>
      <c r="BF78" s="981"/>
      <c r="BG78" s="294"/>
      <c r="BH78" s="294"/>
      <c r="BI78" s="294"/>
      <c r="BJ78" s="294"/>
      <c r="BK78" s="294"/>
      <c r="BL78" s="294"/>
      <c r="BM78" s="294"/>
      <c r="BN78" s="294"/>
      <c r="BO78" s="294"/>
      <c r="BP78" s="294"/>
      <c r="BQ78" s="294"/>
      <c r="BR78" s="294"/>
      <c r="BS78" s="294"/>
      <c r="BT78" s="294"/>
      <c r="BU78" s="294"/>
      <c r="BV78" s="294"/>
      <c r="BW78" s="294"/>
      <c r="BX78" s="294"/>
      <c r="BY78" s="981"/>
      <c r="BZ78" s="294"/>
      <c r="CA78" s="294"/>
      <c r="CB78" s="294"/>
      <c r="CC78" s="294"/>
      <c r="CD78" s="530" t="str">
        <f t="shared" si="94"/>
        <v/>
      </c>
      <c r="CE78" s="530" t="str">
        <f t="shared" si="95"/>
        <v/>
      </c>
      <c r="CF78" s="530" t="str">
        <f t="shared" si="96"/>
        <v/>
      </c>
      <c r="CG78" s="531" t="str">
        <f t="shared" si="97"/>
        <v/>
      </c>
      <c r="CH78" s="518" t="str">
        <f t="shared" si="98"/>
        <v/>
      </c>
      <c r="CI78" s="93" t="str">
        <f t="shared" si="99"/>
        <v/>
      </c>
      <c r="CJ78" s="94" t="str">
        <f t="shared" si="100"/>
        <v/>
      </c>
      <c r="CK78" s="94" t="str">
        <f t="shared" si="101"/>
        <v/>
      </c>
      <c r="CL78" s="94" t="str">
        <f t="shared" si="102"/>
        <v/>
      </c>
      <c r="CM78" s="94" t="str">
        <f t="shared" si="103"/>
        <v/>
      </c>
      <c r="CN78" s="94" t="str">
        <f t="shared" si="104"/>
        <v/>
      </c>
      <c r="CO78" s="108" t="str">
        <f t="shared" si="105"/>
        <v/>
      </c>
      <c r="CP78" s="108" t="str">
        <f t="shared" si="106"/>
        <v/>
      </c>
      <c r="CQ78" s="108" t="str">
        <f t="shared" si="107"/>
        <v/>
      </c>
      <c r="CR78" s="108" t="str">
        <f t="shared" si="108"/>
        <v/>
      </c>
      <c r="CS78" s="94" t="str">
        <f t="shared" si="109"/>
        <v/>
      </c>
      <c r="CT78" s="94" t="str">
        <f t="shared" si="110"/>
        <v/>
      </c>
      <c r="CU78" s="94" t="str">
        <f t="shared" si="111"/>
        <v/>
      </c>
      <c r="CV78" s="94" t="str">
        <f t="shared" si="112"/>
        <v/>
      </c>
      <c r="CW78" s="94" t="str">
        <f t="shared" si="113"/>
        <v/>
      </c>
      <c r="CX78" s="93" t="str">
        <f t="shared" si="114"/>
        <v/>
      </c>
      <c r="CY78" s="519" t="str">
        <f t="shared" si="115"/>
        <v/>
      </c>
      <c r="CZ78" s="532" t="str">
        <f t="shared" si="116"/>
        <v/>
      </c>
      <c r="DA78" s="533" t="str">
        <f t="shared" si="117"/>
        <v/>
      </c>
      <c r="DB78" s="534" t="str">
        <f t="shared" si="118"/>
        <v/>
      </c>
      <c r="DC78" s="534" t="str">
        <f t="shared" si="119"/>
        <v/>
      </c>
      <c r="DD78" s="534" t="str">
        <f t="shared" si="120"/>
        <v/>
      </c>
      <c r="DE78" s="534" t="str">
        <f t="shared" si="121"/>
        <v/>
      </c>
      <c r="DF78" s="534" t="str">
        <f t="shared" si="122"/>
        <v/>
      </c>
      <c r="DG78" s="535" t="str">
        <f t="shared" si="123"/>
        <v/>
      </c>
      <c r="DH78" s="535" t="str">
        <f t="shared" si="124"/>
        <v/>
      </c>
      <c r="DI78" s="535" t="str">
        <f t="shared" si="125"/>
        <v/>
      </c>
      <c r="DJ78" s="535" t="str">
        <f t="shared" si="126"/>
        <v/>
      </c>
      <c r="DK78" s="534" t="str">
        <f t="shared" si="127"/>
        <v/>
      </c>
      <c r="DL78" s="534" t="str">
        <f t="shared" si="128"/>
        <v/>
      </c>
      <c r="DM78" s="534" t="str">
        <f t="shared" si="129"/>
        <v/>
      </c>
      <c r="DN78" s="534" t="str">
        <f t="shared" si="130"/>
        <v/>
      </c>
      <c r="DO78" s="534" t="str">
        <f t="shared" si="131"/>
        <v/>
      </c>
      <c r="DP78" s="533" t="str">
        <f t="shared" si="132"/>
        <v/>
      </c>
      <c r="DQ78" s="532" t="str">
        <f t="shared" si="133"/>
        <v/>
      </c>
      <c r="DR78" s="536">
        <f t="shared" si="134"/>
        <v>0</v>
      </c>
      <c r="DS78" s="468">
        <f t="shared" si="135"/>
        <v>0</v>
      </c>
      <c r="DT78" s="468">
        <f t="shared" si="136"/>
        <v>0</v>
      </c>
      <c r="DU78" s="468">
        <f t="shared" si="137"/>
        <v>0</v>
      </c>
      <c r="DV78" s="982"/>
      <c r="DW78" s="983"/>
      <c r="DX78" s="983"/>
      <c r="DY78" s="984"/>
      <c r="DZ78" s="985"/>
      <c r="EA78" s="61"/>
    </row>
    <row r="79" spans="1:131" ht="12.75" customHeight="1">
      <c r="A79" s="986" t="s">
        <v>358</v>
      </c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981"/>
      <c r="U79" s="783"/>
      <c r="V79" s="783"/>
      <c r="W79" s="783"/>
      <c r="X79" s="783"/>
      <c r="Y79" s="783"/>
      <c r="Z79" s="783"/>
      <c r="AA79" s="783"/>
      <c r="AB79" s="783"/>
      <c r="AC79" s="783"/>
      <c r="AD79" s="783"/>
      <c r="AE79" s="783"/>
      <c r="AF79" s="783"/>
      <c r="AG79" s="783"/>
      <c r="AH79" s="783"/>
      <c r="AI79" s="783"/>
      <c r="AJ79" s="783"/>
      <c r="AK79" s="783"/>
      <c r="AL79" s="783"/>
      <c r="AM79" s="981"/>
      <c r="AN79" s="783"/>
      <c r="AO79" s="783"/>
      <c r="AP79" s="783"/>
      <c r="AQ79" s="783"/>
      <c r="AR79" s="783"/>
      <c r="AS79" s="783"/>
      <c r="AT79" s="783"/>
      <c r="AU79" s="783"/>
      <c r="AV79" s="783"/>
      <c r="AW79" s="783"/>
      <c r="AX79" s="783"/>
      <c r="AY79" s="783"/>
      <c r="AZ79" s="783"/>
      <c r="BA79" s="783"/>
      <c r="BB79" s="783"/>
      <c r="BC79" s="783"/>
      <c r="BD79" s="783"/>
      <c r="BE79" s="783"/>
      <c r="BF79" s="981"/>
      <c r="BG79" s="783"/>
      <c r="BH79" s="783"/>
      <c r="BI79" s="783"/>
      <c r="BJ79" s="783"/>
      <c r="BK79" s="783"/>
      <c r="BL79" s="783"/>
      <c r="BM79" s="783"/>
      <c r="BN79" s="783"/>
      <c r="BO79" s="783"/>
      <c r="BP79" s="783"/>
      <c r="BQ79" s="783"/>
      <c r="BR79" s="783"/>
      <c r="BS79" s="783"/>
      <c r="BT79" s="783"/>
      <c r="BU79" s="783"/>
      <c r="BV79" s="783"/>
      <c r="BW79" s="783"/>
      <c r="BX79" s="783"/>
      <c r="BY79" s="981"/>
      <c r="BZ79" s="783"/>
      <c r="CA79" s="783"/>
      <c r="CB79" s="783"/>
      <c r="CC79" s="783"/>
      <c r="CD79" s="530" t="str">
        <f t="shared" si="94"/>
        <v/>
      </c>
      <c r="CE79" s="530" t="str">
        <f t="shared" si="95"/>
        <v/>
      </c>
      <c r="CF79" s="530" t="str">
        <f t="shared" si="96"/>
        <v/>
      </c>
      <c r="CG79" s="531" t="str">
        <f t="shared" si="97"/>
        <v/>
      </c>
      <c r="CH79" s="518" t="str">
        <f t="shared" si="98"/>
        <v/>
      </c>
      <c r="CI79" s="93" t="str">
        <f t="shared" si="99"/>
        <v/>
      </c>
      <c r="CJ79" s="94" t="str">
        <f t="shared" si="100"/>
        <v/>
      </c>
      <c r="CK79" s="94" t="str">
        <f t="shared" si="101"/>
        <v/>
      </c>
      <c r="CL79" s="94" t="str">
        <f t="shared" si="102"/>
        <v/>
      </c>
      <c r="CM79" s="94" t="str">
        <f t="shared" si="103"/>
        <v/>
      </c>
      <c r="CN79" s="94" t="str">
        <f t="shared" si="104"/>
        <v/>
      </c>
      <c r="CO79" s="108" t="str">
        <f t="shared" si="105"/>
        <v/>
      </c>
      <c r="CP79" s="108" t="str">
        <f t="shared" si="106"/>
        <v/>
      </c>
      <c r="CQ79" s="108" t="str">
        <f t="shared" si="107"/>
        <v/>
      </c>
      <c r="CR79" s="108" t="str">
        <f t="shared" si="108"/>
        <v/>
      </c>
      <c r="CS79" s="94" t="str">
        <f t="shared" si="109"/>
        <v/>
      </c>
      <c r="CT79" s="94" t="str">
        <f t="shared" si="110"/>
        <v/>
      </c>
      <c r="CU79" s="94" t="str">
        <f t="shared" si="111"/>
        <v/>
      </c>
      <c r="CV79" s="94" t="str">
        <f t="shared" si="112"/>
        <v/>
      </c>
      <c r="CW79" s="94" t="str">
        <f t="shared" si="113"/>
        <v/>
      </c>
      <c r="CX79" s="93" t="str">
        <f t="shared" si="114"/>
        <v/>
      </c>
      <c r="CY79" s="519" t="str">
        <f t="shared" si="115"/>
        <v/>
      </c>
      <c r="CZ79" s="532" t="str">
        <f t="shared" si="116"/>
        <v/>
      </c>
      <c r="DA79" s="533" t="str">
        <f t="shared" si="117"/>
        <v/>
      </c>
      <c r="DB79" s="534" t="str">
        <f t="shared" si="118"/>
        <v/>
      </c>
      <c r="DC79" s="534" t="str">
        <f t="shared" si="119"/>
        <v/>
      </c>
      <c r="DD79" s="534" t="str">
        <f t="shared" si="120"/>
        <v/>
      </c>
      <c r="DE79" s="534" t="str">
        <f t="shared" si="121"/>
        <v/>
      </c>
      <c r="DF79" s="534" t="str">
        <f t="shared" si="122"/>
        <v/>
      </c>
      <c r="DG79" s="535" t="str">
        <f t="shared" si="123"/>
        <v/>
      </c>
      <c r="DH79" s="535" t="str">
        <f t="shared" si="124"/>
        <v/>
      </c>
      <c r="DI79" s="535" t="str">
        <f t="shared" si="125"/>
        <v/>
      </c>
      <c r="DJ79" s="535" t="str">
        <f t="shared" si="126"/>
        <v/>
      </c>
      <c r="DK79" s="534" t="str">
        <f t="shared" si="127"/>
        <v/>
      </c>
      <c r="DL79" s="534" t="str">
        <f t="shared" si="128"/>
        <v/>
      </c>
      <c r="DM79" s="534" t="str">
        <f t="shared" si="129"/>
        <v/>
      </c>
      <c r="DN79" s="534" t="str">
        <f t="shared" si="130"/>
        <v/>
      </c>
      <c r="DO79" s="534" t="str">
        <f t="shared" si="131"/>
        <v/>
      </c>
      <c r="DP79" s="533" t="str">
        <f t="shared" si="132"/>
        <v/>
      </c>
      <c r="DQ79" s="532" t="str">
        <f t="shared" si="133"/>
        <v/>
      </c>
      <c r="DR79" s="536">
        <f t="shared" si="134"/>
        <v>0</v>
      </c>
      <c r="DS79" s="468">
        <f t="shared" si="135"/>
        <v>0</v>
      </c>
      <c r="DT79" s="468">
        <f t="shared" si="136"/>
        <v>0</v>
      </c>
      <c r="DU79" s="468">
        <f t="shared" si="137"/>
        <v>0</v>
      </c>
      <c r="DV79" s="987" t="str">
        <f>IF(SUM(BZ79)&gt;0,(BZ77-DV82-SUM(BZ82)*(DV82=""))*'Exp factors'!C$24,"")</f>
        <v/>
      </c>
      <c r="DW79" s="988" t="str">
        <f>IF(SUM(CA79)&gt;0,(CA77-DW82-SUM(CA82)*(DW82=""))*'Exp factors'!D$24,"")</f>
        <v/>
      </c>
      <c r="DX79" s="988" t="str">
        <f>IF(SUM(CB79)&gt;0,(CB77-DX82-SUM(CB82)*(DX82=""))*'Exp factors'!E$24,"")</f>
        <v/>
      </c>
      <c r="DY79" s="989" t="str">
        <f>IF(SUM(CC79)&gt;0,(CC77-DY82-SUM(CC82)*(DY82=""))*'Exp factors'!F$24,"")</f>
        <v/>
      </c>
      <c r="DZ79" s="985"/>
      <c r="EA79" s="61"/>
    </row>
    <row r="80" spans="1:131" ht="12.75" customHeight="1">
      <c r="A80" s="990" t="s">
        <v>282</v>
      </c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981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981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981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981"/>
      <c r="BZ80" s="806"/>
      <c r="CA80" s="806"/>
      <c r="CB80" s="806"/>
      <c r="CC80" s="806"/>
      <c r="CD80" s="530" t="str">
        <f t="shared" si="94"/>
        <v/>
      </c>
      <c r="CE80" s="530" t="str">
        <f t="shared" si="95"/>
        <v/>
      </c>
      <c r="CF80" s="530" t="str">
        <f t="shared" si="96"/>
        <v/>
      </c>
      <c r="CG80" s="531" t="str">
        <f t="shared" si="97"/>
        <v/>
      </c>
      <c r="CH80" s="518" t="str">
        <f t="shared" si="98"/>
        <v/>
      </c>
      <c r="CI80" s="93" t="str">
        <f t="shared" si="99"/>
        <v/>
      </c>
      <c r="CJ80" s="94" t="str">
        <f t="shared" si="100"/>
        <v/>
      </c>
      <c r="CK80" s="94" t="str">
        <f t="shared" si="101"/>
        <v/>
      </c>
      <c r="CL80" s="94" t="str">
        <f t="shared" si="102"/>
        <v/>
      </c>
      <c r="CM80" s="94" t="str">
        <f t="shared" si="103"/>
        <v/>
      </c>
      <c r="CN80" s="94" t="str">
        <f t="shared" si="104"/>
        <v/>
      </c>
      <c r="CO80" s="108" t="str">
        <f t="shared" si="105"/>
        <v/>
      </c>
      <c r="CP80" s="108" t="str">
        <f t="shared" si="106"/>
        <v/>
      </c>
      <c r="CQ80" s="108" t="str">
        <f t="shared" si="107"/>
        <v/>
      </c>
      <c r="CR80" s="108" t="str">
        <f t="shared" si="108"/>
        <v/>
      </c>
      <c r="CS80" s="94" t="str">
        <f t="shared" si="109"/>
        <v/>
      </c>
      <c r="CT80" s="94" t="str">
        <f t="shared" si="110"/>
        <v/>
      </c>
      <c r="CU80" s="94" t="str">
        <f t="shared" si="111"/>
        <v/>
      </c>
      <c r="CV80" s="94" t="str">
        <f t="shared" si="112"/>
        <v/>
      </c>
      <c r="CW80" s="94" t="str">
        <f t="shared" si="113"/>
        <v/>
      </c>
      <c r="CX80" s="93" t="str">
        <f t="shared" si="114"/>
        <v/>
      </c>
      <c r="CY80" s="519" t="str">
        <f t="shared" si="115"/>
        <v/>
      </c>
      <c r="CZ80" s="532" t="str">
        <f t="shared" si="116"/>
        <v/>
      </c>
      <c r="DA80" s="533" t="str">
        <f t="shared" si="117"/>
        <v/>
      </c>
      <c r="DB80" s="534" t="str">
        <f t="shared" si="118"/>
        <v/>
      </c>
      <c r="DC80" s="534" t="str">
        <f t="shared" si="119"/>
        <v/>
      </c>
      <c r="DD80" s="534" t="str">
        <f t="shared" si="120"/>
        <v/>
      </c>
      <c r="DE80" s="534" t="str">
        <f t="shared" si="121"/>
        <v/>
      </c>
      <c r="DF80" s="534" t="str">
        <f t="shared" si="122"/>
        <v/>
      </c>
      <c r="DG80" s="535" t="str">
        <f t="shared" si="123"/>
        <v/>
      </c>
      <c r="DH80" s="535" t="str">
        <f t="shared" si="124"/>
        <v/>
      </c>
      <c r="DI80" s="535" t="str">
        <f t="shared" si="125"/>
        <v/>
      </c>
      <c r="DJ80" s="535" t="str">
        <f t="shared" si="126"/>
        <v/>
      </c>
      <c r="DK80" s="534" t="str">
        <f t="shared" si="127"/>
        <v/>
      </c>
      <c r="DL80" s="534" t="str">
        <f t="shared" si="128"/>
        <v/>
      </c>
      <c r="DM80" s="534" t="str">
        <f t="shared" si="129"/>
        <v/>
      </c>
      <c r="DN80" s="534" t="str">
        <f t="shared" si="130"/>
        <v/>
      </c>
      <c r="DO80" s="534" t="str">
        <f t="shared" si="131"/>
        <v/>
      </c>
      <c r="DP80" s="533" t="str">
        <f t="shared" si="132"/>
        <v/>
      </c>
      <c r="DQ80" s="532" t="str">
        <f t="shared" si="133"/>
        <v/>
      </c>
      <c r="DR80" s="536">
        <f t="shared" si="134"/>
        <v>0</v>
      </c>
      <c r="DS80" s="468">
        <f t="shared" si="135"/>
        <v>0</v>
      </c>
      <c r="DT80" s="468">
        <f t="shared" si="136"/>
        <v>0</v>
      </c>
      <c r="DU80" s="468">
        <f t="shared" si="137"/>
        <v>0</v>
      </c>
      <c r="DV80" s="982"/>
      <c r="DW80" s="983"/>
      <c r="DX80" s="983"/>
      <c r="DY80" s="984"/>
      <c r="DZ80" s="985"/>
      <c r="EA80" s="61"/>
    </row>
    <row r="81" spans="1:256" ht="12.75" customHeight="1">
      <c r="A81" s="990" t="s">
        <v>284</v>
      </c>
      <c r="B81" s="541" t="str">
        <f t="shared" ref="B81:S81" si="178">IF(B79="","",B79*B80)</f>
        <v/>
      </c>
      <c r="C81" s="541" t="str">
        <f t="shared" si="178"/>
        <v/>
      </c>
      <c r="D81" s="541" t="str">
        <f t="shared" si="178"/>
        <v/>
      </c>
      <c r="E81" s="541" t="str">
        <f t="shared" si="178"/>
        <v/>
      </c>
      <c r="F81" s="541" t="str">
        <f t="shared" si="178"/>
        <v/>
      </c>
      <c r="G81" s="541" t="str">
        <f t="shared" si="178"/>
        <v/>
      </c>
      <c r="H81" s="541" t="str">
        <f t="shared" si="178"/>
        <v/>
      </c>
      <c r="I81" s="541" t="str">
        <f t="shared" si="178"/>
        <v/>
      </c>
      <c r="J81" s="541" t="str">
        <f t="shared" si="178"/>
        <v/>
      </c>
      <c r="K81" s="541" t="str">
        <f t="shared" si="178"/>
        <v/>
      </c>
      <c r="L81" s="541" t="str">
        <f t="shared" si="178"/>
        <v/>
      </c>
      <c r="M81" s="541" t="str">
        <f t="shared" si="178"/>
        <v/>
      </c>
      <c r="N81" s="541" t="str">
        <f t="shared" si="178"/>
        <v/>
      </c>
      <c r="O81" s="541" t="str">
        <f t="shared" si="178"/>
        <v/>
      </c>
      <c r="P81" s="541" t="str">
        <f t="shared" si="178"/>
        <v/>
      </c>
      <c r="Q81" s="541" t="str">
        <f t="shared" si="178"/>
        <v/>
      </c>
      <c r="R81" s="541" t="str">
        <f t="shared" si="178"/>
        <v/>
      </c>
      <c r="S81" s="541" t="str">
        <f t="shared" si="178"/>
        <v/>
      </c>
      <c r="T81" s="865"/>
      <c r="U81" s="541" t="str">
        <f t="shared" ref="U81:AL81" si="179">IF(U79="","",U79*U80)</f>
        <v/>
      </c>
      <c r="V81" s="541" t="str">
        <f t="shared" si="179"/>
        <v/>
      </c>
      <c r="W81" s="541" t="str">
        <f t="shared" si="179"/>
        <v/>
      </c>
      <c r="X81" s="541" t="str">
        <f t="shared" si="179"/>
        <v/>
      </c>
      <c r="Y81" s="541" t="str">
        <f t="shared" si="179"/>
        <v/>
      </c>
      <c r="Z81" s="541" t="str">
        <f t="shared" si="179"/>
        <v/>
      </c>
      <c r="AA81" s="541" t="str">
        <f t="shared" si="179"/>
        <v/>
      </c>
      <c r="AB81" s="541" t="str">
        <f t="shared" si="179"/>
        <v/>
      </c>
      <c r="AC81" s="541" t="str">
        <f t="shared" si="179"/>
        <v/>
      </c>
      <c r="AD81" s="541" t="str">
        <f t="shared" si="179"/>
        <v/>
      </c>
      <c r="AE81" s="541" t="str">
        <f t="shared" si="179"/>
        <v/>
      </c>
      <c r="AF81" s="541" t="str">
        <f t="shared" si="179"/>
        <v/>
      </c>
      <c r="AG81" s="541" t="str">
        <f t="shared" si="179"/>
        <v/>
      </c>
      <c r="AH81" s="541" t="str">
        <f t="shared" si="179"/>
        <v/>
      </c>
      <c r="AI81" s="541" t="str">
        <f t="shared" si="179"/>
        <v/>
      </c>
      <c r="AJ81" s="541" t="str">
        <f t="shared" si="179"/>
        <v/>
      </c>
      <c r="AK81" s="541" t="str">
        <f t="shared" si="179"/>
        <v/>
      </c>
      <c r="AL81" s="541" t="str">
        <f t="shared" si="179"/>
        <v/>
      </c>
      <c r="AM81" s="865"/>
      <c r="AN81" s="541" t="str">
        <f t="shared" ref="AN81:BE81" si="180">IF(AN79="","",AN79*AN80)</f>
        <v/>
      </c>
      <c r="AO81" s="541" t="str">
        <f t="shared" si="180"/>
        <v/>
      </c>
      <c r="AP81" s="541" t="str">
        <f t="shared" si="180"/>
        <v/>
      </c>
      <c r="AQ81" s="541" t="str">
        <f t="shared" si="180"/>
        <v/>
      </c>
      <c r="AR81" s="541" t="str">
        <f t="shared" si="180"/>
        <v/>
      </c>
      <c r="AS81" s="541" t="str">
        <f t="shared" si="180"/>
        <v/>
      </c>
      <c r="AT81" s="541" t="str">
        <f t="shared" si="180"/>
        <v/>
      </c>
      <c r="AU81" s="541" t="str">
        <f t="shared" si="180"/>
        <v/>
      </c>
      <c r="AV81" s="541" t="str">
        <f t="shared" si="180"/>
        <v/>
      </c>
      <c r="AW81" s="541" t="str">
        <f t="shared" si="180"/>
        <v/>
      </c>
      <c r="AX81" s="541" t="str">
        <f t="shared" si="180"/>
        <v/>
      </c>
      <c r="AY81" s="541" t="str">
        <f t="shared" si="180"/>
        <v/>
      </c>
      <c r="AZ81" s="541" t="str">
        <f t="shared" si="180"/>
        <v/>
      </c>
      <c r="BA81" s="541" t="str">
        <f t="shared" si="180"/>
        <v/>
      </c>
      <c r="BB81" s="541" t="str">
        <f t="shared" si="180"/>
        <v/>
      </c>
      <c r="BC81" s="541" t="str">
        <f t="shared" si="180"/>
        <v/>
      </c>
      <c r="BD81" s="541" t="str">
        <f t="shared" si="180"/>
        <v/>
      </c>
      <c r="BE81" s="541" t="str">
        <f t="shared" si="180"/>
        <v/>
      </c>
      <c r="BF81" s="865"/>
      <c r="BG81" s="541" t="str">
        <f t="shared" ref="BG81:BX81" si="181">IF(BG79="","",BG79*BG80)</f>
        <v/>
      </c>
      <c r="BH81" s="541" t="str">
        <f t="shared" si="181"/>
        <v/>
      </c>
      <c r="BI81" s="541" t="str">
        <f t="shared" si="181"/>
        <v/>
      </c>
      <c r="BJ81" s="541" t="str">
        <f t="shared" si="181"/>
        <v/>
      </c>
      <c r="BK81" s="541" t="str">
        <f t="shared" si="181"/>
        <v/>
      </c>
      <c r="BL81" s="541" t="str">
        <f t="shared" si="181"/>
        <v/>
      </c>
      <c r="BM81" s="541" t="str">
        <f t="shared" si="181"/>
        <v/>
      </c>
      <c r="BN81" s="541" t="str">
        <f t="shared" si="181"/>
        <v/>
      </c>
      <c r="BO81" s="541" t="str">
        <f t="shared" si="181"/>
        <v/>
      </c>
      <c r="BP81" s="541" t="str">
        <f t="shared" si="181"/>
        <v/>
      </c>
      <c r="BQ81" s="541" t="str">
        <f t="shared" si="181"/>
        <v/>
      </c>
      <c r="BR81" s="541" t="str">
        <f t="shared" si="181"/>
        <v/>
      </c>
      <c r="BS81" s="541" t="str">
        <f t="shared" si="181"/>
        <v/>
      </c>
      <c r="BT81" s="541" t="str">
        <f t="shared" si="181"/>
        <v/>
      </c>
      <c r="BU81" s="541" t="str">
        <f t="shared" si="181"/>
        <v/>
      </c>
      <c r="BV81" s="541" t="str">
        <f t="shared" si="181"/>
        <v/>
      </c>
      <c r="BW81" s="541" t="str">
        <f t="shared" si="181"/>
        <v/>
      </c>
      <c r="BX81" s="541" t="str">
        <f t="shared" si="181"/>
        <v/>
      </c>
      <c r="BY81" s="865"/>
      <c r="BZ81" s="541" t="str">
        <f>IF(BZ79="","",BZ79*BZ80)</f>
        <v/>
      </c>
      <c r="CA81" s="541" t="str">
        <f>IF(CA79="","",CA79*CA80)</f>
        <v/>
      </c>
      <c r="CB81" s="541" t="str">
        <f>IF(CB79="","",CB79*CB80)</f>
        <v/>
      </c>
      <c r="CC81" s="541" t="str">
        <f>IF(CC79="","",CC79*CC80)</f>
        <v/>
      </c>
      <c r="CD81" s="530" t="str">
        <f t="shared" si="94"/>
        <v/>
      </c>
      <c r="CE81" s="530" t="str">
        <f t="shared" si="95"/>
        <v/>
      </c>
      <c r="CF81" s="530" t="str">
        <f t="shared" si="96"/>
        <v/>
      </c>
      <c r="CG81" s="531" t="str">
        <f t="shared" si="97"/>
        <v/>
      </c>
      <c r="CH81" s="518" t="str">
        <f t="shared" si="98"/>
        <v/>
      </c>
      <c r="CI81" s="93" t="str">
        <f t="shared" si="99"/>
        <v/>
      </c>
      <c r="CJ81" s="94" t="str">
        <f t="shared" si="100"/>
        <v/>
      </c>
      <c r="CK81" s="94" t="str">
        <f t="shared" si="101"/>
        <v/>
      </c>
      <c r="CL81" s="94" t="str">
        <f t="shared" si="102"/>
        <v/>
      </c>
      <c r="CM81" s="94" t="str">
        <f t="shared" si="103"/>
        <v/>
      </c>
      <c r="CN81" s="94" t="str">
        <f t="shared" si="104"/>
        <v/>
      </c>
      <c r="CO81" s="108" t="str">
        <f t="shared" si="105"/>
        <v/>
      </c>
      <c r="CP81" s="108" t="str">
        <f t="shared" si="106"/>
        <v/>
      </c>
      <c r="CQ81" s="108" t="str">
        <f t="shared" si="107"/>
        <v/>
      </c>
      <c r="CR81" s="108" t="str">
        <f t="shared" si="108"/>
        <v/>
      </c>
      <c r="CS81" s="94" t="str">
        <f t="shared" si="109"/>
        <v/>
      </c>
      <c r="CT81" s="94" t="str">
        <f t="shared" si="110"/>
        <v/>
      </c>
      <c r="CU81" s="94" t="str">
        <f t="shared" si="111"/>
        <v/>
      </c>
      <c r="CV81" s="94" t="str">
        <f t="shared" si="112"/>
        <v/>
      </c>
      <c r="CW81" s="94" t="str">
        <f t="shared" si="113"/>
        <v/>
      </c>
      <c r="CX81" s="93" t="str">
        <f t="shared" si="114"/>
        <v/>
      </c>
      <c r="CY81" s="519" t="str">
        <f t="shared" si="115"/>
        <v/>
      </c>
      <c r="CZ81" s="532" t="str">
        <f t="shared" si="116"/>
        <v/>
      </c>
      <c r="DA81" s="533" t="str">
        <f t="shared" si="117"/>
        <v/>
      </c>
      <c r="DB81" s="534" t="str">
        <f t="shared" si="118"/>
        <v/>
      </c>
      <c r="DC81" s="534" t="str">
        <f t="shared" si="119"/>
        <v/>
      </c>
      <c r="DD81" s="534" t="str">
        <f t="shared" si="120"/>
        <v/>
      </c>
      <c r="DE81" s="534" t="str">
        <f t="shared" si="121"/>
        <v/>
      </c>
      <c r="DF81" s="534" t="str">
        <f t="shared" si="122"/>
        <v/>
      </c>
      <c r="DG81" s="535" t="str">
        <f t="shared" si="123"/>
        <v/>
      </c>
      <c r="DH81" s="535" t="str">
        <f t="shared" si="124"/>
        <v/>
      </c>
      <c r="DI81" s="535" t="str">
        <f t="shared" si="125"/>
        <v/>
      </c>
      <c r="DJ81" s="535" t="str">
        <f t="shared" si="126"/>
        <v/>
      </c>
      <c r="DK81" s="534" t="str">
        <f t="shared" si="127"/>
        <v/>
      </c>
      <c r="DL81" s="534" t="str">
        <f t="shared" si="128"/>
        <v/>
      </c>
      <c r="DM81" s="534" t="str">
        <f t="shared" si="129"/>
        <v/>
      </c>
      <c r="DN81" s="534" t="str">
        <f t="shared" si="130"/>
        <v/>
      </c>
      <c r="DO81" s="534" t="str">
        <f t="shared" si="131"/>
        <v/>
      </c>
      <c r="DP81" s="533" t="str">
        <f t="shared" si="132"/>
        <v/>
      </c>
      <c r="DQ81" s="532" t="str">
        <f t="shared" si="133"/>
        <v/>
      </c>
      <c r="DR81" s="536">
        <f t="shared" si="134"/>
        <v>0</v>
      </c>
      <c r="DS81" s="468">
        <f t="shared" si="135"/>
        <v>0</v>
      </c>
      <c r="DT81" s="468">
        <f t="shared" si="136"/>
        <v>0</v>
      </c>
      <c r="DU81" s="468">
        <f t="shared" si="137"/>
        <v>0</v>
      </c>
      <c r="DV81" s="991" t="str">
        <f>IF(DV79="","",DV79*BZ80)</f>
        <v/>
      </c>
      <c r="DW81" s="992" t="str">
        <f>IF(DW79="","",DW79*CA80)</f>
        <v/>
      </c>
      <c r="DX81" s="992" t="str">
        <f>IF(DX79="","",DX79*CB80)</f>
        <v/>
      </c>
      <c r="DY81" s="993" t="str">
        <f>IF(DY79="","",DY79*CC80)</f>
        <v/>
      </c>
      <c r="DZ81" s="985"/>
      <c r="EA81" s="61"/>
    </row>
    <row r="82" spans="1:256" ht="12.75" customHeight="1">
      <c r="A82" s="990" t="s">
        <v>359</v>
      </c>
      <c r="B82" s="743"/>
      <c r="C82" s="743"/>
      <c r="D82" s="743"/>
      <c r="E82" s="743"/>
      <c r="F82" s="743"/>
      <c r="G82" s="743"/>
      <c r="H82" s="743"/>
      <c r="I82" s="743"/>
      <c r="J82" s="743"/>
      <c r="K82" s="743"/>
      <c r="L82" s="743"/>
      <c r="M82" s="743"/>
      <c r="N82" s="743"/>
      <c r="O82" s="743"/>
      <c r="P82" s="743"/>
      <c r="Q82" s="743"/>
      <c r="R82" s="743"/>
      <c r="S82" s="743"/>
      <c r="T82" s="976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976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976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976"/>
      <c r="BZ82" s="743"/>
      <c r="CA82" s="743"/>
      <c r="CB82" s="743"/>
      <c r="CC82" s="743"/>
      <c r="CD82" s="530" t="str">
        <f t="shared" si="94"/>
        <v/>
      </c>
      <c r="CE82" s="530" t="str">
        <f t="shared" si="95"/>
        <v/>
      </c>
      <c r="CF82" s="530" t="str">
        <f t="shared" si="96"/>
        <v/>
      </c>
      <c r="CG82" s="531" t="str">
        <f t="shared" si="97"/>
        <v/>
      </c>
      <c r="CH82" s="518" t="str">
        <f t="shared" si="98"/>
        <v/>
      </c>
      <c r="CI82" s="93" t="str">
        <f t="shared" si="99"/>
        <v/>
      </c>
      <c r="CJ82" s="94" t="str">
        <f t="shared" si="100"/>
        <v/>
      </c>
      <c r="CK82" s="94" t="str">
        <f t="shared" si="101"/>
        <v/>
      </c>
      <c r="CL82" s="94" t="str">
        <f t="shared" si="102"/>
        <v/>
      </c>
      <c r="CM82" s="94" t="str">
        <f t="shared" si="103"/>
        <v/>
      </c>
      <c r="CN82" s="94" t="str">
        <f t="shared" si="104"/>
        <v/>
      </c>
      <c r="CO82" s="108" t="str">
        <f t="shared" si="105"/>
        <v/>
      </c>
      <c r="CP82" s="108" t="str">
        <f t="shared" si="106"/>
        <v/>
      </c>
      <c r="CQ82" s="108" t="str">
        <f t="shared" si="107"/>
        <v/>
      </c>
      <c r="CR82" s="108" t="str">
        <f t="shared" si="108"/>
        <v/>
      </c>
      <c r="CS82" s="94" t="str">
        <f t="shared" si="109"/>
        <v/>
      </c>
      <c r="CT82" s="94" t="str">
        <f t="shared" si="110"/>
        <v/>
      </c>
      <c r="CU82" s="94" t="str">
        <f t="shared" si="111"/>
        <v/>
      </c>
      <c r="CV82" s="94" t="str">
        <f t="shared" si="112"/>
        <v/>
      </c>
      <c r="CW82" s="94" t="str">
        <f t="shared" si="113"/>
        <v/>
      </c>
      <c r="CX82" s="93" t="str">
        <f t="shared" si="114"/>
        <v/>
      </c>
      <c r="CY82" s="519" t="str">
        <f t="shared" si="115"/>
        <v/>
      </c>
      <c r="CZ82" s="532" t="str">
        <f t="shared" si="116"/>
        <v/>
      </c>
      <c r="DA82" s="533" t="str">
        <f t="shared" si="117"/>
        <v/>
      </c>
      <c r="DB82" s="534" t="str">
        <f t="shared" si="118"/>
        <v/>
      </c>
      <c r="DC82" s="534" t="str">
        <f t="shared" si="119"/>
        <v/>
      </c>
      <c r="DD82" s="534" t="str">
        <f t="shared" si="120"/>
        <v/>
      </c>
      <c r="DE82" s="534" t="str">
        <f t="shared" si="121"/>
        <v/>
      </c>
      <c r="DF82" s="534" t="str">
        <f t="shared" si="122"/>
        <v/>
      </c>
      <c r="DG82" s="535" t="str">
        <f t="shared" si="123"/>
        <v/>
      </c>
      <c r="DH82" s="535" t="str">
        <f t="shared" si="124"/>
        <v/>
      </c>
      <c r="DI82" s="535" t="str">
        <f t="shared" si="125"/>
        <v/>
      </c>
      <c r="DJ82" s="535" t="str">
        <f t="shared" si="126"/>
        <v/>
      </c>
      <c r="DK82" s="534" t="str">
        <f t="shared" si="127"/>
        <v/>
      </c>
      <c r="DL82" s="534" t="str">
        <f t="shared" si="128"/>
        <v/>
      </c>
      <c r="DM82" s="534" t="str">
        <f t="shared" si="129"/>
        <v/>
      </c>
      <c r="DN82" s="534" t="str">
        <f t="shared" si="130"/>
        <v/>
      </c>
      <c r="DO82" s="534" t="str">
        <f t="shared" si="131"/>
        <v/>
      </c>
      <c r="DP82" s="533" t="str">
        <f t="shared" si="132"/>
        <v/>
      </c>
      <c r="DQ82" s="532" t="str">
        <f t="shared" si="133"/>
        <v/>
      </c>
      <c r="DR82" s="536">
        <f t="shared" si="134"/>
        <v>0</v>
      </c>
      <c r="DS82" s="468">
        <f t="shared" si="135"/>
        <v>0</v>
      </c>
      <c r="DT82" s="468">
        <f t="shared" si="136"/>
        <v>0</v>
      </c>
      <c r="DU82" s="468">
        <f t="shared" si="137"/>
        <v>0</v>
      </c>
      <c r="DV82" s="994"/>
      <c r="DW82" s="306"/>
      <c r="DX82" s="306"/>
      <c r="DY82" s="995"/>
      <c r="DZ82" s="985"/>
      <c r="EA82" s="61"/>
    </row>
    <row r="83" spans="1:256" ht="14" customHeight="1">
      <c r="A83" s="529" t="s">
        <v>353</v>
      </c>
      <c r="B83" s="863" t="str">
        <f t="shared" ref="B83:S83" si="182">IF(B77="","",(B77-B79-B82)*B78/B$7/365/$G$1)</f>
        <v/>
      </c>
      <c r="C83" s="863" t="str">
        <f t="shared" si="182"/>
        <v/>
      </c>
      <c r="D83" s="863" t="str">
        <f t="shared" si="182"/>
        <v/>
      </c>
      <c r="E83" s="863" t="str">
        <f t="shared" si="182"/>
        <v/>
      </c>
      <c r="F83" s="863" t="str">
        <f t="shared" si="182"/>
        <v/>
      </c>
      <c r="G83" s="863" t="str">
        <f t="shared" si="182"/>
        <v/>
      </c>
      <c r="H83" s="863" t="str">
        <f t="shared" si="182"/>
        <v/>
      </c>
      <c r="I83" s="863" t="str">
        <f t="shared" si="182"/>
        <v/>
      </c>
      <c r="J83" s="863" t="str">
        <f t="shared" si="182"/>
        <v/>
      </c>
      <c r="K83" s="863" t="str">
        <f t="shared" si="182"/>
        <v/>
      </c>
      <c r="L83" s="863" t="str">
        <f t="shared" si="182"/>
        <v/>
      </c>
      <c r="M83" s="863" t="str">
        <f t="shared" si="182"/>
        <v/>
      </c>
      <c r="N83" s="863" t="str">
        <f t="shared" si="182"/>
        <v/>
      </c>
      <c r="O83" s="863" t="str">
        <f t="shared" si="182"/>
        <v/>
      </c>
      <c r="P83" s="863" t="str">
        <f t="shared" si="182"/>
        <v/>
      </c>
      <c r="Q83" s="863" t="str">
        <f t="shared" si="182"/>
        <v/>
      </c>
      <c r="R83" s="863" t="str">
        <f t="shared" si="182"/>
        <v/>
      </c>
      <c r="S83" s="863" t="str">
        <f t="shared" si="182"/>
        <v/>
      </c>
      <c r="T83" s="996"/>
      <c r="U83" s="863" t="str">
        <f t="shared" ref="U83:AL83" si="183">IF(U77="","",(U77-U79-U82)*U78/U$7/365/$G$1)</f>
        <v/>
      </c>
      <c r="V83" s="863" t="str">
        <f t="shared" si="183"/>
        <v/>
      </c>
      <c r="W83" s="863" t="str">
        <f t="shared" si="183"/>
        <v/>
      </c>
      <c r="X83" s="863" t="str">
        <f t="shared" si="183"/>
        <v/>
      </c>
      <c r="Y83" s="863" t="str">
        <f t="shared" si="183"/>
        <v/>
      </c>
      <c r="Z83" s="863" t="str">
        <f t="shared" si="183"/>
        <v/>
      </c>
      <c r="AA83" s="863" t="str">
        <f t="shared" si="183"/>
        <v/>
      </c>
      <c r="AB83" s="863" t="str">
        <f t="shared" si="183"/>
        <v/>
      </c>
      <c r="AC83" s="863" t="str">
        <f t="shared" si="183"/>
        <v/>
      </c>
      <c r="AD83" s="863" t="str">
        <f t="shared" si="183"/>
        <v/>
      </c>
      <c r="AE83" s="863" t="str">
        <f t="shared" si="183"/>
        <v/>
      </c>
      <c r="AF83" s="863" t="str">
        <f t="shared" si="183"/>
        <v/>
      </c>
      <c r="AG83" s="863" t="str">
        <f t="shared" si="183"/>
        <v/>
      </c>
      <c r="AH83" s="863" t="str">
        <f t="shared" si="183"/>
        <v/>
      </c>
      <c r="AI83" s="863" t="str">
        <f t="shared" si="183"/>
        <v/>
      </c>
      <c r="AJ83" s="863" t="str">
        <f t="shared" si="183"/>
        <v/>
      </c>
      <c r="AK83" s="863" t="str">
        <f t="shared" si="183"/>
        <v/>
      </c>
      <c r="AL83" s="863" t="str">
        <f t="shared" si="183"/>
        <v/>
      </c>
      <c r="AM83" s="996"/>
      <c r="AN83" s="863" t="str">
        <f t="shared" ref="AN83:BE83" si="184">IF(AN77="","",(AN77-AN79-AN82)*AN78/AN$7/365/$G$1)</f>
        <v/>
      </c>
      <c r="AO83" s="863" t="str">
        <f t="shared" si="184"/>
        <v/>
      </c>
      <c r="AP83" s="863" t="str">
        <f t="shared" si="184"/>
        <v/>
      </c>
      <c r="AQ83" s="863" t="str">
        <f t="shared" si="184"/>
        <v/>
      </c>
      <c r="AR83" s="863" t="str">
        <f t="shared" si="184"/>
        <v/>
      </c>
      <c r="AS83" s="863" t="str">
        <f t="shared" si="184"/>
        <v/>
      </c>
      <c r="AT83" s="863" t="str">
        <f t="shared" si="184"/>
        <v/>
      </c>
      <c r="AU83" s="863" t="str">
        <f t="shared" si="184"/>
        <v/>
      </c>
      <c r="AV83" s="863" t="str">
        <f t="shared" si="184"/>
        <v/>
      </c>
      <c r="AW83" s="863" t="str">
        <f t="shared" si="184"/>
        <v/>
      </c>
      <c r="AX83" s="863" t="str">
        <f t="shared" si="184"/>
        <v/>
      </c>
      <c r="AY83" s="863" t="str">
        <f t="shared" si="184"/>
        <v/>
      </c>
      <c r="AZ83" s="863" t="str">
        <f t="shared" si="184"/>
        <v/>
      </c>
      <c r="BA83" s="863" t="str">
        <f t="shared" si="184"/>
        <v/>
      </c>
      <c r="BB83" s="863" t="str">
        <f t="shared" si="184"/>
        <v/>
      </c>
      <c r="BC83" s="863" t="str">
        <f t="shared" si="184"/>
        <v/>
      </c>
      <c r="BD83" s="863" t="str">
        <f t="shared" si="184"/>
        <v/>
      </c>
      <c r="BE83" s="863" t="str">
        <f t="shared" si="184"/>
        <v/>
      </c>
      <c r="BF83" s="996"/>
      <c r="BG83" s="863" t="str">
        <f t="shared" ref="BG83:BX83" si="185">IF(BG77="","",(BG77-BG79-BG82)*BG78/BG$7/365/$G$1)</f>
        <v/>
      </c>
      <c r="BH83" s="863" t="str">
        <f t="shared" si="185"/>
        <v/>
      </c>
      <c r="BI83" s="863" t="str">
        <f t="shared" si="185"/>
        <v/>
      </c>
      <c r="BJ83" s="863" t="str">
        <f t="shared" si="185"/>
        <v/>
      </c>
      <c r="BK83" s="863" t="str">
        <f t="shared" si="185"/>
        <v/>
      </c>
      <c r="BL83" s="863" t="str">
        <f t="shared" si="185"/>
        <v/>
      </c>
      <c r="BM83" s="863" t="str">
        <f t="shared" si="185"/>
        <v/>
      </c>
      <c r="BN83" s="863" t="str">
        <f t="shared" si="185"/>
        <v/>
      </c>
      <c r="BO83" s="863" t="str">
        <f t="shared" si="185"/>
        <v/>
      </c>
      <c r="BP83" s="863" t="str">
        <f t="shared" si="185"/>
        <v/>
      </c>
      <c r="BQ83" s="863" t="str">
        <f t="shared" si="185"/>
        <v/>
      </c>
      <c r="BR83" s="863" t="str">
        <f t="shared" si="185"/>
        <v/>
      </c>
      <c r="BS83" s="863" t="str">
        <f t="shared" si="185"/>
        <v/>
      </c>
      <c r="BT83" s="863" t="str">
        <f t="shared" si="185"/>
        <v/>
      </c>
      <c r="BU83" s="863" t="str">
        <f t="shared" si="185"/>
        <v/>
      </c>
      <c r="BV83" s="863" t="str">
        <f t="shared" si="185"/>
        <v/>
      </c>
      <c r="BW83" s="863" t="str">
        <f t="shared" si="185"/>
        <v/>
      </c>
      <c r="BX83" s="863" t="str">
        <f t="shared" si="185"/>
        <v/>
      </c>
      <c r="BY83" s="996"/>
      <c r="BZ83" s="863" t="str">
        <f>IF(BZ77="","",(BZ77-BZ79-BZ82)*BZ78/BZ$7/365/$G$1)</f>
        <v/>
      </c>
      <c r="CA83" s="863" t="str">
        <f>IF(CA77="","",(CA77-CA79-CA82)*CA78/CA$7/365/$G$1)</f>
        <v/>
      </c>
      <c r="CB83" s="863" t="str">
        <f>IF(CB77="","",(CB77-CB79-CB82)*CB78/CB$7/365/$G$1)</f>
        <v/>
      </c>
      <c r="CC83" s="863" t="str">
        <f>IF(CC77="","",(CC77-CC79-CC82)*CC78/CC$7/365/$G$1)</f>
        <v/>
      </c>
      <c r="CD83" s="997" t="str">
        <f t="shared" si="94"/>
        <v/>
      </c>
      <c r="CE83" s="997" t="str">
        <f t="shared" si="95"/>
        <v/>
      </c>
      <c r="CF83" s="997" t="str">
        <f t="shared" si="96"/>
        <v/>
      </c>
      <c r="CG83" s="998" t="str">
        <f t="shared" si="97"/>
        <v/>
      </c>
      <c r="CH83" s="724" t="str">
        <f t="shared" si="98"/>
        <v/>
      </c>
      <c r="CI83" s="639" t="str">
        <f t="shared" si="99"/>
        <v/>
      </c>
      <c r="CJ83" s="640" t="str">
        <f t="shared" si="100"/>
        <v/>
      </c>
      <c r="CK83" s="640" t="str">
        <f t="shared" si="101"/>
        <v/>
      </c>
      <c r="CL83" s="640" t="str">
        <f t="shared" si="102"/>
        <v/>
      </c>
      <c r="CM83" s="640" t="str">
        <f t="shared" si="103"/>
        <v/>
      </c>
      <c r="CN83" s="640" t="str">
        <f t="shared" si="104"/>
        <v/>
      </c>
      <c r="CO83" s="641" t="str">
        <f t="shared" si="105"/>
        <v/>
      </c>
      <c r="CP83" s="641" t="str">
        <f t="shared" si="106"/>
        <v/>
      </c>
      <c r="CQ83" s="641" t="str">
        <f t="shared" si="107"/>
        <v/>
      </c>
      <c r="CR83" s="641" t="str">
        <f t="shared" si="108"/>
        <v/>
      </c>
      <c r="CS83" s="640" t="str">
        <f t="shared" si="109"/>
        <v/>
      </c>
      <c r="CT83" s="640" t="str">
        <f t="shared" si="110"/>
        <v/>
      </c>
      <c r="CU83" s="640" t="str">
        <f t="shared" si="111"/>
        <v/>
      </c>
      <c r="CV83" s="640" t="str">
        <f t="shared" si="112"/>
        <v/>
      </c>
      <c r="CW83" s="640" t="str">
        <f t="shared" si="113"/>
        <v/>
      </c>
      <c r="CX83" s="639" t="str">
        <f t="shared" si="114"/>
        <v/>
      </c>
      <c r="CY83" s="725" t="str">
        <f t="shared" si="115"/>
        <v/>
      </c>
      <c r="CZ83" s="638" t="str">
        <f t="shared" si="116"/>
        <v/>
      </c>
      <c r="DA83" s="639" t="str">
        <f t="shared" si="117"/>
        <v/>
      </c>
      <c r="DB83" s="640" t="str">
        <f t="shared" si="118"/>
        <v/>
      </c>
      <c r="DC83" s="640" t="str">
        <f t="shared" si="119"/>
        <v/>
      </c>
      <c r="DD83" s="640" t="str">
        <f t="shared" si="120"/>
        <v/>
      </c>
      <c r="DE83" s="640" t="str">
        <f t="shared" si="121"/>
        <v/>
      </c>
      <c r="DF83" s="640" t="str">
        <f t="shared" si="122"/>
        <v/>
      </c>
      <c r="DG83" s="641" t="str">
        <f t="shared" si="123"/>
        <v/>
      </c>
      <c r="DH83" s="641" t="str">
        <f t="shared" si="124"/>
        <v/>
      </c>
      <c r="DI83" s="641" t="str">
        <f t="shared" si="125"/>
        <v/>
      </c>
      <c r="DJ83" s="641" t="str">
        <f t="shared" si="126"/>
        <v/>
      </c>
      <c r="DK83" s="640" t="str">
        <f t="shared" si="127"/>
        <v/>
      </c>
      <c r="DL83" s="640" t="str">
        <f t="shared" si="128"/>
        <v/>
      </c>
      <c r="DM83" s="640" t="str">
        <f t="shared" si="129"/>
        <v/>
      </c>
      <c r="DN83" s="640" t="str">
        <f t="shared" si="130"/>
        <v/>
      </c>
      <c r="DO83" s="640" t="str">
        <f t="shared" si="131"/>
        <v/>
      </c>
      <c r="DP83" s="639" t="str">
        <f t="shared" si="132"/>
        <v/>
      </c>
      <c r="DQ83" s="638" t="str">
        <f t="shared" si="133"/>
        <v/>
      </c>
      <c r="DR83" s="536">
        <f t="shared" si="134"/>
        <v>0</v>
      </c>
      <c r="DS83" s="468">
        <f t="shared" si="135"/>
        <v>0</v>
      </c>
      <c r="DT83" s="468">
        <f t="shared" si="136"/>
        <v>0</v>
      </c>
      <c r="DU83" s="468">
        <f t="shared" si="137"/>
        <v>0</v>
      </c>
      <c r="DV83" s="999" t="str">
        <f>IF(DV77="","",(DV77+SUM(BZ77)*(DV77="")-SUM(DV79)-DV82-SUM(BZ82)*(DV82=""))*BZ78/DV$7/365/$G$1)</f>
        <v/>
      </c>
      <c r="DW83" s="863" t="str">
        <f>IF(DW77="","",(DW77+SUM(CA77)*(DW77="")-SUM(DW79)-DW82-SUM(CA82)*(DW82=""))*CA78/DW$7/365/$G$1)</f>
        <v/>
      </c>
      <c r="DX83" s="863" t="str">
        <f>IF(DX77="","",(DX77+SUM(CB77)*(DX77="")-SUM(DX79)-DX82-SUM(CB82)*(DX82=""))*CB78/DX$7/365/$G$1)</f>
        <v/>
      </c>
      <c r="DY83" s="1000" t="str">
        <f>IF(DY77="","",(DY77+SUM(CC77)*(DY77="")-SUM(DY79)-DY82-SUM(CC82)*(DY82=""))*CC78/DY$7/365/$G$1)</f>
        <v/>
      </c>
      <c r="DZ83" s="985"/>
      <c r="EA83" s="61"/>
    </row>
    <row r="84" spans="1:256" ht="14" customHeight="1">
      <c r="A84" s="547" t="s">
        <v>562</v>
      </c>
      <c r="B84" s="548">
        <f t="shared" ref="B84:S84" si="186">SUM(B53,B60,B67,B74,B81)</f>
        <v>0</v>
      </c>
      <c r="C84" s="548">
        <f t="shared" si="186"/>
        <v>200</v>
      </c>
      <c r="D84" s="548">
        <f t="shared" si="186"/>
        <v>0</v>
      </c>
      <c r="E84" s="548">
        <f t="shared" si="186"/>
        <v>0</v>
      </c>
      <c r="F84" s="548">
        <f t="shared" si="186"/>
        <v>0</v>
      </c>
      <c r="G84" s="548">
        <f t="shared" si="186"/>
        <v>0</v>
      </c>
      <c r="H84" s="548">
        <f t="shared" si="186"/>
        <v>0</v>
      </c>
      <c r="I84" s="548">
        <f t="shared" si="186"/>
        <v>0</v>
      </c>
      <c r="J84" s="548">
        <f t="shared" si="186"/>
        <v>0</v>
      </c>
      <c r="K84" s="548">
        <f t="shared" si="186"/>
        <v>0</v>
      </c>
      <c r="L84" s="548">
        <f t="shared" si="186"/>
        <v>0</v>
      </c>
      <c r="M84" s="548">
        <f t="shared" si="186"/>
        <v>0</v>
      </c>
      <c r="N84" s="548">
        <f t="shared" si="186"/>
        <v>0</v>
      </c>
      <c r="O84" s="548">
        <f t="shared" si="186"/>
        <v>0</v>
      </c>
      <c r="P84" s="548">
        <f t="shared" si="186"/>
        <v>0</v>
      </c>
      <c r="Q84" s="548">
        <f t="shared" si="186"/>
        <v>0</v>
      </c>
      <c r="R84" s="548">
        <f t="shared" si="186"/>
        <v>0</v>
      </c>
      <c r="S84" s="548">
        <f t="shared" si="186"/>
        <v>0</v>
      </c>
      <c r="T84" s="1004"/>
      <c r="U84" s="548">
        <f t="shared" ref="U84:AL84" si="187">SUM(U53,U60,U67,U74,U81)</f>
        <v>0</v>
      </c>
      <c r="V84" s="548">
        <f t="shared" si="187"/>
        <v>0</v>
      </c>
      <c r="W84" s="548">
        <f t="shared" si="187"/>
        <v>0</v>
      </c>
      <c r="X84" s="548">
        <f t="shared" si="187"/>
        <v>0</v>
      </c>
      <c r="Y84" s="548">
        <f t="shared" si="187"/>
        <v>0</v>
      </c>
      <c r="Z84" s="548">
        <f t="shared" si="187"/>
        <v>0</v>
      </c>
      <c r="AA84" s="548">
        <f t="shared" si="187"/>
        <v>0</v>
      </c>
      <c r="AB84" s="548">
        <f t="shared" si="187"/>
        <v>0</v>
      </c>
      <c r="AC84" s="548">
        <f t="shared" si="187"/>
        <v>0</v>
      </c>
      <c r="AD84" s="548">
        <f t="shared" si="187"/>
        <v>0</v>
      </c>
      <c r="AE84" s="548">
        <f t="shared" si="187"/>
        <v>0</v>
      </c>
      <c r="AF84" s="548">
        <f t="shared" si="187"/>
        <v>0</v>
      </c>
      <c r="AG84" s="548">
        <f t="shared" si="187"/>
        <v>0</v>
      </c>
      <c r="AH84" s="548">
        <f t="shared" si="187"/>
        <v>0</v>
      </c>
      <c r="AI84" s="548">
        <f t="shared" si="187"/>
        <v>0</v>
      </c>
      <c r="AJ84" s="548">
        <f t="shared" si="187"/>
        <v>0</v>
      </c>
      <c r="AK84" s="548">
        <f t="shared" si="187"/>
        <v>0</v>
      </c>
      <c r="AL84" s="548">
        <f t="shared" si="187"/>
        <v>0</v>
      </c>
      <c r="AM84" s="1004"/>
      <c r="AN84" s="548">
        <f t="shared" ref="AN84:BE84" si="188">SUM(AN53,AN60,AN67,AN74,AN81)</f>
        <v>0</v>
      </c>
      <c r="AO84" s="548">
        <f t="shared" si="188"/>
        <v>0</v>
      </c>
      <c r="AP84" s="548">
        <f t="shared" si="188"/>
        <v>0</v>
      </c>
      <c r="AQ84" s="548">
        <f t="shared" si="188"/>
        <v>0</v>
      </c>
      <c r="AR84" s="548">
        <f t="shared" si="188"/>
        <v>0</v>
      </c>
      <c r="AS84" s="548">
        <f t="shared" si="188"/>
        <v>0</v>
      </c>
      <c r="AT84" s="548">
        <f t="shared" si="188"/>
        <v>0</v>
      </c>
      <c r="AU84" s="548">
        <f t="shared" si="188"/>
        <v>0</v>
      </c>
      <c r="AV84" s="548">
        <f t="shared" si="188"/>
        <v>0</v>
      </c>
      <c r="AW84" s="548">
        <f t="shared" si="188"/>
        <v>0</v>
      </c>
      <c r="AX84" s="548">
        <f t="shared" si="188"/>
        <v>0</v>
      </c>
      <c r="AY84" s="548">
        <f t="shared" si="188"/>
        <v>0</v>
      </c>
      <c r="AZ84" s="548">
        <f t="shared" si="188"/>
        <v>0</v>
      </c>
      <c r="BA84" s="548">
        <f t="shared" si="188"/>
        <v>0</v>
      </c>
      <c r="BB84" s="548">
        <f t="shared" si="188"/>
        <v>0</v>
      </c>
      <c r="BC84" s="548">
        <f t="shared" si="188"/>
        <v>0</v>
      </c>
      <c r="BD84" s="548">
        <f t="shared" si="188"/>
        <v>0</v>
      </c>
      <c r="BE84" s="548">
        <f t="shared" si="188"/>
        <v>0</v>
      </c>
      <c r="BF84" s="1004"/>
      <c r="BG84" s="548">
        <f t="shared" ref="BG84:BX84" si="189">SUM(BG53,BG60,BG67,BG74,BG81)</f>
        <v>0</v>
      </c>
      <c r="BH84" s="548">
        <f t="shared" si="189"/>
        <v>0</v>
      </c>
      <c r="BI84" s="548">
        <f t="shared" si="189"/>
        <v>0</v>
      </c>
      <c r="BJ84" s="548">
        <f t="shared" si="189"/>
        <v>0</v>
      </c>
      <c r="BK84" s="548">
        <f t="shared" si="189"/>
        <v>0</v>
      </c>
      <c r="BL84" s="548">
        <f t="shared" si="189"/>
        <v>0</v>
      </c>
      <c r="BM84" s="548">
        <f t="shared" si="189"/>
        <v>0</v>
      </c>
      <c r="BN84" s="548">
        <f t="shared" si="189"/>
        <v>0</v>
      </c>
      <c r="BO84" s="548">
        <f t="shared" si="189"/>
        <v>0</v>
      </c>
      <c r="BP84" s="548">
        <f t="shared" si="189"/>
        <v>0</v>
      </c>
      <c r="BQ84" s="548">
        <f t="shared" si="189"/>
        <v>0</v>
      </c>
      <c r="BR84" s="548">
        <f t="shared" si="189"/>
        <v>0</v>
      </c>
      <c r="BS84" s="548">
        <f t="shared" si="189"/>
        <v>0</v>
      </c>
      <c r="BT84" s="548">
        <f t="shared" si="189"/>
        <v>0</v>
      </c>
      <c r="BU84" s="548">
        <f t="shared" si="189"/>
        <v>0</v>
      </c>
      <c r="BV84" s="548">
        <f t="shared" si="189"/>
        <v>0</v>
      </c>
      <c r="BW84" s="548">
        <f t="shared" si="189"/>
        <v>0</v>
      </c>
      <c r="BX84" s="548">
        <f t="shared" si="189"/>
        <v>0</v>
      </c>
      <c r="BY84" s="1004"/>
      <c r="BZ84" s="548">
        <f>SUM(BZ53,BZ60,BZ67,BZ74,BZ81)</f>
        <v>0</v>
      </c>
      <c r="CA84" s="548">
        <f>SUM(CA53,CA60,CA67,CA74,CA81)</f>
        <v>0</v>
      </c>
      <c r="CB84" s="548">
        <f>SUM(CB53,CB60,CB67,CB74,CB81)</f>
        <v>0</v>
      </c>
      <c r="CC84" s="548">
        <f>SUM(CC53,CC60,CC67,CC74,CC81)</f>
        <v>0</v>
      </c>
      <c r="CD84" s="530">
        <f t="shared" si="94"/>
        <v>0</v>
      </c>
      <c r="CE84" s="530">
        <f t="shared" si="95"/>
        <v>0</v>
      </c>
      <c r="CF84" s="530">
        <f t="shared" si="96"/>
        <v>0</v>
      </c>
      <c r="CG84" s="531">
        <f t="shared" si="97"/>
        <v>0</v>
      </c>
      <c r="CH84" s="518">
        <f t="shared" si="98"/>
        <v>0</v>
      </c>
      <c r="CI84" s="93">
        <f t="shared" si="99"/>
        <v>0</v>
      </c>
      <c r="CJ84" s="94">
        <f t="shared" si="100"/>
        <v>0</v>
      </c>
      <c r="CK84" s="94">
        <f t="shared" si="101"/>
        <v>0</v>
      </c>
      <c r="CL84" s="94">
        <f t="shared" si="102"/>
        <v>0</v>
      </c>
      <c r="CM84" s="94">
        <f t="shared" si="103"/>
        <v>0</v>
      </c>
      <c r="CN84" s="94">
        <f t="shared" si="104"/>
        <v>0</v>
      </c>
      <c r="CO84" s="108">
        <f t="shared" si="105"/>
        <v>0</v>
      </c>
      <c r="CP84" s="108">
        <f t="shared" si="106"/>
        <v>0</v>
      </c>
      <c r="CQ84" s="108">
        <f t="shared" si="107"/>
        <v>0</v>
      </c>
      <c r="CR84" s="108">
        <f t="shared" si="108"/>
        <v>0</v>
      </c>
      <c r="CS84" s="94">
        <f t="shared" si="109"/>
        <v>0</v>
      </c>
      <c r="CT84" s="94">
        <f t="shared" si="110"/>
        <v>0</v>
      </c>
      <c r="CU84" s="94">
        <f t="shared" si="111"/>
        <v>0</v>
      </c>
      <c r="CV84" s="94">
        <f t="shared" si="112"/>
        <v>0</v>
      </c>
      <c r="CW84" s="94">
        <f t="shared" si="113"/>
        <v>0</v>
      </c>
      <c r="CX84" s="93">
        <f t="shared" si="114"/>
        <v>0</v>
      </c>
      <c r="CY84" s="519">
        <f t="shared" si="115"/>
        <v>0</v>
      </c>
      <c r="CZ84" s="532">
        <f t="shared" si="116"/>
        <v>0</v>
      </c>
      <c r="DA84" s="533">
        <f t="shared" si="117"/>
        <v>0</v>
      </c>
      <c r="DB84" s="534">
        <f t="shared" si="118"/>
        <v>0</v>
      </c>
      <c r="DC84" s="534">
        <f t="shared" si="119"/>
        <v>0</v>
      </c>
      <c r="DD84" s="534">
        <f t="shared" si="120"/>
        <v>0</v>
      </c>
      <c r="DE84" s="534">
        <f t="shared" si="121"/>
        <v>0</v>
      </c>
      <c r="DF84" s="534">
        <f t="shared" si="122"/>
        <v>0</v>
      </c>
      <c r="DG84" s="535">
        <f t="shared" si="123"/>
        <v>0</v>
      </c>
      <c r="DH84" s="535">
        <f t="shared" si="124"/>
        <v>0</v>
      </c>
      <c r="DI84" s="535">
        <f t="shared" si="125"/>
        <v>0</v>
      </c>
      <c r="DJ84" s="535">
        <f t="shared" si="126"/>
        <v>0</v>
      </c>
      <c r="DK84" s="534">
        <f t="shared" si="127"/>
        <v>0</v>
      </c>
      <c r="DL84" s="534">
        <f t="shared" si="128"/>
        <v>0</v>
      </c>
      <c r="DM84" s="534">
        <f t="shared" si="129"/>
        <v>0</v>
      </c>
      <c r="DN84" s="534">
        <f t="shared" si="130"/>
        <v>0</v>
      </c>
      <c r="DO84" s="534">
        <f t="shared" si="131"/>
        <v>0</v>
      </c>
      <c r="DP84" s="533">
        <f t="shared" si="132"/>
        <v>0</v>
      </c>
      <c r="DQ84" s="532">
        <f t="shared" si="133"/>
        <v>0</v>
      </c>
      <c r="DR84" s="536">
        <f t="shared" si="134"/>
        <v>18</v>
      </c>
      <c r="DS84" s="468">
        <f t="shared" si="135"/>
        <v>18</v>
      </c>
      <c r="DT84" s="468">
        <f t="shared" si="136"/>
        <v>18</v>
      </c>
      <c r="DU84" s="468">
        <f t="shared" si="137"/>
        <v>18</v>
      </c>
      <c r="DV84" s="1005">
        <f>SUM(DV53,DV60,DV67,DV74,DV81)</f>
        <v>0</v>
      </c>
      <c r="DW84" s="548">
        <f>SUM(DW53,DW60,DW67,DW74,DW81)</f>
        <v>0</v>
      </c>
      <c r="DX84" s="548">
        <f>SUM(DX53,DX60,DX67,DX74,DX81)</f>
        <v>0</v>
      </c>
      <c r="DY84" s="1006">
        <f>SUM(DY53,DY60,DY67,DY74,DY81)</f>
        <v>0</v>
      </c>
      <c r="DZ84" s="985"/>
      <c r="EA84" s="61"/>
    </row>
    <row r="85" spans="1:256" ht="14" customHeight="1">
      <c r="A85" s="547" t="s">
        <v>563</v>
      </c>
      <c r="B85" s="1007">
        <f t="shared" ref="B85:S85" si="190">SUM(B55,B62,B69,B76,B83)</f>
        <v>0</v>
      </c>
      <c r="C85" s="1007">
        <f t="shared" si="190"/>
        <v>-9.2873443337484444E-4</v>
      </c>
      <c r="D85" s="1007">
        <f t="shared" si="190"/>
        <v>0</v>
      </c>
      <c r="E85" s="1007">
        <f t="shared" si="190"/>
        <v>0</v>
      </c>
      <c r="F85" s="1007">
        <f t="shared" si="190"/>
        <v>0</v>
      </c>
      <c r="G85" s="1007">
        <f t="shared" si="190"/>
        <v>0</v>
      </c>
      <c r="H85" s="1007">
        <f t="shared" si="190"/>
        <v>0</v>
      </c>
      <c r="I85" s="1007">
        <f t="shared" si="190"/>
        <v>0</v>
      </c>
      <c r="J85" s="1007">
        <f t="shared" si="190"/>
        <v>0</v>
      </c>
      <c r="K85" s="1007">
        <f t="shared" si="190"/>
        <v>0</v>
      </c>
      <c r="L85" s="1007">
        <f t="shared" si="190"/>
        <v>0</v>
      </c>
      <c r="M85" s="1007">
        <f t="shared" si="190"/>
        <v>0</v>
      </c>
      <c r="N85" s="1007">
        <f t="shared" si="190"/>
        <v>0</v>
      </c>
      <c r="O85" s="1007">
        <f t="shared" si="190"/>
        <v>0</v>
      </c>
      <c r="P85" s="1007">
        <f t="shared" si="190"/>
        <v>5.6608574986657173E-3</v>
      </c>
      <c r="Q85" s="1007">
        <f t="shared" si="190"/>
        <v>0</v>
      </c>
      <c r="R85" s="1007">
        <f t="shared" si="190"/>
        <v>0</v>
      </c>
      <c r="S85" s="1007">
        <f t="shared" si="190"/>
        <v>0</v>
      </c>
      <c r="T85" s="1008"/>
      <c r="U85" s="1007">
        <f t="shared" ref="U85:AL85" si="191">SUM(U55,U62,U69,U76,U83)</f>
        <v>0</v>
      </c>
      <c r="V85" s="1007">
        <f t="shared" si="191"/>
        <v>4.6436721668742222E-4</v>
      </c>
      <c r="W85" s="1007">
        <f t="shared" si="191"/>
        <v>0</v>
      </c>
      <c r="X85" s="1007">
        <f t="shared" si="191"/>
        <v>0</v>
      </c>
      <c r="Y85" s="1007">
        <f t="shared" si="191"/>
        <v>0</v>
      </c>
      <c r="Z85" s="1007">
        <f t="shared" si="191"/>
        <v>0</v>
      </c>
      <c r="AA85" s="1007">
        <f t="shared" si="191"/>
        <v>0</v>
      </c>
      <c r="AB85" s="1007">
        <f t="shared" si="191"/>
        <v>0</v>
      </c>
      <c r="AC85" s="1007">
        <f t="shared" si="191"/>
        <v>0</v>
      </c>
      <c r="AD85" s="1007">
        <f t="shared" si="191"/>
        <v>0</v>
      </c>
      <c r="AE85" s="1007">
        <f t="shared" si="191"/>
        <v>0</v>
      </c>
      <c r="AF85" s="1007">
        <f t="shared" si="191"/>
        <v>0</v>
      </c>
      <c r="AG85" s="1007">
        <f t="shared" si="191"/>
        <v>0</v>
      </c>
      <c r="AH85" s="1007">
        <f t="shared" si="191"/>
        <v>0</v>
      </c>
      <c r="AI85" s="1007">
        <f t="shared" si="191"/>
        <v>0</v>
      </c>
      <c r="AJ85" s="1007">
        <f t="shared" si="191"/>
        <v>0</v>
      </c>
      <c r="AK85" s="1007">
        <f t="shared" si="191"/>
        <v>0</v>
      </c>
      <c r="AL85" s="1007">
        <f t="shared" si="191"/>
        <v>0</v>
      </c>
      <c r="AM85" s="1008"/>
      <c r="AN85" s="1007">
        <f t="shared" ref="AN85:BE85" si="192">SUM(AN55,AN62,AN69,AN76,AN83)</f>
        <v>0</v>
      </c>
      <c r="AO85" s="1007">
        <f t="shared" si="192"/>
        <v>8.2554171855541716E-4</v>
      </c>
      <c r="AP85" s="1007">
        <f t="shared" si="192"/>
        <v>0</v>
      </c>
      <c r="AQ85" s="1007">
        <f t="shared" si="192"/>
        <v>0</v>
      </c>
      <c r="AR85" s="1007">
        <f t="shared" si="192"/>
        <v>0</v>
      </c>
      <c r="AS85" s="1007">
        <f t="shared" si="192"/>
        <v>0</v>
      </c>
      <c r="AT85" s="1007">
        <f t="shared" si="192"/>
        <v>0</v>
      </c>
      <c r="AU85" s="1007">
        <f t="shared" si="192"/>
        <v>0</v>
      </c>
      <c r="AV85" s="1007">
        <f t="shared" si="192"/>
        <v>0</v>
      </c>
      <c r="AW85" s="1007">
        <f t="shared" si="192"/>
        <v>0</v>
      </c>
      <c r="AX85" s="1007">
        <f t="shared" si="192"/>
        <v>0</v>
      </c>
      <c r="AY85" s="1007">
        <f t="shared" si="192"/>
        <v>0</v>
      </c>
      <c r="AZ85" s="1007">
        <f t="shared" si="192"/>
        <v>0</v>
      </c>
      <c r="BA85" s="1007">
        <f t="shared" si="192"/>
        <v>0</v>
      </c>
      <c r="BB85" s="1007">
        <f t="shared" si="192"/>
        <v>0</v>
      </c>
      <c r="BC85" s="1007">
        <f t="shared" si="192"/>
        <v>0</v>
      </c>
      <c r="BD85" s="1007">
        <f t="shared" si="192"/>
        <v>0</v>
      </c>
      <c r="BE85" s="1007">
        <f t="shared" si="192"/>
        <v>0</v>
      </c>
      <c r="BF85" s="1008"/>
      <c r="BG85" s="1007">
        <f t="shared" ref="BG85:BX85" si="193">SUM(BG55,BG62,BG69,BG76,BG83)</f>
        <v>0</v>
      </c>
      <c r="BH85" s="1007">
        <f t="shared" si="193"/>
        <v>0</v>
      </c>
      <c r="BI85" s="1007">
        <f t="shared" si="193"/>
        <v>0</v>
      </c>
      <c r="BJ85" s="1007">
        <f t="shared" si="193"/>
        <v>0</v>
      </c>
      <c r="BK85" s="1007">
        <f t="shared" si="193"/>
        <v>0</v>
      </c>
      <c r="BL85" s="1007">
        <f t="shared" si="193"/>
        <v>0</v>
      </c>
      <c r="BM85" s="1007">
        <f t="shared" si="193"/>
        <v>0</v>
      </c>
      <c r="BN85" s="1007">
        <f t="shared" si="193"/>
        <v>0</v>
      </c>
      <c r="BO85" s="1007">
        <f t="shared" si="193"/>
        <v>0</v>
      </c>
      <c r="BP85" s="1007">
        <f t="shared" si="193"/>
        <v>0</v>
      </c>
      <c r="BQ85" s="1007">
        <f t="shared" si="193"/>
        <v>0</v>
      </c>
      <c r="BR85" s="1007">
        <f t="shared" si="193"/>
        <v>0</v>
      </c>
      <c r="BS85" s="1007">
        <f t="shared" si="193"/>
        <v>0</v>
      </c>
      <c r="BT85" s="1007">
        <f t="shared" si="193"/>
        <v>0</v>
      </c>
      <c r="BU85" s="1007">
        <f t="shared" si="193"/>
        <v>0</v>
      </c>
      <c r="BV85" s="1007">
        <f t="shared" si="193"/>
        <v>0</v>
      </c>
      <c r="BW85" s="1007">
        <f t="shared" si="193"/>
        <v>0</v>
      </c>
      <c r="BX85" s="1007">
        <f t="shared" si="193"/>
        <v>0</v>
      </c>
      <c r="BY85" s="1008"/>
      <c r="BZ85" s="1007">
        <f>SUM(BZ55,BZ62,BZ69,BZ76,BZ83)</f>
        <v>0</v>
      </c>
      <c r="CA85" s="1007">
        <f>SUM(CA55,CA62,CA69,CA76,CA83)</f>
        <v>0</v>
      </c>
      <c r="CB85" s="1007">
        <f>SUM(CB55,CB62,CB69,CB76,CB83)</f>
        <v>0</v>
      </c>
      <c r="CC85" s="1007">
        <f>SUM(CC55,CC62,CC69,CC76,CC83)</f>
        <v>0</v>
      </c>
      <c r="CD85" s="997">
        <f t="shared" si="94"/>
        <v>0</v>
      </c>
      <c r="CE85" s="997">
        <f t="shared" si="95"/>
        <v>0</v>
      </c>
      <c r="CF85" s="997">
        <f t="shared" si="96"/>
        <v>0</v>
      </c>
      <c r="CG85" s="998">
        <f t="shared" si="97"/>
        <v>0</v>
      </c>
      <c r="CH85" s="724">
        <f t="shared" si="98"/>
        <v>0</v>
      </c>
      <c r="CI85" s="639">
        <f t="shared" si="99"/>
        <v>0</v>
      </c>
      <c r="CJ85" s="640">
        <f t="shared" si="100"/>
        <v>0</v>
      </c>
      <c r="CK85" s="640">
        <f t="shared" si="101"/>
        <v>0</v>
      </c>
      <c r="CL85" s="640">
        <f t="shared" si="102"/>
        <v>0</v>
      </c>
      <c r="CM85" s="640">
        <f t="shared" si="103"/>
        <v>0</v>
      </c>
      <c r="CN85" s="640">
        <f t="shared" si="104"/>
        <v>0</v>
      </c>
      <c r="CO85" s="641">
        <f t="shared" si="105"/>
        <v>0</v>
      </c>
      <c r="CP85" s="641">
        <f t="shared" si="106"/>
        <v>0</v>
      </c>
      <c r="CQ85" s="641">
        <f t="shared" si="107"/>
        <v>0</v>
      </c>
      <c r="CR85" s="641">
        <f t="shared" si="108"/>
        <v>0</v>
      </c>
      <c r="CS85" s="640">
        <f t="shared" si="109"/>
        <v>0</v>
      </c>
      <c r="CT85" s="640">
        <f t="shared" si="110"/>
        <v>0</v>
      </c>
      <c r="CU85" s="640">
        <f t="shared" si="111"/>
        <v>0</v>
      </c>
      <c r="CV85" s="640">
        <f t="shared" si="112"/>
        <v>0</v>
      </c>
      <c r="CW85" s="640">
        <f t="shared" si="113"/>
        <v>0</v>
      </c>
      <c r="CX85" s="639">
        <f t="shared" si="114"/>
        <v>0</v>
      </c>
      <c r="CY85" s="725">
        <f t="shared" si="115"/>
        <v>8.2554171855541716E-4</v>
      </c>
      <c r="CZ85" s="638">
        <f t="shared" si="116"/>
        <v>0</v>
      </c>
      <c r="DA85" s="639">
        <f t="shared" si="117"/>
        <v>0</v>
      </c>
      <c r="DB85" s="640">
        <f t="shared" si="118"/>
        <v>0</v>
      </c>
      <c r="DC85" s="640">
        <f t="shared" si="119"/>
        <v>0</v>
      </c>
      <c r="DD85" s="640">
        <f t="shared" si="120"/>
        <v>0</v>
      </c>
      <c r="DE85" s="640">
        <f t="shared" si="121"/>
        <v>0</v>
      </c>
      <c r="DF85" s="640">
        <f t="shared" si="122"/>
        <v>0</v>
      </c>
      <c r="DG85" s="641">
        <f t="shared" si="123"/>
        <v>0</v>
      </c>
      <c r="DH85" s="641">
        <f t="shared" si="124"/>
        <v>0</v>
      </c>
      <c r="DI85" s="641">
        <f t="shared" si="125"/>
        <v>0</v>
      </c>
      <c r="DJ85" s="641">
        <f t="shared" si="126"/>
        <v>0</v>
      </c>
      <c r="DK85" s="640">
        <f t="shared" si="127"/>
        <v>0</v>
      </c>
      <c r="DL85" s="640">
        <f t="shared" si="128"/>
        <v>0</v>
      </c>
      <c r="DM85" s="640">
        <f t="shared" si="129"/>
        <v>0</v>
      </c>
      <c r="DN85" s="640">
        <f t="shared" si="130"/>
        <v>0</v>
      </c>
      <c r="DO85" s="640">
        <f t="shared" si="131"/>
        <v>0</v>
      </c>
      <c r="DP85" s="639">
        <f t="shared" si="132"/>
        <v>0</v>
      </c>
      <c r="DQ85" s="638">
        <f t="shared" si="133"/>
        <v>0</v>
      </c>
      <c r="DR85" s="536">
        <f t="shared" si="134"/>
        <v>18</v>
      </c>
      <c r="DS85" s="468">
        <f t="shared" si="135"/>
        <v>18</v>
      </c>
      <c r="DT85" s="468">
        <f t="shared" si="136"/>
        <v>18</v>
      </c>
      <c r="DU85" s="468">
        <f t="shared" si="137"/>
        <v>18</v>
      </c>
      <c r="DV85" s="1009">
        <f>SUM(DV55,DV62,DV69,DV76,DV83)</f>
        <v>0</v>
      </c>
      <c r="DW85" s="1007">
        <f>SUM(DW55,DW62,DW69,DW76,DW83)</f>
        <v>0</v>
      </c>
      <c r="DX85" s="1007">
        <f>SUM(DX55,DX62,DX69,DX76,DX83)</f>
        <v>0</v>
      </c>
      <c r="DY85" s="1010">
        <f>SUM(DY55,DY62,DY69,DY76,DY83)</f>
        <v>0</v>
      </c>
      <c r="DZ85" s="985"/>
      <c r="EA85" s="61"/>
    </row>
    <row r="86" spans="1:256" s="61" customFormat="1" ht="12" customHeight="1"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 s="61" customFormat="1" ht="12" customHeight="1"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 s="61" customFormat="1" ht="12" customHeight="1"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 s="61" customFormat="1" ht="12" customHeight="1"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 s="61" customFormat="1" ht="12" customHeight="1"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32:256" s="61" customFormat="1" ht="12" customHeight="1"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32:256" s="61" customFormat="1" ht="12" customHeight="1"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32:256" s="61" customFormat="1" ht="12" customHeight="1"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32:256" s="61" customFormat="1" ht="12" customHeight="1"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32:256" s="61" customFormat="1" ht="12" customHeight="1"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A37" sqref="A37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421" t="s">
        <v>811</v>
      </c>
      <c r="E1" s="1422"/>
      <c r="F1" s="1422"/>
      <c r="G1" s="1419">
        <f>Data!$G$1</f>
        <v>8800</v>
      </c>
      <c r="H1" s="142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s="503" customFormat="1" ht="45" customHeight="1">
      <c r="A4" s="1018" t="s">
        <v>149</v>
      </c>
      <c r="B4" s="1019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687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1020" t="s">
        <v>150</v>
      </c>
      <c r="B5" s="1021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1020" t="s">
        <v>151</v>
      </c>
      <c r="B6" s="947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1022" t="s">
        <v>97</v>
      </c>
      <c r="B7" s="947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23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64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64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64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64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65"/>
      <c r="DW8" s="966"/>
      <c r="DX8" s="967"/>
      <c r="DY8" s="968"/>
      <c r="DZ8" s="468"/>
      <c r="EA8" s="468"/>
      <c r="EB8" s="522"/>
      <c r="EC8" s="522"/>
    </row>
    <row r="9" spans="1:133" ht="14" customHeight="1">
      <c r="A9" s="525" t="s">
        <v>565</v>
      </c>
      <c r="B9" s="1024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25"/>
      <c r="P9" s="1025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6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468"/>
      <c r="EA9" s="468"/>
      <c r="EB9" s="522"/>
      <c r="EC9" s="522"/>
    </row>
    <row r="10" spans="1:133" ht="12.75" customHeight="1">
      <c r="A10" s="1026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27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27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27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27"/>
      <c r="BZ10" s="306" t="s">
        <v>567</v>
      </c>
      <c r="CA10" s="306" t="s">
        <v>567</v>
      </c>
      <c r="CB10" s="306" t="s">
        <v>567</v>
      </c>
      <c r="CC10" s="306" t="s">
        <v>567</v>
      </c>
      <c r="CD10" s="1028"/>
      <c r="CE10" s="1028"/>
      <c r="CF10" s="1028"/>
      <c r="CG10" s="1029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80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27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27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27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27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82"/>
      <c r="DW11" s="983"/>
      <c r="DX11" s="983"/>
      <c r="DY11" s="984"/>
      <c r="EA11" s="61"/>
    </row>
    <row r="12" spans="1:133" ht="12.75" customHeight="1">
      <c r="A12" s="980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30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30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30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30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82"/>
      <c r="DW12" s="983"/>
      <c r="DX12" s="983"/>
      <c r="DY12" s="98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27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27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27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27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82"/>
      <c r="DW13" s="983"/>
      <c r="DX13" s="983"/>
      <c r="DY13" s="984"/>
      <c r="EA13" s="61"/>
    </row>
    <row r="14" spans="1:133" ht="12.75" customHeight="1">
      <c r="A14" s="1031" t="s">
        <v>369</v>
      </c>
      <c r="B14" s="1032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5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87" t="str">
        <f>IF(SUM(BZ14)&gt;0,(BZ10-DV17-SUM(BZ17)*(DV17=""))*'Exp factors'!C$23,"")</f>
        <v/>
      </c>
      <c r="DW14" s="988" t="str">
        <f>IF(SUM(CA14)&gt;0,(CA10-DW17-SUM(CA17)*(DW17=""))*'Exp factors'!D$23,"")</f>
        <v/>
      </c>
      <c r="DX14" s="988" t="str">
        <f>IF(SUM(CB14)&gt;0,(CB10-DX17-SUM(CB17)*(DX17=""))*'Exp factors'!E$23,"")</f>
        <v/>
      </c>
      <c r="DY14" s="989" t="str">
        <f>IF(SUM(CC14)&gt;0,(CC10-DY17-SUM(CC17)*(DY17=""))*'Exp factors'!F$23,"")</f>
        <v/>
      </c>
      <c r="EA14" s="61"/>
    </row>
    <row r="15" spans="1:133" ht="12.75" customHeight="1">
      <c r="A15" s="1031" t="s">
        <v>400</v>
      </c>
      <c r="B15" s="1033">
        <f t="shared" ref="B15:S15" si="48">3460*4.1868</f>
        <v>14486.328</v>
      </c>
      <c r="C15" s="1034">
        <f t="shared" si="48"/>
        <v>14486.328</v>
      </c>
      <c r="D15" s="1034">
        <f t="shared" si="48"/>
        <v>14486.328</v>
      </c>
      <c r="E15" s="1034">
        <f t="shared" si="48"/>
        <v>14486.328</v>
      </c>
      <c r="F15" s="1034">
        <f t="shared" si="48"/>
        <v>14486.328</v>
      </c>
      <c r="G15" s="1034">
        <f t="shared" si="48"/>
        <v>14486.328</v>
      </c>
      <c r="H15" s="1034">
        <f t="shared" si="48"/>
        <v>14486.328</v>
      </c>
      <c r="I15" s="1034">
        <f t="shared" si="48"/>
        <v>14486.328</v>
      </c>
      <c r="J15" s="1034">
        <f t="shared" si="48"/>
        <v>14486.328</v>
      </c>
      <c r="K15" s="1034">
        <f t="shared" si="48"/>
        <v>14486.328</v>
      </c>
      <c r="L15" s="1034">
        <f t="shared" si="48"/>
        <v>14486.328</v>
      </c>
      <c r="M15" s="1034">
        <f t="shared" si="48"/>
        <v>14486.328</v>
      </c>
      <c r="N15" s="1034">
        <f t="shared" si="48"/>
        <v>14486.328</v>
      </c>
      <c r="O15" s="1034">
        <f t="shared" si="48"/>
        <v>14486.328</v>
      </c>
      <c r="P15" s="1034">
        <f t="shared" si="48"/>
        <v>14486.328</v>
      </c>
      <c r="Q15" s="1034">
        <f t="shared" si="48"/>
        <v>14486.328</v>
      </c>
      <c r="R15" s="1034">
        <f t="shared" si="48"/>
        <v>14486.328</v>
      </c>
      <c r="S15" s="1034">
        <f t="shared" si="48"/>
        <v>14486.328</v>
      </c>
      <c r="T15" s="1030"/>
      <c r="U15" s="1033">
        <f t="shared" ref="U15:AL15" si="49">3460*4.1868</f>
        <v>14486.328</v>
      </c>
      <c r="V15" s="1034">
        <f t="shared" si="49"/>
        <v>14486.328</v>
      </c>
      <c r="W15" s="1034">
        <f t="shared" si="49"/>
        <v>14486.328</v>
      </c>
      <c r="X15" s="1034">
        <f t="shared" si="49"/>
        <v>14486.328</v>
      </c>
      <c r="Y15" s="1034">
        <f t="shared" si="49"/>
        <v>14486.328</v>
      </c>
      <c r="Z15" s="1034">
        <f t="shared" si="49"/>
        <v>14486.328</v>
      </c>
      <c r="AA15" s="1034">
        <f t="shared" si="49"/>
        <v>14486.328</v>
      </c>
      <c r="AB15" s="1034">
        <f t="shared" si="49"/>
        <v>14486.328</v>
      </c>
      <c r="AC15" s="1034">
        <f t="shared" si="49"/>
        <v>14486.328</v>
      </c>
      <c r="AD15" s="1034">
        <f t="shared" si="49"/>
        <v>14486.328</v>
      </c>
      <c r="AE15" s="1034">
        <f t="shared" si="49"/>
        <v>14486.328</v>
      </c>
      <c r="AF15" s="1034">
        <f t="shared" si="49"/>
        <v>14486.328</v>
      </c>
      <c r="AG15" s="1034">
        <f t="shared" si="49"/>
        <v>14486.328</v>
      </c>
      <c r="AH15" s="1034">
        <f t="shared" si="49"/>
        <v>14486.328</v>
      </c>
      <c r="AI15" s="1034">
        <f t="shared" si="49"/>
        <v>14486.328</v>
      </c>
      <c r="AJ15" s="1034">
        <f t="shared" si="49"/>
        <v>14486.328</v>
      </c>
      <c r="AK15" s="1034">
        <f t="shared" si="49"/>
        <v>14486.328</v>
      </c>
      <c r="AL15" s="1034">
        <f t="shared" si="49"/>
        <v>14486.328</v>
      </c>
      <c r="AM15" s="1030"/>
      <c r="AN15" s="1033">
        <f t="shared" ref="AN15:BE15" si="50">3460*4.1868</f>
        <v>14486.328</v>
      </c>
      <c r="AO15" s="1034">
        <f t="shared" si="50"/>
        <v>14486.328</v>
      </c>
      <c r="AP15" s="1034">
        <f t="shared" si="50"/>
        <v>14486.328</v>
      </c>
      <c r="AQ15" s="1034">
        <f t="shared" si="50"/>
        <v>14486.328</v>
      </c>
      <c r="AR15" s="1034">
        <f t="shared" si="50"/>
        <v>14486.328</v>
      </c>
      <c r="AS15" s="1034">
        <f t="shared" si="50"/>
        <v>14486.328</v>
      </c>
      <c r="AT15" s="1034">
        <f t="shared" si="50"/>
        <v>14486.328</v>
      </c>
      <c r="AU15" s="1034">
        <f t="shared" si="50"/>
        <v>14486.328</v>
      </c>
      <c r="AV15" s="1034">
        <f t="shared" si="50"/>
        <v>14486.328</v>
      </c>
      <c r="AW15" s="1034">
        <f t="shared" si="50"/>
        <v>14486.328</v>
      </c>
      <c r="AX15" s="1034">
        <f t="shared" si="50"/>
        <v>14486.328</v>
      </c>
      <c r="AY15" s="1034">
        <f t="shared" si="50"/>
        <v>14486.328</v>
      </c>
      <c r="AZ15" s="1034">
        <f t="shared" si="50"/>
        <v>14486.328</v>
      </c>
      <c r="BA15" s="1034">
        <f t="shared" si="50"/>
        <v>14486.328</v>
      </c>
      <c r="BB15" s="1034">
        <f t="shared" si="50"/>
        <v>14486.328</v>
      </c>
      <c r="BC15" s="1034">
        <f t="shared" si="50"/>
        <v>14486.328</v>
      </c>
      <c r="BD15" s="1034">
        <f t="shared" si="50"/>
        <v>14486.328</v>
      </c>
      <c r="BE15" s="1034">
        <f t="shared" si="50"/>
        <v>14486.328</v>
      </c>
      <c r="BF15" s="1030"/>
      <c r="BG15" s="1033">
        <f t="shared" ref="BG15:BX15" si="51">3460*4.1868</f>
        <v>14486.328</v>
      </c>
      <c r="BH15" s="1034">
        <f t="shared" si="51"/>
        <v>14486.328</v>
      </c>
      <c r="BI15" s="1034">
        <f t="shared" si="51"/>
        <v>14486.328</v>
      </c>
      <c r="BJ15" s="1034">
        <f t="shared" si="51"/>
        <v>14486.328</v>
      </c>
      <c r="BK15" s="1034">
        <f t="shared" si="51"/>
        <v>14486.328</v>
      </c>
      <c r="BL15" s="1034">
        <f t="shared" si="51"/>
        <v>14486.328</v>
      </c>
      <c r="BM15" s="1034">
        <f t="shared" si="51"/>
        <v>14486.328</v>
      </c>
      <c r="BN15" s="1034">
        <f t="shared" si="51"/>
        <v>14486.328</v>
      </c>
      <c r="BO15" s="1034">
        <f t="shared" si="51"/>
        <v>14486.328</v>
      </c>
      <c r="BP15" s="1034">
        <f t="shared" si="51"/>
        <v>14486.328</v>
      </c>
      <c r="BQ15" s="1034">
        <f t="shared" si="51"/>
        <v>14486.328</v>
      </c>
      <c r="BR15" s="1034">
        <f t="shared" si="51"/>
        <v>14486.328</v>
      </c>
      <c r="BS15" s="1034">
        <f t="shared" si="51"/>
        <v>14486.328</v>
      </c>
      <c r="BT15" s="1034">
        <f t="shared" si="51"/>
        <v>14486.328</v>
      </c>
      <c r="BU15" s="1034">
        <f t="shared" si="51"/>
        <v>14486.328</v>
      </c>
      <c r="BV15" s="1034">
        <f t="shared" si="51"/>
        <v>14486.328</v>
      </c>
      <c r="BW15" s="1034">
        <f t="shared" si="51"/>
        <v>14486.328</v>
      </c>
      <c r="BX15" s="1034">
        <f t="shared" si="51"/>
        <v>14486.328</v>
      </c>
      <c r="BY15" s="1030"/>
      <c r="BZ15" s="1033">
        <f>3460*4.1868</f>
        <v>14486.328</v>
      </c>
      <c r="CA15" s="1034">
        <f>3460*4.1868</f>
        <v>14486.328</v>
      </c>
      <c r="CB15" s="1034">
        <f>3460*4.1868</f>
        <v>14486.328</v>
      </c>
      <c r="CC15" s="1034">
        <f>3460*4.1868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82"/>
      <c r="DW15" s="983"/>
      <c r="DX15" s="983"/>
      <c r="DY15" s="984"/>
      <c r="EA15" s="61"/>
    </row>
    <row r="16" spans="1:133" ht="12.75" customHeight="1">
      <c r="A16" s="529" t="s">
        <v>353</v>
      </c>
      <c r="B16" s="863">
        <f t="shared" ref="B16:S16" si="52">IF(B14="","",B14*B15/B$7/365/$G$1)</f>
        <v>5.2039208736469E-2</v>
      </c>
      <c r="C16" s="863" t="str">
        <f t="shared" si="52"/>
        <v/>
      </c>
      <c r="D16" s="863" t="str">
        <f t="shared" si="52"/>
        <v/>
      </c>
      <c r="E16" s="863" t="str">
        <f t="shared" si="52"/>
        <v/>
      </c>
      <c r="F16" s="863" t="str">
        <f t="shared" si="52"/>
        <v/>
      </c>
      <c r="G16" s="863" t="str">
        <f t="shared" si="52"/>
        <v/>
      </c>
      <c r="H16" s="863" t="str">
        <f t="shared" si="52"/>
        <v/>
      </c>
      <c r="I16" s="863" t="str">
        <f t="shared" si="52"/>
        <v/>
      </c>
      <c r="J16" s="863" t="str">
        <f t="shared" si="52"/>
        <v/>
      </c>
      <c r="K16" s="863" t="str">
        <f t="shared" si="52"/>
        <v/>
      </c>
      <c r="L16" s="863" t="str">
        <f t="shared" si="52"/>
        <v/>
      </c>
      <c r="M16" s="863" t="str">
        <f t="shared" si="52"/>
        <v/>
      </c>
      <c r="N16" s="863" t="str">
        <f t="shared" si="52"/>
        <v/>
      </c>
      <c r="O16" s="863" t="str">
        <f t="shared" si="52"/>
        <v/>
      </c>
      <c r="P16" s="863" t="str">
        <f t="shared" si="52"/>
        <v/>
      </c>
      <c r="Q16" s="863" t="str">
        <f t="shared" si="52"/>
        <v/>
      </c>
      <c r="R16" s="863" t="str">
        <f t="shared" si="52"/>
        <v/>
      </c>
      <c r="S16" s="863" t="str">
        <f t="shared" si="52"/>
        <v/>
      </c>
      <c r="T16" s="996"/>
      <c r="U16" s="863" t="str">
        <f t="shared" ref="U16:AL16" si="53">IF(U14="","",U14*U15/U$7/365/$G$1)</f>
        <v/>
      </c>
      <c r="V16" s="863">
        <f t="shared" si="53"/>
        <v>8.4563714196762133E-2</v>
      </c>
      <c r="W16" s="863" t="str">
        <f t="shared" si="53"/>
        <v/>
      </c>
      <c r="X16" s="863" t="str">
        <f t="shared" si="53"/>
        <v/>
      </c>
      <c r="Y16" s="863" t="str">
        <f t="shared" si="53"/>
        <v/>
      </c>
      <c r="Z16" s="863">
        <f t="shared" si="53"/>
        <v>6.7650971357409703E-2</v>
      </c>
      <c r="AA16" s="863" t="str">
        <f t="shared" si="53"/>
        <v/>
      </c>
      <c r="AB16" s="863" t="str">
        <f t="shared" si="53"/>
        <v/>
      </c>
      <c r="AC16" s="863" t="str">
        <f t="shared" si="53"/>
        <v/>
      </c>
      <c r="AD16" s="863" t="str">
        <f t="shared" si="53"/>
        <v/>
      </c>
      <c r="AE16" s="863" t="str">
        <f t="shared" si="53"/>
        <v/>
      </c>
      <c r="AF16" s="863" t="str">
        <f t="shared" si="53"/>
        <v/>
      </c>
      <c r="AG16" s="863" t="str">
        <f t="shared" si="53"/>
        <v/>
      </c>
      <c r="AH16" s="863" t="str">
        <f t="shared" si="53"/>
        <v/>
      </c>
      <c r="AI16" s="863" t="str">
        <f t="shared" si="53"/>
        <v/>
      </c>
      <c r="AJ16" s="863" t="str">
        <f t="shared" si="53"/>
        <v/>
      </c>
      <c r="AK16" s="863" t="str">
        <f t="shared" si="53"/>
        <v/>
      </c>
      <c r="AL16" s="863" t="str">
        <f t="shared" si="53"/>
        <v/>
      </c>
      <c r="AM16" s="996"/>
      <c r="AN16" s="863" t="str">
        <f t="shared" ref="AN16:BE16" si="54">IF(AN14="","",AN14*AN15/AN$7/365/$G$1)</f>
        <v/>
      </c>
      <c r="AO16" s="863">
        <f t="shared" si="54"/>
        <v>2.2550323785803236E-2</v>
      </c>
      <c r="AP16" s="863">
        <f t="shared" si="54"/>
        <v>9.0201295143212956E-3</v>
      </c>
      <c r="AQ16" s="863" t="str">
        <f t="shared" si="54"/>
        <v/>
      </c>
      <c r="AR16" s="863" t="str">
        <f t="shared" si="54"/>
        <v/>
      </c>
      <c r="AS16" s="863">
        <f t="shared" si="54"/>
        <v>0.10824155417185553</v>
      </c>
      <c r="AT16" s="863">
        <f t="shared" si="54"/>
        <v>7.7315395837039669E-2</v>
      </c>
      <c r="AU16" s="863">
        <f t="shared" si="54"/>
        <v>0.11275161892901618</v>
      </c>
      <c r="AV16" s="863">
        <f t="shared" si="54"/>
        <v>9.6644244796299572E-2</v>
      </c>
      <c r="AW16" s="863" t="str">
        <f t="shared" si="54"/>
        <v/>
      </c>
      <c r="AX16" s="863">
        <f t="shared" si="54"/>
        <v>6.7650971357409703E-2</v>
      </c>
      <c r="AY16" s="863" t="str">
        <f t="shared" si="54"/>
        <v/>
      </c>
      <c r="AZ16" s="863" t="str">
        <f t="shared" si="54"/>
        <v/>
      </c>
      <c r="BA16" s="863" t="str">
        <f t="shared" si="54"/>
        <v/>
      </c>
      <c r="BB16" s="863" t="str">
        <f t="shared" si="54"/>
        <v/>
      </c>
      <c r="BC16" s="863" t="str">
        <f t="shared" si="54"/>
        <v/>
      </c>
      <c r="BD16" s="863" t="str">
        <f t="shared" si="54"/>
        <v/>
      </c>
      <c r="BE16" s="863" t="str">
        <f t="shared" si="54"/>
        <v/>
      </c>
      <c r="BF16" s="996"/>
      <c r="BG16" s="863" t="str">
        <f t="shared" ref="BG16:BX16" si="55">IF(BG14="","",BG14*BG15/BG$7/365/$G$1)</f>
        <v/>
      </c>
      <c r="BH16" s="863" t="str">
        <f t="shared" si="55"/>
        <v/>
      </c>
      <c r="BI16" s="863" t="str">
        <f t="shared" si="55"/>
        <v/>
      </c>
      <c r="BJ16" s="863" t="str">
        <f t="shared" si="55"/>
        <v/>
      </c>
      <c r="BK16" s="863" t="str">
        <f t="shared" si="55"/>
        <v/>
      </c>
      <c r="BL16" s="863">
        <f t="shared" si="55"/>
        <v>0.11275161892901618</v>
      </c>
      <c r="BM16" s="863">
        <f t="shared" si="55"/>
        <v>7.7315395837039669E-2</v>
      </c>
      <c r="BN16" s="863">
        <f t="shared" si="55"/>
        <v>0.13530194271481941</v>
      </c>
      <c r="BO16" s="863">
        <f t="shared" si="55"/>
        <v>9.6644244796299572E-2</v>
      </c>
      <c r="BP16" s="863" t="str">
        <f t="shared" si="55"/>
        <v/>
      </c>
      <c r="BQ16" s="863">
        <f t="shared" si="55"/>
        <v>7.7315395837039669E-2</v>
      </c>
      <c r="BR16" s="863" t="str">
        <f t="shared" si="55"/>
        <v/>
      </c>
      <c r="BS16" s="863" t="str">
        <f t="shared" si="55"/>
        <v/>
      </c>
      <c r="BT16" s="863" t="str">
        <f t="shared" si="55"/>
        <v/>
      </c>
      <c r="BU16" s="863" t="str">
        <f t="shared" si="55"/>
        <v/>
      </c>
      <c r="BV16" s="863" t="str">
        <f t="shared" si="55"/>
        <v/>
      </c>
      <c r="BW16" s="863" t="str">
        <f t="shared" si="55"/>
        <v/>
      </c>
      <c r="BX16" s="863" t="str">
        <f t="shared" si="55"/>
        <v/>
      </c>
      <c r="BY16" s="996"/>
      <c r="BZ16" s="863" t="str">
        <f>IF(BZ14="","",BZ14*BZ15/BZ$7/365/$G$1)</f>
        <v/>
      </c>
      <c r="CA16" s="863" t="str">
        <f>IF(CA14="","",CA14*CA15/CA$7/365/$G$1)</f>
        <v/>
      </c>
      <c r="CB16" s="863" t="str">
        <f>IF(CB14="","",CB14*CB15/CB$7/365/$G$1)</f>
        <v/>
      </c>
      <c r="CC16" s="863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91" t="str">
        <f>IF(DV14="","",DV14*BZ15)</f>
        <v/>
      </c>
      <c r="DW16" s="992" t="str">
        <f>IF(DW14="","",DW14*CA15)</f>
        <v/>
      </c>
      <c r="DX16" s="992" t="str">
        <f>IF(DX14="","",DX14*CB15)</f>
        <v/>
      </c>
      <c r="DY16" s="993" t="str">
        <f>IF(DY14="","",DY14*CC15)</f>
        <v/>
      </c>
      <c r="EA16" s="61"/>
    </row>
    <row r="17" spans="1:131" ht="12.75" customHeight="1">
      <c r="A17" s="1035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36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36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36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36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94"/>
      <c r="DW17" s="306"/>
      <c r="DX17" s="306"/>
      <c r="DY17" s="995"/>
      <c r="EA17" s="61"/>
    </row>
    <row r="18" spans="1:131" ht="12.75" customHeight="1">
      <c r="A18" s="529" t="s">
        <v>395</v>
      </c>
      <c r="B18" s="1032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5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5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5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5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97" t="str">
        <f t="shared" si="0"/>
        <v/>
      </c>
      <c r="CE18" s="997" t="str">
        <f t="shared" si="1"/>
        <v/>
      </c>
      <c r="CF18" s="997">
        <f t="shared" si="2"/>
        <v>12187.5</v>
      </c>
      <c r="CG18" s="998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99" t="str">
        <f>IF(DV10="","",(DV10+SUM(BZ10)*(DV10="")-SUM(DV14)-DV17-SUM(BZ17)*(DV17=""))*BZ11/DV$7/365/$G$1)</f>
        <v/>
      </c>
      <c r="DW18" s="863" t="str">
        <f>IF(DW10="","",(DW10+SUM(CA10)*(DW10="")-SUM(DW14)-DW17-SUM(CA17)*(DW17=""))*CA11/DW$7/365/$G$1)</f>
        <v/>
      </c>
      <c r="DX18" s="863" t="str">
        <f>IF(DX10="","",(DX10+SUM(CB10)*(DX10="")-SUM(DX14)-DX17-SUM(CB17)*(DX17=""))*CB11/DX$7/365/$G$1)</f>
        <v/>
      </c>
      <c r="DY18" s="1000" t="str">
        <f>IF(DY10="","",(DY10+SUM(CC10)*(DY10="")-SUM(DY14)-DY17-SUM(CC17)*(DY17=""))*CC11/DY$7/365/$G$1)</f>
        <v/>
      </c>
      <c r="EA18" s="61"/>
    </row>
    <row r="19" spans="1:131" ht="12.75" customHeight="1">
      <c r="A19" s="1026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429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429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429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429"/>
      <c r="BZ19" s="284" t="s">
        <v>378</v>
      </c>
      <c r="CA19" s="284" t="s">
        <v>378</v>
      </c>
      <c r="CB19" s="284" t="s">
        <v>378</v>
      </c>
      <c r="CC19" s="284" t="s">
        <v>378</v>
      </c>
      <c r="CD19" s="997"/>
      <c r="CE19" s="997"/>
      <c r="CF19" s="997"/>
      <c r="CG19" s="998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430"/>
      <c r="DW19" s="1431"/>
      <c r="DX19" s="1431"/>
      <c r="DY19" s="1432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429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429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429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429"/>
      <c r="BZ20" s="330">
        <v>2.5</v>
      </c>
      <c r="CA20" s="330">
        <v>2.5</v>
      </c>
      <c r="CB20" s="330">
        <v>2.5</v>
      </c>
      <c r="CC20" s="330">
        <v>5</v>
      </c>
      <c r="CD20" s="997"/>
      <c r="CE20" s="997"/>
      <c r="CF20" s="997"/>
      <c r="CG20" s="998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430"/>
      <c r="DW20" s="1431"/>
      <c r="DX20" s="1431"/>
      <c r="DY20" s="1432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429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429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429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429"/>
      <c r="BZ21" s="741">
        <v>1</v>
      </c>
      <c r="CA21" s="741">
        <v>1</v>
      </c>
      <c r="CB21" s="741">
        <v>1</v>
      </c>
      <c r="CC21" s="741">
        <v>1</v>
      </c>
      <c r="CD21" s="997"/>
      <c r="CE21" s="997"/>
      <c r="CF21" s="997"/>
      <c r="CG21" s="998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430"/>
      <c r="DW21" s="1431"/>
      <c r="DX21" s="1431"/>
      <c r="DY21" s="1432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429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429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429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429"/>
      <c r="BZ22" s="330">
        <v>12</v>
      </c>
      <c r="CA22" s="330">
        <v>12</v>
      </c>
      <c r="CB22" s="330">
        <v>12</v>
      </c>
      <c r="CC22" s="330">
        <v>12</v>
      </c>
      <c r="CD22" s="997"/>
      <c r="CE22" s="997"/>
      <c r="CF22" s="997"/>
      <c r="CG22" s="998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430"/>
      <c r="DW22" s="1431"/>
      <c r="DX22" s="1431"/>
      <c r="DY22" s="1432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429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429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429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429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97"/>
      <c r="CE23" s="997"/>
      <c r="CF23" s="997"/>
      <c r="CG23" s="998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430"/>
      <c r="DW23" s="1431"/>
      <c r="DX23" s="1431"/>
      <c r="DY23" s="1432"/>
      <c r="EA23" s="61"/>
    </row>
    <row r="24" spans="1:131" ht="12.75" customHeight="1">
      <c r="A24" s="800" t="s">
        <v>393</v>
      </c>
      <c r="B24" s="858">
        <f t="shared" ref="B24:S24" si="64">3500*4.1868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429"/>
      <c r="U24" s="858">
        <f t="shared" ref="U24:AL24" si="65">3500*4.1868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429"/>
      <c r="AN24" s="858">
        <f t="shared" ref="AN24:BE24" si="66">3500*4.1868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429"/>
      <c r="BG24" s="858">
        <f t="shared" ref="BG24:BX24" si="67">3500*4.1868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429"/>
      <c r="BZ24" s="858">
        <f>3500*4.1868</f>
        <v>14653.8</v>
      </c>
      <c r="CA24" s="858">
        <f>3500*4.1868</f>
        <v>14653.8</v>
      </c>
      <c r="CB24" s="858">
        <f>3500*4.1868</f>
        <v>14653.8</v>
      </c>
      <c r="CC24" s="858">
        <f>3500*4.1868</f>
        <v>14653.8</v>
      </c>
      <c r="CD24" s="997"/>
      <c r="CE24" s="997"/>
      <c r="CF24" s="997"/>
      <c r="CG24" s="998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430"/>
      <c r="DW24" s="1431"/>
      <c r="DX24" s="1431"/>
      <c r="DY24" s="1432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429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429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429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429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97"/>
      <c r="CE25" s="997"/>
      <c r="CF25" s="997"/>
      <c r="CG25" s="998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430"/>
      <c r="DW25" s="1431"/>
      <c r="DX25" s="1431"/>
      <c r="DY25" s="1432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429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429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429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429"/>
      <c r="BZ26" s="330">
        <v>25</v>
      </c>
      <c r="CA26" s="330">
        <v>25</v>
      </c>
      <c r="CB26" s="330">
        <v>45</v>
      </c>
      <c r="CC26" s="330">
        <v>80</v>
      </c>
      <c r="CD26" s="997"/>
      <c r="CE26" s="997"/>
      <c r="CF26" s="997"/>
      <c r="CG26" s="998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430"/>
      <c r="DW26" s="1431"/>
      <c r="DX26" s="1431"/>
      <c r="DY26" s="1432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429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429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429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429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97"/>
      <c r="CE27" s="997"/>
      <c r="CF27" s="997"/>
      <c r="CG27" s="998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430"/>
      <c r="DW27" s="1431"/>
      <c r="DX27" s="1431"/>
      <c r="DY27" s="1432"/>
      <c r="EA27" s="61"/>
    </row>
    <row r="28" spans="1:131" ht="12.75" customHeight="1">
      <c r="A28" s="1026" t="s">
        <v>812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37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37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37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37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1001" t="str">
        <f>IF(SUM(BZ28)&gt;0,BZ28*'Exp factors'!C$21,"")</f>
        <v/>
      </c>
      <c r="DW28" s="1002" t="str">
        <f>IF(SUM(CA28)&gt;0,CA28*'Exp factors'!D$21,"")</f>
        <v/>
      </c>
      <c r="DX28" s="1002" t="str">
        <f>IF(SUM(CB28)&gt;0,CB28*'Exp factors'!E$21,"")</f>
        <v/>
      </c>
      <c r="DY28" s="1003" t="str">
        <f>IF(SUM(CC28)&gt;0,CC28*'Exp factors'!F$21,"")</f>
        <v/>
      </c>
      <c r="EA28" s="61"/>
    </row>
    <row r="29" spans="1:131" ht="12.75" customHeight="1">
      <c r="A29" s="980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37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37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37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37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82"/>
      <c r="DW29" s="983"/>
      <c r="DX29" s="983"/>
      <c r="DY29" s="984"/>
      <c r="EA29" s="61"/>
    </row>
    <row r="30" spans="1:131" ht="12.75" customHeight="1">
      <c r="A30" s="980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37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37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37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37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82"/>
      <c r="DW30" s="983"/>
      <c r="DX30" s="983"/>
      <c r="DY30" s="98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37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37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37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37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82"/>
      <c r="DW31" s="983"/>
      <c r="DX31" s="983"/>
      <c r="DY31" s="984"/>
      <c r="EA31" s="61"/>
    </row>
    <row r="32" spans="1:131" ht="12.75" customHeight="1">
      <c r="A32" s="1031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38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38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38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38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87" t="str">
        <f>IF(SUM(BZ32)&gt;0,(BZ28-DV35-SUM(BZ35)*(DV35=""))*'Exp factors'!C$23,"")</f>
        <v/>
      </c>
      <c r="DW32" s="988" t="str">
        <f>IF(SUM(CA32)&gt;0,(CA28-DW35-SUM(CA35)*(DW35=""))*'Exp factors'!D$23,"")</f>
        <v/>
      </c>
      <c r="DX32" s="988" t="str">
        <f>IF(SUM(CB32)&gt;0,(CB28-DX35-SUM(CB35)*(DX35=""))*'Exp factors'!E$23,"")</f>
        <v/>
      </c>
      <c r="DY32" s="989" t="str">
        <f>IF(SUM(CC32)&gt;0,(CC28-DY35-SUM(CC35)*(DY35=""))*'Exp factors'!F$23,"")</f>
        <v/>
      </c>
      <c r="EA32" s="61"/>
    </row>
    <row r="33" spans="1:131" ht="12.75" customHeight="1">
      <c r="A33" s="1031" t="s">
        <v>400</v>
      </c>
      <c r="B33" s="858">
        <f t="shared" ref="B33:S33" si="120">3540*4.1868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37"/>
      <c r="U33" s="858">
        <f t="shared" ref="U33:AL33" si="121">3540*4.1868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37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37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37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82"/>
      <c r="DW33" s="983"/>
      <c r="DX33" s="983"/>
      <c r="DY33" s="98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76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76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76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76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91" t="str">
        <f>IF(DV32="","",DV32*BZ33)</f>
        <v/>
      </c>
      <c r="DW34" s="992" t="str">
        <f>IF(DW32="","",DW32*CA33)</f>
        <v/>
      </c>
      <c r="DX34" s="992" t="str">
        <f>IF(DX32="","",DX32*CB33)</f>
        <v/>
      </c>
      <c r="DY34" s="993" t="str">
        <f>IF(DY32="","",DY32*CC33)</f>
        <v/>
      </c>
      <c r="EA34" s="61"/>
    </row>
    <row r="35" spans="1:131" ht="12.75" customHeight="1">
      <c r="A35" s="1040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36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36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36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36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94"/>
      <c r="DW35" s="306"/>
      <c r="DX35" s="306"/>
      <c r="DY35" s="995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38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38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38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38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99" t="str">
        <f>IF(DV28="","",(DV28+SUM(BZ28)*(DV28="")-SUM(DV32)-DV35-SUM(BZ35)*(DV35=""))*BZ29/DV$7/365/$G$1)</f>
        <v/>
      </c>
      <c r="DW36" s="863" t="str">
        <f>IF(DW28="","",(DW28+SUM(CA28)*(DW28="")-SUM(DW32)-DW35-SUM(CA35)*(DW35=""))*CA29/DW$7/365/$G$1)</f>
        <v/>
      </c>
      <c r="DX36" s="863" t="str">
        <f>IF(DX28="","",(DX28+SUM(CB28)*(DX28="")-SUM(DX32)-DX35-SUM(CB35)*(DX35=""))*CB29/DX$7/365/$G$1)</f>
        <v/>
      </c>
      <c r="DY36" s="1000" t="str">
        <f>IF(DY28="","",(DY28+SUM(CC28)*(DY28="")-SUM(DY32)-DY35-SUM(CC35)*(DY35=""))*CC29/DY$7/365/$G$1)</f>
        <v/>
      </c>
      <c r="EA36" s="61"/>
    </row>
    <row r="37" spans="1:131" ht="12.75" customHeight="1">
      <c r="A37" s="1026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27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27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27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27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1001" t="str">
        <f>IF(SUM(BZ37)&gt;0,BZ37*'Exp factors'!C$21,"")</f>
        <v/>
      </c>
      <c r="DW37" s="1002" t="str">
        <f>IF(SUM(CA37)&gt;0,CA37*'Exp factors'!D$21,"")</f>
        <v/>
      </c>
      <c r="DX37" s="1002" t="str">
        <f>IF(SUM(CB37)&gt;0,CB37*'Exp factors'!E$21,"")</f>
        <v/>
      </c>
      <c r="DY37" s="1003" t="str">
        <f>IF(SUM(CC37)&gt;0,CC37*'Exp factors'!F$21,"")</f>
        <v/>
      </c>
      <c r="EA37" s="61"/>
    </row>
    <row r="38" spans="1:131" ht="12.75" customHeight="1">
      <c r="A38" s="980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27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27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27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27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82"/>
      <c r="DW38" s="983"/>
      <c r="DX38" s="983"/>
      <c r="DY38" s="984"/>
      <c r="EA38" s="61"/>
    </row>
    <row r="39" spans="1:131" ht="12.75" customHeight="1">
      <c r="A39" s="980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27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27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27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27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82"/>
      <c r="DW39" s="983"/>
      <c r="DX39" s="983"/>
      <c r="DY39" s="98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27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27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27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27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82"/>
      <c r="DW40" s="983"/>
      <c r="DX40" s="983"/>
      <c r="DY40" s="984"/>
      <c r="EA40" s="61"/>
    </row>
    <row r="41" spans="1:131" ht="12.75" customHeight="1">
      <c r="A41" s="1031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5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5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5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5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87" t="str">
        <f>IF(SUM(BZ41)&gt;0,(BZ37-DV44-SUM(BZ44)*(DV44=""))*'Exp factors'!C$23,"")</f>
        <v/>
      </c>
      <c r="DW41" s="988" t="e">
        <f>IF(SUM(CA41)&gt;0,(CA37-DW44-SUM(CA44)*(DW44=""))*'Exp factors'!D$23,"")</f>
        <v>#VALUE!</v>
      </c>
      <c r="DX41" s="988" t="str">
        <f>IF(SUM(CB41)&gt;0,(CB37-DX44-SUM(CB44)*(DX44=""))*'Exp factors'!E$23,"")</f>
        <v/>
      </c>
      <c r="DY41" s="989" t="str">
        <f>IF(SUM(CC41)&gt;0,(CC37-DY44-SUM(CC44)*(DY44=""))*'Exp factors'!F$23,"")</f>
        <v/>
      </c>
      <c r="EA41" s="61"/>
    </row>
    <row r="42" spans="1:131" ht="12.75" customHeight="1">
      <c r="A42" s="1031" t="s">
        <v>400</v>
      </c>
      <c r="B42" s="858">
        <f t="shared" ref="B42:S42" si="174">3390*4.1868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30"/>
      <c r="U42" s="858">
        <f t="shared" ref="U42:AL42" si="175">3390*4.1868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30"/>
      <c r="AN42" s="858">
        <f t="shared" ref="AN42:BE42" si="176">3390*4.1868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30"/>
      <c r="BG42" s="858">
        <f t="shared" ref="BG42:BX42" si="177">3390*4.1868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30"/>
      <c r="BZ42" s="858">
        <f>3390*4.1868</f>
        <v>14193.252</v>
      </c>
      <c r="CA42" s="858">
        <f>3390*4.1868</f>
        <v>14193.252</v>
      </c>
      <c r="CB42" s="858">
        <f>3390*4.1868</f>
        <v>14193.252</v>
      </c>
      <c r="CC42" s="858">
        <f>3390*4.1868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82"/>
      <c r="DW42" s="983"/>
      <c r="DX42" s="983"/>
      <c r="DY42" s="98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96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96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96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96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91" t="str">
        <f>IF(DV41="","",DV41*BZ42)</f>
        <v/>
      </c>
      <c r="DW43" s="992" t="e">
        <f>IF(DW41="","",DW41*CA42)</f>
        <v>#VALUE!</v>
      </c>
      <c r="DX43" s="992" t="str">
        <f>IF(DX41="","",DX41*CB42)</f>
        <v/>
      </c>
      <c r="DY43" s="993" t="str">
        <f>IF(DY41="","",DY41*CC42)</f>
        <v/>
      </c>
      <c r="EA43" s="61"/>
    </row>
    <row r="44" spans="1:131" ht="12.75" customHeight="1">
      <c r="A44" s="1040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36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36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36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36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94"/>
      <c r="DW44" s="306"/>
      <c r="DX44" s="306"/>
      <c r="DY44" s="995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5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5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5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5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97" t="str">
        <f>IF(DR45&lt;3,"",(SUM(B45:S45)-MIN(B45:S45)-MAX(B45:S45))/(DR45-2))</f>
        <v/>
      </c>
      <c r="CE45" s="997">
        <f>IF(DS45&lt;3,"",(SUM(U45:AL45)-MIN(U45:AL45)-MAX(U45:AL45))/(DS45-2))</f>
        <v>930</v>
      </c>
      <c r="CF45" s="997" t="str">
        <f>IF(DT45&lt;3,"",(SUM(AN45:BE45)-MIN(AN45:BE45)-MAX(AN45:BE45))/(DT45-2))</f>
        <v/>
      </c>
      <c r="CG45" s="998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99" t="str">
        <f>IF(DV37="","",(DV37+SUM(BZ37)*(DV37="")-SUM(DV41)-DV44-SUM(BZ44)*(DV44=""))*BZ38/DV$7/365/$G$1)</f>
        <v/>
      </c>
      <c r="DW45" s="863" t="str">
        <f>IF(DW37="","",(DW37+SUM(CA37)*(DW37="")-SUM(DW41)-DW44-SUM(CA44)*(DW44=""))*CA38/DW$7/365/$G$1)</f>
        <v/>
      </c>
      <c r="DX45" s="863" t="str">
        <f>IF(DX37="","",(DX37+SUM(CB37)*(DX37="")-SUM(DX41)-DX44-SUM(CB44)*(DX44=""))*CB38/DX$7/365/$G$1)</f>
        <v/>
      </c>
      <c r="DY45" s="1000" t="str">
        <f>IF(DY37="","",(DY37+SUM(CC37)*(DY37="")-SUM(DY41)-DY44-SUM(CC44)*(DY44=""))*CC38/DY$7/365/$G$1)</f>
        <v/>
      </c>
      <c r="EA45" s="61"/>
    </row>
    <row r="46" spans="1:131" ht="12.75" customHeight="1">
      <c r="A46" s="1026" t="s">
        <v>820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5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5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5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5"/>
      <c r="BZ46" s="233" t="s">
        <v>369</v>
      </c>
      <c r="CA46" s="233" t="s">
        <v>369</v>
      </c>
      <c r="CB46" s="233" t="s">
        <v>369</v>
      </c>
      <c r="CC46" s="233" t="s">
        <v>369</v>
      </c>
      <c r="CD46" s="997"/>
      <c r="CE46" s="997"/>
      <c r="CF46" s="997"/>
      <c r="CG46" s="998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430"/>
      <c r="DW46" s="1431"/>
      <c r="DX46" s="1431"/>
      <c r="DY46" s="1432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5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5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5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5"/>
      <c r="BZ47" s="233"/>
      <c r="CA47" s="233"/>
      <c r="CB47" s="233"/>
      <c r="CC47" s="233"/>
      <c r="CD47" s="997"/>
      <c r="CE47" s="997"/>
      <c r="CF47" s="997"/>
      <c r="CG47" s="998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430"/>
      <c r="DW47" s="1431"/>
      <c r="DX47" s="1431"/>
      <c r="DY47" s="1432"/>
      <c r="EA47" s="61"/>
    </row>
    <row r="48" spans="1:131" ht="12.75" customHeight="1">
      <c r="A48" s="748" t="s">
        <v>393</v>
      </c>
      <c r="B48" s="711">
        <f t="shared" ref="B48:S48" si="187">820*4.1868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5"/>
      <c r="U48" s="711">
        <f t="shared" ref="U48:AL48" si="188">820*4.1868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5"/>
      <c r="AN48" s="711">
        <f t="shared" ref="AN48:BE48" si="189">820*4.1868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5"/>
      <c r="BG48" s="711">
        <f t="shared" ref="BG48:BX48" si="190">820*4.1868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5"/>
      <c r="BZ48" s="711">
        <f>820*4.1868</f>
        <v>3433.1759999999999</v>
      </c>
      <c r="CA48" s="711">
        <f>820*4.1868</f>
        <v>3433.1759999999999</v>
      </c>
      <c r="CB48" s="711">
        <f>820*4.1868</f>
        <v>3433.1759999999999</v>
      </c>
      <c r="CC48" s="711">
        <f>820*4.1868</f>
        <v>3433.1759999999999</v>
      </c>
      <c r="CD48" s="997"/>
      <c r="CE48" s="997"/>
      <c r="CF48" s="997"/>
      <c r="CG48" s="998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430"/>
      <c r="DW48" s="1431"/>
      <c r="DX48" s="1431"/>
      <c r="DY48" s="1432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5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5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5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5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97"/>
      <c r="CE49" s="997"/>
      <c r="CF49" s="997"/>
      <c r="CG49" s="998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430"/>
      <c r="DW49" s="1431"/>
      <c r="DX49" s="1431"/>
      <c r="DY49" s="1432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5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5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5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5"/>
      <c r="BZ50" s="330"/>
      <c r="CA50" s="330"/>
      <c r="CB50" s="330"/>
      <c r="CC50" s="330"/>
      <c r="CD50" s="997"/>
      <c r="CE50" s="997"/>
      <c r="CF50" s="997"/>
      <c r="CG50" s="998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430"/>
      <c r="DW50" s="1431"/>
      <c r="DX50" s="1431"/>
      <c r="DY50" s="1432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5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5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5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5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97"/>
      <c r="CE51" s="997"/>
      <c r="CF51" s="997"/>
      <c r="CG51" s="998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430"/>
      <c r="DW51" s="1431"/>
      <c r="DX51" s="1431"/>
      <c r="DY51" s="1432"/>
      <c r="EA51" s="61"/>
    </row>
    <row r="52" spans="1:131" ht="12.75" customHeight="1">
      <c r="A52" s="1026"/>
      <c r="B52" s="306"/>
      <c r="C52" s="975"/>
      <c r="D52" s="306"/>
      <c r="E52" s="975"/>
      <c r="F52" s="306"/>
      <c r="G52" s="975"/>
      <c r="H52" s="306"/>
      <c r="I52" s="975"/>
      <c r="J52" s="306"/>
      <c r="K52" s="975"/>
      <c r="L52" s="975"/>
      <c r="M52" s="306"/>
      <c r="N52" s="975"/>
      <c r="O52" s="975"/>
      <c r="P52" s="306"/>
      <c r="Q52" s="975"/>
      <c r="R52" s="975"/>
      <c r="S52" s="975"/>
      <c r="T52" s="1027"/>
      <c r="U52" s="975"/>
      <c r="V52" s="306"/>
      <c r="W52" s="975"/>
      <c r="X52" s="306"/>
      <c r="Y52" s="975"/>
      <c r="Z52" s="306"/>
      <c r="AA52" s="975"/>
      <c r="AB52" s="306"/>
      <c r="AC52" s="975"/>
      <c r="AD52" s="306"/>
      <c r="AE52" s="975"/>
      <c r="AF52" s="306"/>
      <c r="AG52" s="975"/>
      <c r="AH52" s="306"/>
      <c r="AI52" s="975"/>
      <c r="AJ52" s="306"/>
      <c r="AK52" s="306"/>
      <c r="AL52" s="975"/>
      <c r="AM52" s="1027"/>
      <c r="AN52" s="975"/>
      <c r="AO52" s="306"/>
      <c r="AP52" s="975"/>
      <c r="AQ52" s="306"/>
      <c r="AR52" s="975"/>
      <c r="AS52" s="306"/>
      <c r="AT52" s="975"/>
      <c r="AU52" s="306"/>
      <c r="AV52" s="975"/>
      <c r="AW52" s="306"/>
      <c r="AX52" s="975"/>
      <c r="AY52" s="306"/>
      <c r="AZ52" s="975"/>
      <c r="BA52" s="306"/>
      <c r="BB52" s="975"/>
      <c r="BC52" s="306"/>
      <c r="BD52" s="306"/>
      <c r="BE52" s="975"/>
      <c r="BF52" s="1027"/>
      <c r="BG52" s="975"/>
      <c r="BH52" s="975"/>
      <c r="BI52" s="306"/>
      <c r="BJ52" s="975"/>
      <c r="BK52" s="306"/>
      <c r="BL52" s="975"/>
      <c r="BM52" s="306"/>
      <c r="BN52" s="975"/>
      <c r="BO52" s="306"/>
      <c r="BP52" s="975"/>
      <c r="BQ52" s="306"/>
      <c r="BR52" s="975"/>
      <c r="BS52" s="306"/>
      <c r="BT52" s="975"/>
      <c r="BU52" s="306"/>
      <c r="BV52" s="975"/>
      <c r="BW52" s="975"/>
      <c r="BX52" s="306"/>
      <c r="BY52" s="1027"/>
      <c r="BZ52" s="975"/>
      <c r="CA52" s="306"/>
      <c r="CB52" s="975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1001" t="str">
        <f>IF(SUM(BZ52)&gt;0,BZ52*'Exp factors'!C$21,"")</f>
        <v/>
      </c>
      <c r="DW52" s="1002" t="str">
        <f>IF(SUM(CA52)&gt;0,CA52*'Exp factors'!D$21,"")</f>
        <v/>
      </c>
      <c r="DX52" s="1002" t="str">
        <f>IF(SUM(CB52)&gt;0,CB52*'Exp factors'!E$21,"")</f>
        <v/>
      </c>
      <c r="DY52" s="1003" t="str">
        <f>IF(SUM(CC52)&gt;0,CC52*'Exp factors'!F$21,"")</f>
        <v/>
      </c>
      <c r="EA52" s="61"/>
    </row>
    <row r="53" spans="1:131" ht="12.75" customHeight="1">
      <c r="A53" s="980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27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27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27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27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82"/>
      <c r="DW53" s="983"/>
      <c r="DX53" s="983"/>
      <c r="DY53" s="984"/>
      <c r="EA53" s="61"/>
    </row>
    <row r="54" spans="1:131" ht="12.75" customHeight="1">
      <c r="A54" s="980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27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27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27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27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82"/>
      <c r="DW54" s="983"/>
      <c r="DX54" s="983"/>
      <c r="DY54" s="98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27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27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27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27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82"/>
      <c r="DW55" s="983"/>
      <c r="DX55" s="983"/>
      <c r="DY55" s="984"/>
      <c r="EA55" s="61"/>
    </row>
    <row r="56" spans="1:131" ht="12.75" customHeight="1">
      <c r="A56" s="1031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5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5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5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5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87" t="str">
        <f>IF(SUM(BZ56)&gt;0,(BZ52-DV59-SUM(BZ59)*(DV59=""))*'Exp factors'!C$23,"")</f>
        <v/>
      </c>
      <c r="DW56" s="988" t="str">
        <f>IF(SUM(CA56)&gt;0,(CA52-DW59-SUM(CA59)*(DW59=""))*'Exp factors'!D$23,"")</f>
        <v/>
      </c>
      <c r="DX56" s="988" t="str">
        <f>IF(SUM(CB56)&gt;0,(CB52-DX59-SUM(CB59)*(DX59=""))*'Exp factors'!E$23,"")</f>
        <v/>
      </c>
      <c r="DY56" s="989" t="str">
        <f>IF(SUM(CC56)&gt;0,(CC52-DY59-SUM(CC59)*(DY59=""))*'Exp factors'!F$23,"")</f>
        <v/>
      </c>
      <c r="EA56" s="61"/>
    </row>
    <row r="57" spans="1:131" ht="12.75" customHeight="1">
      <c r="A57" s="1031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30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30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30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30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82"/>
      <c r="DW57" s="983"/>
      <c r="DX57" s="983"/>
      <c r="DY57" s="984"/>
      <c r="EA57" s="61"/>
    </row>
    <row r="58" spans="1:131" ht="12.75" customHeight="1">
      <c r="A58" s="529" t="s">
        <v>353</v>
      </c>
      <c r="B58" s="863" t="str">
        <f t="shared" ref="B58:S58" si="243">IF(B56="","",B56*B57/B$7/365/$G$1)</f>
        <v/>
      </c>
      <c r="C58" s="863" t="str">
        <f t="shared" si="243"/>
        <v/>
      </c>
      <c r="D58" s="863" t="str">
        <f t="shared" si="243"/>
        <v/>
      </c>
      <c r="E58" s="863" t="str">
        <f t="shared" si="243"/>
        <v/>
      </c>
      <c r="F58" s="863" t="str">
        <f t="shared" si="243"/>
        <v/>
      </c>
      <c r="G58" s="863" t="str">
        <f t="shared" si="243"/>
        <v/>
      </c>
      <c r="H58" s="863" t="str">
        <f t="shared" si="243"/>
        <v/>
      </c>
      <c r="I58" s="863" t="str">
        <f t="shared" si="243"/>
        <v/>
      </c>
      <c r="J58" s="863" t="str">
        <f t="shared" si="243"/>
        <v/>
      </c>
      <c r="K58" s="863" t="str">
        <f t="shared" si="243"/>
        <v/>
      </c>
      <c r="L58" s="863" t="str">
        <f t="shared" si="243"/>
        <v/>
      </c>
      <c r="M58" s="863" t="str">
        <f t="shared" si="243"/>
        <v/>
      </c>
      <c r="N58" s="863" t="str">
        <f t="shared" si="243"/>
        <v/>
      </c>
      <c r="O58" s="863" t="str">
        <f t="shared" si="243"/>
        <v/>
      </c>
      <c r="P58" s="863" t="str">
        <f t="shared" si="243"/>
        <v/>
      </c>
      <c r="Q58" s="863" t="str">
        <f t="shared" si="243"/>
        <v/>
      </c>
      <c r="R58" s="863" t="str">
        <f t="shared" si="243"/>
        <v/>
      </c>
      <c r="S58" s="863" t="str">
        <f t="shared" si="243"/>
        <v/>
      </c>
      <c r="T58" s="996"/>
      <c r="U58" s="863" t="str">
        <f t="shared" ref="U58:AL58" si="244">IF(U56="","",U56*U57/U$7/365/$G$1)</f>
        <v/>
      </c>
      <c r="V58" s="863" t="str">
        <f t="shared" si="244"/>
        <v/>
      </c>
      <c r="W58" s="863" t="str">
        <f t="shared" si="244"/>
        <v/>
      </c>
      <c r="X58" s="863" t="str">
        <f t="shared" si="244"/>
        <v/>
      </c>
      <c r="Y58" s="863" t="str">
        <f t="shared" si="244"/>
        <v/>
      </c>
      <c r="Z58" s="863" t="str">
        <f t="shared" si="244"/>
        <v/>
      </c>
      <c r="AA58" s="863" t="str">
        <f t="shared" si="244"/>
        <v/>
      </c>
      <c r="AB58" s="863" t="str">
        <f t="shared" si="244"/>
        <v/>
      </c>
      <c r="AC58" s="863" t="str">
        <f t="shared" si="244"/>
        <v/>
      </c>
      <c r="AD58" s="863" t="str">
        <f t="shared" si="244"/>
        <v/>
      </c>
      <c r="AE58" s="863" t="str">
        <f t="shared" si="244"/>
        <v/>
      </c>
      <c r="AF58" s="863" t="str">
        <f t="shared" si="244"/>
        <v/>
      </c>
      <c r="AG58" s="863" t="str">
        <f t="shared" si="244"/>
        <v/>
      </c>
      <c r="AH58" s="863" t="str">
        <f t="shared" si="244"/>
        <v/>
      </c>
      <c r="AI58" s="863" t="str">
        <f t="shared" si="244"/>
        <v/>
      </c>
      <c r="AJ58" s="863" t="str">
        <f t="shared" si="244"/>
        <v/>
      </c>
      <c r="AK58" s="863" t="str">
        <f t="shared" si="244"/>
        <v/>
      </c>
      <c r="AL58" s="863" t="str">
        <f t="shared" si="244"/>
        <v/>
      </c>
      <c r="AM58" s="996"/>
      <c r="AN58" s="863" t="str">
        <f t="shared" ref="AN58:BE58" si="245">IF(AN56="","",AN56*AN57/AN$7/365/$G$1)</f>
        <v/>
      </c>
      <c r="AO58" s="863" t="str">
        <f t="shared" si="245"/>
        <v/>
      </c>
      <c r="AP58" s="863" t="str">
        <f t="shared" si="245"/>
        <v/>
      </c>
      <c r="AQ58" s="863" t="str">
        <f t="shared" si="245"/>
        <v/>
      </c>
      <c r="AR58" s="863" t="str">
        <f t="shared" si="245"/>
        <v/>
      </c>
      <c r="AS58" s="863" t="str">
        <f t="shared" si="245"/>
        <v/>
      </c>
      <c r="AT58" s="863" t="str">
        <f t="shared" si="245"/>
        <v/>
      </c>
      <c r="AU58" s="863" t="str">
        <f t="shared" si="245"/>
        <v/>
      </c>
      <c r="AV58" s="863" t="str">
        <f t="shared" si="245"/>
        <v/>
      </c>
      <c r="AW58" s="863" t="str">
        <f t="shared" si="245"/>
        <v/>
      </c>
      <c r="AX58" s="863" t="str">
        <f t="shared" si="245"/>
        <v/>
      </c>
      <c r="AY58" s="863" t="str">
        <f t="shared" si="245"/>
        <v/>
      </c>
      <c r="AZ58" s="863" t="str">
        <f t="shared" si="245"/>
        <v/>
      </c>
      <c r="BA58" s="863" t="str">
        <f t="shared" si="245"/>
        <v/>
      </c>
      <c r="BB58" s="863" t="str">
        <f t="shared" si="245"/>
        <v/>
      </c>
      <c r="BC58" s="863" t="str">
        <f t="shared" si="245"/>
        <v/>
      </c>
      <c r="BD58" s="863" t="str">
        <f t="shared" si="245"/>
        <v/>
      </c>
      <c r="BE58" s="863" t="str">
        <f t="shared" si="245"/>
        <v/>
      </c>
      <c r="BF58" s="996"/>
      <c r="BG58" s="863" t="str">
        <f t="shared" ref="BG58:BX58" si="246">IF(BG56="","",BG56*BG57/BG$7/365/$G$1)</f>
        <v/>
      </c>
      <c r="BH58" s="863" t="str">
        <f t="shared" si="246"/>
        <v/>
      </c>
      <c r="BI58" s="863" t="str">
        <f t="shared" si="246"/>
        <v/>
      </c>
      <c r="BJ58" s="863" t="str">
        <f t="shared" si="246"/>
        <v/>
      </c>
      <c r="BK58" s="863" t="str">
        <f t="shared" si="246"/>
        <v/>
      </c>
      <c r="BL58" s="863" t="str">
        <f t="shared" si="246"/>
        <v/>
      </c>
      <c r="BM58" s="863" t="str">
        <f t="shared" si="246"/>
        <v/>
      </c>
      <c r="BN58" s="863" t="str">
        <f t="shared" si="246"/>
        <v/>
      </c>
      <c r="BO58" s="863" t="str">
        <f t="shared" si="246"/>
        <v/>
      </c>
      <c r="BP58" s="863" t="str">
        <f t="shared" si="246"/>
        <v/>
      </c>
      <c r="BQ58" s="863" t="str">
        <f t="shared" si="246"/>
        <v/>
      </c>
      <c r="BR58" s="863" t="str">
        <f t="shared" si="246"/>
        <v/>
      </c>
      <c r="BS58" s="863" t="str">
        <f t="shared" si="246"/>
        <v/>
      </c>
      <c r="BT58" s="863" t="str">
        <f t="shared" si="246"/>
        <v/>
      </c>
      <c r="BU58" s="863" t="str">
        <f t="shared" si="246"/>
        <v/>
      </c>
      <c r="BV58" s="863" t="str">
        <f t="shared" si="246"/>
        <v/>
      </c>
      <c r="BW58" s="863" t="str">
        <f t="shared" si="246"/>
        <v/>
      </c>
      <c r="BX58" s="863" t="str">
        <f t="shared" si="246"/>
        <v/>
      </c>
      <c r="BY58" s="996"/>
      <c r="BZ58" s="863" t="str">
        <f>IF(BZ56="","",BZ56*BZ57/BZ$7/365/$G$1)</f>
        <v/>
      </c>
      <c r="CA58" s="863" t="str">
        <f>IF(CA56="","",CA56*CA57/CA$7/365/$G$1)</f>
        <v/>
      </c>
      <c r="CB58" s="863" t="str">
        <f>IF(CB56="","",CB56*CB57/CB$7/365/$G$1)</f>
        <v/>
      </c>
      <c r="CC58" s="863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91" t="str">
        <f>IF(DV56="","",DV56*BZ57)</f>
        <v/>
      </c>
      <c r="DW58" s="992" t="str">
        <f>IF(DW56="","",DW56*CA57)</f>
        <v/>
      </c>
      <c r="DX58" s="992" t="str">
        <f>IF(DX56="","",DX56*CB57)</f>
        <v/>
      </c>
      <c r="DY58" s="993" t="str">
        <f>IF(DY56="","",DY56*CC57)</f>
        <v/>
      </c>
      <c r="EA58" s="61"/>
    </row>
    <row r="59" spans="1:131" ht="12.75" customHeight="1">
      <c r="A59" s="1040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36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36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36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36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94"/>
      <c r="DW59" s="306"/>
      <c r="DX59" s="306"/>
      <c r="DY59" s="995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5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5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5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5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97" t="str">
        <f>IF(DR60&lt;3,"",(SUM(B60:S60)-MIN(B60:S60)-MAX(B60:S60))/(DR60-2))</f>
        <v/>
      </c>
      <c r="CE60" s="997" t="str">
        <f>IF(DS60&lt;3,"",(SUM(U60:AL60)-MIN(U60:AL60)-MAX(U60:AL60))/(DS60-2))</f>
        <v/>
      </c>
      <c r="CF60" s="997" t="str">
        <f>IF(DT60&lt;3,"",(SUM(AN60:BE60)-MIN(AN60:BE60)-MAX(AN60:BE60))/(DT60-2))</f>
        <v/>
      </c>
      <c r="CG60" s="998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99" t="str">
        <f>IF(DV52="","",(DV52+SUM(BZ52)*(DV52="")-SUM(DV56)-DV59-SUM(BZ59)*(DV59=""))*BZ53/DV$7/365/$G$1)</f>
        <v/>
      </c>
      <c r="DW60" s="863" t="str">
        <f>IF(DW52="","",(DW52+SUM(CA52)*(DW52="")-SUM(DW56)-DW59-SUM(CA59)*(DW59=""))*CA53/DW$7/365/$G$1)</f>
        <v/>
      </c>
      <c r="DX60" s="863" t="str">
        <f>IF(DX52="","",(DX52+SUM(CB52)*(DX52="")-SUM(DX56)-DX59-SUM(CB59)*(DX59=""))*CB53/DX$7/365/$G$1)</f>
        <v/>
      </c>
      <c r="DY60" s="1000" t="str">
        <f>IF(DY52="","",(DY52+SUM(CC52)*(DY52="")-SUM(DY56)-DY59-SUM(CC59)*(DY59=""))*CC53/DY$7/365/$G$1)</f>
        <v/>
      </c>
      <c r="EA60" s="61"/>
    </row>
    <row r="61" spans="1:131" ht="12.75" customHeight="1">
      <c r="A61" s="1026" t="s">
        <v>570</v>
      </c>
      <c r="B61" s="306"/>
      <c r="C61" s="975"/>
      <c r="D61" s="306"/>
      <c r="E61" s="975"/>
      <c r="F61" s="306"/>
      <c r="G61" s="975"/>
      <c r="H61" s="306"/>
      <c r="I61" s="975" t="s">
        <v>369</v>
      </c>
      <c r="J61" s="306"/>
      <c r="K61" s="975"/>
      <c r="L61" s="306"/>
      <c r="M61" s="975"/>
      <c r="N61" s="306"/>
      <c r="O61" s="975"/>
      <c r="P61" s="306"/>
      <c r="Q61" s="975"/>
      <c r="R61" s="975"/>
      <c r="S61" s="306"/>
      <c r="T61" s="1027"/>
      <c r="U61" s="975"/>
      <c r="V61" s="306"/>
      <c r="W61" s="975"/>
      <c r="X61" s="306"/>
      <c r="Y61" s="975"/>
      <c r="Z61" s="306"/>
      <c r="AA61" s="975"/>
      <c r="AB61" s="306"/>
      <c r="AC61" s="975"/>
      <c r="AD61" s="306"/>
      <c r="AE61" s="975" t="s">
        <v>369</v>
      </c>
      <c r="AF61" s="306"/>
      <c r="AG61" s="975"/>
      <c r="AH61" s="306"/>
      <c r="AI61" s="975"/>
      <c r="AJ61" s="306"/>
      <c r="AK61" s="306"/>
      <c r="AL61" s="975"/>
      <c r="AM61" s="1027"/>
      <c r="AN61" s="975"/>
      <c r="AO61" s="306"/>
      <c r="AP61" s="975"/>
      <c r="AQ61" s="306"/>
      <c r="AR61" s="975"/>
      <c r="AS61" s="306"/>
      <c r="AT61" s="975"/>
      <c r="AU61" s="306"/>
      <c r="AV61" s="975"/>
      <c r="AW61" s="306"/>
      <c r="AX61" s="975"/>
      <c r="AY61" s="306"/>
      <c r="AZ61" s="975"/>
      <c r="BA61" s="306"/>
      <c r="BB61" s="975"/>
      <c r="BC61" s="306"/>
      <c r="BD61" s="306"/>
      <c r="BE61" s="975"/>
      <c r="BF61" s="1027"/>
      <c r="BG61" s="975"/>
      <c r="BH61" s="975"/>
      <c r="BI61" s="306"/>
      <c r="BJ61" s="975"/>
      <c r="BK61" s="306"/>
      <c r="BL61" s="975"/>
      <c r="BM61" s="306"/>
      <c r="BN61" s="975"/>
      <c r="BO61" s="306"/>
      <c r="BP61" s="975"/>
      <c r="BQ61" s="306"/>
      <c r="BR61" s="975"/>
      <c r="BS61" s="306"/>
      <c r="BT61" s="975"/>
      <c r="BU61" s="306"/>
      <c r="BV61" s="975"/>
      <c r="BW61" s="975"/>
      <c r="BX61" s="306"/>
      <c r="BY61" s="1027"/>
      <c r="BZ61" s="975" t="s">
        <v>369</v>
      </c>
      <c r="CA61" s="306" t="s">
        <v>369</v>
      </c>
      <c r="CB61" s="975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1001" t="str">
        <f>IF(SUM(BZ61)&gt;0,BZ61*'Exp factors'!C$21,"")</f>
        <v/>
      </c>
      <c r="DW61" s="1002" t="str">
        <f>IF(SUM(CA61)&gt;0,CA61*'Exp factors'!D$21,"")</f>
        <v/>
      </c>
      <c r="DX61" s="1002" t="str">
        <f>IF(SUM(CB61)&gt;0,CB61*'Exp factors'!E$21,"")</f>
        <v/>
      </c>
      <c r="DY61" s="1003" t="str">
        <f>IF(SUM(CC61)&gt;0,CC61*'Exp factors'!F$21,"")</f>
        <v/>
      </c>
      <c r="EA61" s="61"/>
    </row>
    <row r="62" spans="1:131" ht="12.75" customHeight="1">
      <c r="A62" s="980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27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27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27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27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82"/>
      <c r="DW62" s="983"/>
      <c r="DX62" s="983"/>
      <c r="DY62" s="984"/>
      <c r="EA62" s="61"/>
    </row>
    <row r="63" spans="1:131" ht="12.75" customHeight="1">
      <c r="A63" s="980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27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27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27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27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82"/>
      <c r="DW63" s="983"/>
      <c r="DX63" s="983"/>
      <c r="DY63" s="98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27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27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27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27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82"/>
      <c r="DW64" s="983"/>
      <c r="DX64" s="983"/>
      <c r="DY64" s="984"/>
      <c r="EA64" s="61"/>
    </row>
    <row r="65" spans="1:131" ht="12.75" customHeight="1">
      <c r="A65" s="1031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5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5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5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5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87" t="e">
        <f>IF(SUM(BZ65)&gt;0,(BZ61-DV68-SUM(BZ68)*(DV68=""))*'Exp factors'!C$23,"")</f>
        <v>#VALUE!</v>
      </c>
      <c r="DW65" s="988" t="e">
        <f>IF(SUM(CA65)&gt;0,(CA61-DW68-SUM(CA68)*(DW68=""))*'Exp factors'!D$23,"")</f>
        <v>#VALUE!</v>
      </c>
      <c r="DX65" s="988" t="str">
        <f>IF(SUM(CB65)&gt;0,(CB61-DX68-SUM(CB68)*(DX68=""))*'Exp factors'!E$23,"")</f>
        <v/>
      </c>
      <c r="DY65" s="989" t="str">
        <f>IF(SUM(CC65)&gt;0,(CC61-DY68-SUM(CC68)*(DY68=""))*'Exp factors'!F$23,"")</f>
        <v/>
      </c>
      <c r="EA65" s="61"/>
    </row>
    <row r="66" spans="1:131" ht="12.75" customHeight="1">
      <c r="A66" s="1031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30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30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30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30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82"/>
      <c r="DW66" s="983"/>
      <c r="DX66" s="983"/>
      <c r="DY66" s="984"/>
      <c r="EA66" s="61"/>
    </row>
    <row r="67" spans="1:131" ht="12.75" customHeight="1">
      <c r="A67" s="529" t="s">
        <v>353</v>
      </c>
      <c r="B67" s="863" t="str">
        <f t="shared" ref="B67:S67" si="295">IF(B65="","",B65*B66/B$7/365/$G$1)</f>
        <v/>
      </c>
      <c r="C67" s="863" t="str">
        <f t="shared" si="295"/>
        <v/>
      </c>
      <c r="D67" s="863" t="str">
        <f t="shared" si="295"/>
        <v/>
      </c>
      <c r="E67" s="863" t="str">
        <f t="shared" si="295"/>
        <v/>
      </c>
      <c r="F67" s="863" t="str">
        <f t="shared" si="295"/>
        <v/>
      </c>
      <c r="G67" s="863" t="str">
        <f t="shared" si="295"/>
        <v/>
      </c>
      <c r="H67" s="863" t="str">
        <f t="shared" si="295"/>
        <v/>
      </c>
      <c r="I67" s="863">
        <f t="shared" si="295"/>
        <v>0</v>
      </c>
      <c r="J67" s="863" t="str">
        <f t="shared" si="295"/>
        <v/>
      </c>
      <c r="K67" s="863" t="str">
        <f t="shared" si="295"/>
        <v/>
      </c>
      <c r="L67" s="863" t="str">
        <f t="shared" si="295"/>
        <v/>
      </c>
      <c r="M67" s="863" t="str">
        <f t="shared" si="295"/>
        <v/>
      </c>
      <c r="N67" s="863" t="str">
        <f t="shared" si="295"/>
        <v/>
      </c>
      <c r="O67" s="863" t="str">
        <f t="shared" si="295"/>
        <v/>
      </c>
      <c r="P67" s="863" t="str">
        <f t="shared" si="295"/>
        <v/>
      </c>
      <c r="Q67" s="863" t="str">
        <f t="shared" si="295"/>
        <v/>
      </c>
      <c r="R67" s="863" t="str">
        <f t="shared" si="295"/>
        <v/>
      </c>
      <c r="S67" s="863" t="str">
        <f t="shared" si="295"/>
        <v/>
      </c>
      <c r="T67" s="996"/>
      <c r="U67" s="863" t="str">
        <f t="shared" ref="U67:AL67" si="296">IF(U65="","",U65*U66/U$7/365/$G$1)</f>
        <v/>
      </c>
      <c r="V67" s="863" t="str">
        <f t="shared" si="296"/>
        <v/>
      </c>
      <c r="W67" s="863" t="str">
        <f t="shared" si="296"/>
        <v/>
      </c>
      <c r="X67" s="863" t="str">
        <f t="shared" si="296"/>
        <v/>
      </c>
      <c r="Y67" s="863" t="str">
        <f t="shared" si="296"/>
        <v/>
      </c>
      <c r="Z67" s="863" t="str">
        <f t="shared" si="296"/>
        <v/>
      </c>
      <c r="AA67" s="863" t="str">
        <f t="shared" si="296"/>
        <v/>
      </c>
      <c r="AB67" s="863" t="str">
        <f t="shared" si="296"/>
        <v/>
      </c>
      <c r="AC67" s="863" t="str">
        <f t="shared" si="296"/>
        <v/>
      </c>
      <c r="AD67" s="863" t="str">
        <f t="shared" si="296"/>
        <v/>
      </c>
      <c r="AE67" s="863">
        <f t="shared" si="296"/>
        <v>0</v>
      </c>
      <c r="AF67" s="863" t="str">
        <f t="shared" si="296"/>
        <v/>
      </c>
      <c r="AG67" s="863" t="str">
        <f t="shared" si="296"/>
        <v/>
      </c>
      <c r="AH67" s="863" t="str">
        <f t="shared" si="296"/>
        <v/>
      </c>
      <c r="AI67" s="863" t="str">
        <f t="shared" si="296"/>
        <v/>
      </c>
      <c r="AJ67" s="863" t="str">
        <f t="shared" si="296"/>
        <v/>
      </c>
      <c r="AK67" s="863" t="str">
        <f t="shared" si="296"/>
        <v/>
      </c>
      <c r="AL67" s="863" t="str">
        <f t="shared" si="296"/>
        <v/>
      </c>
      <c r="AM67" s="996"/>
      <c r="AN67" s="863" t="str">
        <f t="shared" ref="AN67:BE67" si="297">IF(AN65="","",AN65*AN66/AN$7/365/$G$1)</f>
        <v/>
      </c>
      <c r="AO67" s="863" t="str">
        <f t="shared" si="297"/>
        <v/>
      </c>
      <c r="AP67" s="863" t="str">
        <f t="shared" si="297"/>
        <v/>
      </c>
      <c r="AQ67" s="863" t="str">
        <f t="shared" si="297"/>
        <v/>
      </c>
      <c r="AR67" s="863" t="str">
        <f t="shared" si="297"/>
        <v/>
      </c>
      <c r="AS67" s="863" t="str">
        <f t="shared" si="297"/>
        <v/>
      </c>
      <c r="AT67" s="863" t="str">
        <f t="shared" si="297"/>
        <v/>
      </c>
      <c r="AU67" s="863" t="str">
        <f t="shared" si="297"/>
        <v/>
      </c>
      <c r="AV67" s="863" t="str">
        <f t="shared" si="297"/>
        <v/>
      </c>
      <c r="AW67" s="863" t="str">
        <f t="shared" si="297"/>
        <v/>
      </c>
      <c r="AX67" s="863" t="str">
        <f t="shared" si="297"/>
        <v/>
      </c>
      <c r="AY67" s="863" t="str">
        <f t="shared" si="297"/>
        <v/>
      </c>
      <c r="AZ67" s="863" t="str">
        <f t="shared" si="297"/>
        <v/>
      </c>
      <c r="BA67" s="863" t="str">
        <f t="shared" si="297"/>
        <v/>
      </c>
      <c r="BB67" s="863" t="str">
        <f t="shared" si="297"/>
        <v/>
      </c>
      <c r="BC67" s="863" t="str">
        <f t="shared" si="297"/>
        <v/>
      </c>
      <c r="BD67" s="863" t="str">
        <f t="shared" si="297"/>
        <v/>
      </c>
      <c r="BE67" s="863" t="str">
        <f t="shared" si="297"/>
        <v/>
      </c>
      <c r="BF67" s="996"/>
      <c r="BG67" s="863" t="str">
        <f t="shared" ref="BG67:BX67" si="298">IF(BG65="","",BG65*BG66/BG$7/365/$G$1)</f>
        <v/>
      </c>
      <c r="BH67" s="863" t="str">
        <f t="shared" si="298"/>
        <v/>
      </c>
      <c r="BI67" s="863" t="str">
        <f t="shared" si="298"/>
        <v/>
      </c>
      <c r="BJ67" s="863" t="str">
        <f t="shared" si="298"/>
        <v/>
      </c>
      <c r="BK67" s="863" t="str">
        <f t="shared" si="298"/>
        <v/>
      </c>
      <c r="BL67" s="863" t="str">
        <f t="shared" si="298"/>
        <v/>
      </c>
      <c r="BM67" s="863" t="str">
        <f t="shared" si="298"/>
        <v/>
      </c>
      <c r="BN67" s="863" t="str">
        <f t="shared" si="298"/>
        <v/>
      </c>
      <c r="BO67" s="863" t="str">
        <f t="shared" si="298"/>
        <v/>
      </c>
      <c r="BP67" s="863" t="str">
        <f t="shared" si="298"/>
        <v/>
      </c>
      <c r="BQ67" s="863" t="str">
        <f t="shared" si="298"/>
        <v/>
      </c>
      <c r="BR67" s="863" t="str">
        <f t="shared" si="298"/>
        <v/>
      </c>
      <c r="BS67" s="863" t="str">
        <f t="shared" si="298"/>
        <v/>
      </c>
      <c r="BT67" s="863" t="str">
        <f t="shared" si="298"/>
        <v/>
      </c>
      <c r="BU67" s="863" t="str">
        <f t="shared" si="298"/>
        <v/>
      </c>
      <c r="BV67" s="863" t="str">
        <f t="shared" si="298"/>
        <v/>
      </c>
      <c r="BW67" s="863" t="str">
        <f t="shared" si="298"/>
        <v/>
      </c>
      <c r="BX67" s="863" t="str">
        <f t="shared" si="298"/>
        <v/>
      </c>
      <c r="BY67" s="996"/>
      <c r="BZ67" s="863">
        <f>IF(BZ65="","",BZ65*BZ66/BZ$7/365/$G$1)</f>
        <v>1.3075965130759652E-4</v>
      </c>
      <c r="CA67" s="863">
        <f>IF(CA65="","",CA65*CA66/CA$7/365/$G$1)</f>
        <v>5.2303860523038607E-4</v>
      </c>
      <c r="CB67" s="863" t="str">
        <f>IF(CB65="","",CB65*CB66/CB$7/365/$G$1)</f>
        <v/>
      </c>
      <c r="CC67" s="863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91" t="e">
        <f>IF(DV65="","",DV65*BZ66)</f>
        <v>#VALUE!</v>
      </c>
      <c r="DW67" s="992" t="e">
        <f>IF(DW65="","",DW65*CA66)</f>
        <v>#VALUE!</v>
      </c>
      <c r="DX67" s="992" t="str">
        <f>IF(DX65="","",DX65*CB66)</f>
        <v/>
      </c>
      <c r="DY67" s="993" t="str">
        <f>IF(DY65="","",DY65*CC66)</f>
        <v/>
      </c>
      <c r="EA67" s="61"/>
    </row>
    <row r="68" spans="1:131" ht="12.75" customHeight="1">
      <c r="A68" s="1040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36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36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36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36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94"/>
      <c r="DW68" s="306"/>
      <c r="DX68" s="306"/>
      <c r="DY68" s="995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5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5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5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5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97" t="str">
        <f>IF(DR69&lt;3,"",(SUM(B69:S69)-MIN(B69:S69)-MAX(B69:S69))/(DR69-2))</f>
        <v/>
      </c>
      <c r="CE69" s="997" t="str">
        <f>IF(DS69&lt;3,"",(SUM(U69:AL69)-MIN(U69:AL69)-MAX(U69:AL69))/(DS69-2))</f>
        <v/>
      </c>
      <c r="CF69" s="997" t="str">
        <f>IF(DT69&lt;3,"",(SUM(AN69:BE69)-MIN(AN69:BE69)-MAX(AN69:BE69))/(DT69-2))</f>
        <v/>
      </c>
      <c r="CG69" s="998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99" t="str">
        <f>IF(DV61="","",(DV61+SUM(BZ61)*(DV61="")-SUM(DV65)-DV68-SUM(BZ68)*(DV68=""))*BZ62/DV$7/365/$G$1)</f>
        <v/>
      </c>
      <c r="DW69" s="863" t="str">
        <f>IF(DW61="","",(DW61+SUM(CA61)*(DW61="")-SUM(DW65)-DW68-SUM(CA68)*(DW68=""))*CA62/DW$7/365/$G$1)</f>
        <v/>
      </c>
      <c r="DX69" s="863" t="str">
        <f>IF(DX61="","",(DX61+SUM(CB61)*(DX61="")-SUM(DX65)-DX68-SUM(CB68)*(DX68=""))*CB62/DX$7/365/$G$1)</f>
        <v/>
      </c>
      <c r="DY69" s="1000" t="str">
        <f>IF(DY61="","",(DY61+SUM(CC61)*(DY61="")-SUM(DY65)-DY68-SUM(CC68)*(DY68=""))*CC62/DY$7/365/$G$1)</f>
        <v/>
      </c>
      <c r="EA69" s="61"/>
    </row>
    <row r="70" spans="1:131" ht="12.75" customHeight="1">
      <c r="A70" s="1026" t="s">
        <v>839</v>
      </c>
      <c r="B70" s="306"/>
      <c r="C70" s="975"/>
      <c r="D70" s="306"/>
      <c r="E70" s="975"/>
      <c r="F70" s="306"/>
      <c r="G70" s="975"/>
      <c r="H70" s="306"/>
      <c r="I70" s="975"/>
      <c r="J70" s="777"/>
      <c r="K70" s="975"/>
      <c r="L70" s="306"/>
      <c r="M70" s="975"/>
      <c r="N70" s="306"/>
      <c r="O70" s="975"/>
      <c r="P70" s="306"/>
      <c r="Q70" s="975"/>
      <c r="R70" s="975"/>
      <c r="S70" s="306"/>
      <c r="T70" s="1027"/>
      <c r="U70" s="975"/>
      <c r="V70" s="306"/>
      <c r="W70" s="975"/>
      <c r="X70" s="306"/>
      <c r="Y70" s="975"/>
      <c r="Z70" s="306"/>
      <c r="AA70" s="975"/>
      <c r="AB70" s="306"/>
      <c r="AC70" s="975"/>
      <c r="AD70" s="306"/>
      <c r="AE70" s="975"/>
      <c r="AF70" s="306"/>
      <c r="AG70" s="975"/>
      <c r="AH70" s="306"/>
      <c r="AI70" s="975"/>
      <c r="AJ70" s="306"/>
      <c r="AK70" s="306"/>
      <c r="AL70" s="975"/>
      <c r="AM70" s="1027"/>
      <c r="AN70" s="975"/>
      <c r="AO70" s="306"/>
      <c r="AP70" s="975"/>
      <c r="AQ70" s="306"/>
      <c r="AR70" s="975"/>
      <c r="AS70" s="306"/>
      <c r="AT70" s="975"/>
      <c r="AU70" s="306"/>
      <c r="AV70" s="975"/>
      <c r="AW70" s="306"/>
      <c r="AX70" s="975"/>
      <c r="AY70" s="306"/>
      <c r="AZ70" s="975"/>
      <c r="BA70" s="306"/>
      <c r="BB70" s="975"/>
      <c r="BC70" s="306"/>
      <c r="BD70" s="306"/>
      <c r="BE70" s="975"/>
      <c r="BF70" s="1027"/>
      <c r="BG70" s="975"/>
      <c r="BH70" s="975"/>
      <c r="BI70" s="306"/>
      <c r="BJ70" s="975"/>
      <c r="BK70" s="306"/>
      <c r="BL70" s="975"/>
      <c r="BM70" s="306"/>
      <c r="BN70" s="975"/>
      <c r="BO70" s="306"/>
      <c r="BP70" s="975"/>
      <c r="BQ70" s="306"/>
      <c r="BR70" s="975"/>
      <c r="BS70" s="306"/>
      <c r="BT70" s="975"/>
      <c r="BU70" s="306"/>
      <c r="BV70" s="975"/>
      <c r="BW70" s="975"/>
      <c r="BX70" s="306"/>
      <c r="BY70" s="1027"/>
      <c r="BZ70" s="975"/>
      <c r="CA70" s="306"/>
      <c r="CB70" s="975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EA70" s="61"/>
    </row>
    <row r="71" spans="1:131" ht="12.75" customHeight="1">
      <c r="A71" s="980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27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27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27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27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82"/>
      <c r="DW71" s="983"/>
      <c r="DX71" s="983"/>
      <c r="DY71" s="984"/>
      <c r="EA71" s="61"/>
    </row>
    <row r="72" spans="1:131" ht="12.75" customHeight="1">
      <c r="A72" s="980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27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27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27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27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82"/>
      <c r="DW72" s="983"/>
      <c r="DX72" s="983"/>
      <c r="DY72" s="98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27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27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27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27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82"/>
      <c r="DW73" s="983"/>
      <c r="DX73" s="983"/>
      <c r="DY73" s="984"/>
      <c r="EA73" s="61"/>
    </row>
    <row r="74" spans="1:131" ht="12.75" customHeight="1">
      <c r="A74" s="1031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5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5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5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5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87" t="str">
        <f>IF(SUM(BZ74)&gt;0,(BZ70-DV77-SUM(BZ77)*(DV77=""))*'Exp factors'!C$23,"")</f>
        <v/>
      </c>
      <c r="DW74" s="988" t="str">
        <f>IF(SUM(CA74)&gt;0,(CA70-DW77-SUM(CA77)*(DW77=""))*'Exp factors'!D$23,"")</f>
        <v/>
      </c>
      <c r="DX74" s="988" t="str">
        <f>IF(SUM(CB74)&gt;0,(CB70-DX77-SUM(CB77)*(DX77=""))*'Exp factors'!E$23,"")</f>
        <v/>
      </c>
      <c r="DY74" s="989" t="str">
        <f>IF(SUM(CC74)&gt;0,(CC70-DY77-SUM(CC77)*(DY77=""))*'Exp factors'!F$23,"")</f>
        <v/>
      </c>
      <c r="EA74" s="61"/>
    </row>
    <row r="75" spans="1:131" ht="12.75" customHeight="1">
      <c r="A75" s="1031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30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30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30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30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82"/>
      <c r="DW75" s="983"/>
      <c r="DX75" s="983"/>
      <c r="DY75" s="984"/>
      <c r="EA75" s="61"/>
    </row>
    <row r="76" spans="1:131" ht="12.75" customHeight="1">
      <c r="A76" s="529" t="s">
        <v>353</v>
      </c>
      <c r="B76" s="863" t="str">
        <f t="shared" ref="B76:S76" si="347">IF(B74="","",B74*B75/B$7/365/$G$1)</f>
        <v/>
      </c>
      <c r="C76" s="863" t="str">
        <f t="shared" si="347"/>
        <v/>
      </c>
      <c r="D76" s="863" t="str">
        <f t="shared" si="347"/>
        <v/>
      </c>
      <c r="E76" s="863" t="str">
        <f t="shared" si="347"/>
        <v/>
      </c>
      <c r="F76" s="863" t="str">
        <f t="shared" si="347"/>
        <v/>
      </c>
      <c r="G76" s="863" t="str">
        <f t="shared" si="347"/>
        <v/>
      </c>
      <c r="H76" s="863" t="str">
        <f t="shared" si="347"/>
        <v/>
      </c>
      <c r="I76" s="863" t="str">
        <f t="shared" si="347"/>
        <v/>
      </c>
      <c r="J76" s="863" t="str">
        <f t="shared" si="347"/>
        <v/>
      </c>
      <c r="K76" s="863" t="str">
        <f t="shared" si="347"/>
        <v/>
      </c>
      <c r="L76" s="863" t="str">
        <f t="shared" si="347"/>
        <v/>
      </c>
      <c r="M76" s="863" t="str">
        <f t="shared" si="347"/>
        <v/>
      </c>
      <c r="N76" s="863" t="str">
        <f t="shared" si="347"/>
        <v/>
      </c>
      <c r="O76" s="863" t="str">
        <f t="shared" si="347"/>
        <v/>
      </c>
      <c r="P76" s="863" t="str">
        <f t="shared" si="347"/>
        <v/>
      </c>
      <c r="Q76" s="863" t="str">
        <f t="shared" si="347"/>
        <v/>
      </c>
      <c r="R76" s="863" t="str">
        <f t="shared" si="347"/>
        <v/>
      </c>
      <c r="S76" s="863" t="str">
        <f t="shared" si="347"/>
        <v/>
      </c>
      <c r="T76" s="996"/>
      <c r="U76" s="863" t="str">
        <f t="shared" ref="U76:AL76" si="348">IF(U74="","",U74*U75/U$7/365/$G$1)</f>
        <v/>
      </c>
      <c r="V76" s="863" t="str">
        <f t="shared" si="348"/>
        <v/>
      </c>
      <c r="W76" s="863" t="str">
        <f t="shared" si="348"/>
        <v/>
      </c>
      <c r="X76" s="863" t="str">
        <f t="shared" si="348"/>
        <v/>
      </c>
      <c r="Y76" s="863" t="str">
        <f t="shared" si="348"/>
        <v/>
      </c>
      <c r="Z76" s="863" t="str">
        <f t="shared" si="348"/>
        <v/>
      </c>
      <c r="AA76" s="863" t="str">
        <f t="shared" si="348"/>
        <v/>
      </c>
      <c r="AB76" s="863" t="str">
        <f t="shared" si="348"/>
        <v/>
      </c>
      <c r="AC76" s="863" t="str">
        <f t="shared" si="348"/>
        <v/>
      </c>
      <c r="AD76" s="863" t="str">
        <f t="shared" si="348"/>
        <v/>
      </c>
      <c r="AE76" s="863" t="str">
        <f t="shared" si="348"/>
        <v/>
      </c>
      <c r="AF76" s="863" t="str">
        <f t="shared" si="348"/>
        <v/>
      </c>
      <c r="AG76" s="863" t="str">
        <f t="shared" si="348"/>
        <v/>
      </c>
      <c r="AH76" s="863" t="str">
        <f t="shared" si="348"/>
        <v/>
      </c>
      <c r="AI76" s="863" t="str">
        <f t="shared" si="348"/>
        <v/>
      </c>
      <c r="AJ76" s="863" t="str">
        <f t="shared" si="348"/>
        <v/>
      </c>
      <c r="AK76" s="863" t="str">
        <f t="shared" si="348"/>
        <v/>
      </c>
      <c r="AL76" s="863" t="str">
        <f t="shared" si="348"/>
        <v/>
      </c>
      <c r="AM76" s="996"/>
      <c r="AN76" s="863" t="str">
        <f t="shared" ref="AN76:BE76" si="349">IF(AN74="","",AN74*AN75/AN$7/365/$G$1)</f>
        <v/>
      </c>
      <c r="AO76" s="863" t="str">
        <f t="shared" si="349"/>
        <v/>
      </c>
      <c r="AP76" s="863" t="str">
        <f t="shared" si="349"/>
        <v/>
      </c>
      <c r="AQ76" s="863" t="str">
        <f t="shared" si="349"/>
        <v/>
      </c>
      <c r="AR76" s="863" t="str">
        <f t="shared" si="349"/>
        <v/>
      </c>
      <c r="AS76" s="863" t="str">
        <f t="shared" si="349"/>
        <v/>
      </c>
      <c r="AT76" s="863" t="str">
        <f t="shared" si="349"/>
        <v/>
      </c>
      <c r="AU76" s="863" t="str">
        <f t="shared" si="349"/>
        <v/>
      </c>
      <c r="AV76" s="863" t="str">
        <f t="shared" si="349"/>
        <v/>
      </c>
      <c r="AW76" s="863" t="str">
        <f t="shared" si="349"/>
        <v/>
      </c>
      <c r="AX76" s="863" t="str">
        <f t="shared" si="349"/>
        <v/>
      </c>
      <c r="AY76" s="863" t="str">
        <f t="shared" si="349"/>
        <v/>
      </c>
      <c r="AZ76" s="863" t="str">
        <f t="shared" si="349"/>
        <v/>
      </c>
      <c r="BA76" s="863" t="str">
        <f t="shared" si="349"/>
        <v/>
      </c>
      <c r="BB76" s="863" t="str">
        <f t="shared" si="349"/>
        <v/>
      </c>
      <c r="BC76" s="863" t="str">
        <f t="shared" si="349"/>
        <v/>
      </c>
      <c r="BD76" s="863" t="str">
        <f t="shared" si="349"/>
        <v/>
      </c>
      <c r="BE76" s="863" t="str">
        <f t="shared" si="349"/>
        <v/>
      </c>
      <c r="BF76" s="996"/>
      <c r="BG76" s="863" t="str">
        <f t="shared" ref="BG76:BX76" si="350">IF(BG74="","",BG74*BG75/BG$7/365/$G$1)</f>
        <v/>
      </c>
      <c r="BH76" s="863" t="str">
        <f t="shared" si="350"/>
        <v/>
      </c>
      <c r="BI76" s="863" t="str">
        <f t="shared" si="350"/>
        <v/>
      </c>
      <c r="BJ76" s="863" t="str">
        <f t="shared" si="350"/>
        <v/>
      </c>
      <c r="BK76" s="863" t="str">
        <f t="shared" si="350"/>
        <v/>
      </c>
      <c r="BL76" s="863" t="str">
        <f t="shared" si="350"/>
        <v/>
      </c>
      <c r="BM76" s="863" t="str">
        <f t="shared" si="350"/>
        <v/>
      </c>
      <c r="BN76" s="863" t="str">
        <f t="shared" si="350"/>
        <v/>
      </c>
      <c r="BO76" s="863" t="str">
        <f t="shared" si="350"/>
        <v/>
      </c>
      <c r="BP76" s="863" t="str">
        <f t="shared" si="350"/>
        <v/>
      </c>
      <c r="BQ76" s="863" t="str">
        <f t="shared" si="350"/>
        <v/>
      </c>
      <c r="BR76" s="863" t="str">
        <f t="shared" si="350"/>
        <v/>
      </c>
      <c r="BS76" s="863" t="str">
        <f t="shared" si="350"/>
        <v/>
      </c>
      <c r="BT76" s="863" t="str">
        <f t="shared" si="350"/>
        <v/>
      </c>
      <c r="BU76" s="863" t="str">
        <f t="shared" si="350"/>
        <v/>
      </c>
      <c r="BV76" s="863" t="str">
        <f t="shared" si="350"/>
        <v/>
      </c>
      <c r="BW76" s="863" t="str">
        <f t="shared" si="350"/>
        <v/>
      </c>
      <c r="BX76" s="863" t="str">
        <f t="shared" si="350"/>
        <v/>
      </c>
      <c r="BY76" s="996"/>
      <c r="BZ76" s="863" t="str">
        <f>IF(BZ74="","",BZ74*BZ75/BZ$7/365/$G$1)</f>
        <v/>
      </c>
      <c r="CA76" s="863" t="str">
        <f>IF(CA74="","",CA74*CA75/CA$7/365/$G$1)</f>
        <v/>
      </c>
      <c r="CB76" s="863" t="str">
        <f>IF(CB74="","",CB74*CB75/CB$7/365/$G$1)</f>
        <v/>
      </c>
      <c r="CC76" s="863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91" t="str">
        <f>IF(DV74="","",DV74*BZ75)</f>
        <v/>
      </c>
      <c r="DW76" s="992" t="str">
        <f>IF(DW74="","",DW74*CA75)</f>
        <v/>
      </c>
      <c r="DX76" s="992" t="str">
        <f>IF(DX74="","",DX74*CB75)</f>
        <v/>
      </c>
      <c r="DY76" s="993" t="str">
        <f>IF(DY74="","",DY74*CC75)</f>
        <v/>
      </c>
      <c r="EA76" s="61"/>
    </row>
    <row r="77" spans="1:131" ht="12.75" customHeight="1">
      <c r="A77" s="1040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36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36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36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36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94"/>
      <c r="DW77" s="306"/>
      <c r="DX77" s="306"/>
      <c r="DY77" s="995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5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5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5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5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99" t="str">
        <f>IF(DV70="","",(DV70+SUM(BZ70)*(DV70="")-SUM(DV74)-DV77-SUM(BZ77)*(DV77=""))*BZ71/DV$7/365/$G$1)</f>
        <v/>
      </c>
      <c r="DW78" s="863" t="str">
        <f>IF(DW70="","",(DW70+SUM(CA70)*(DW70="")-SUM(DW74)-DW77-SUM(CA77)*(DW77=""))*CA71/DW$7/365/$G$1)</f>
        <v/>
      </c>
      <c r="DX78" s="863" t="str">
        <f>IF(DX70="","",(DX70+SUM(CB70)*(DX70="")-SUM(DX74)-DX77-SUM(CB77)*(DX77=""))*CB71/DX$7/365/$G$1)</f>
        <v/>
      </c>
      <c r="DY78" s="1000" t="str">
        <f>IF(DY70="","",(DY70+SUM(CC70)*(DY70="")-SUM(DY74)-DY77-SUM(CC77)*(DY77=""))*CC71/DY$7/365/$G$1)</f>
        <v/>
      </c>
      <c r="EA78" s="61"/>
    </row>
    <row r="79" spans="1:131" ht="12.75" customHeight="1">
      <c r="A79" s="1026" t="s">
        <v>839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27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27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27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27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1001" t="str">
        <f>IF(SUM(BZ79)&gt;0,BZ79*'Exp factors'!C$21,"")</f>
        <v/>
      </c>
      <c r="DW79" s="1002" t="str">
        <f>IF(SUM(CA79)&gt;0,CA79*'Exp factors'!D$21,"")</f>
        <v/>
      </c>
      <c r="DX79" s="1002" t="str">
        <f>IF(SUM(CB79)&gt;0,CB79*'Exp factors'!E$21,"")</f>
        <v/>
      </c>
      <c r="DY79" s="1003" t="str">
        <f>IF(SUM(CC79)&gt;0,CC79*'Exp factors'!F$21,"")</f>
        <v/>
      </c>
      <c r="EA79" s="61"/>
    </row>
    <row r="80" spans="1:131" ht="12.75" customHeight="1">
      <c r="A80" s="980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27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27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27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27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82"/>
      <c r="DW80" s="983"/>
      <c r="DX80" s="983"/>
      <c r="DY80" s="984"/>
      <c r="EA80" s="61"/>
    </row>
    <row r="81" spans="1:256" ht="12.75" customHeight="1">
      <c r="A81" s="980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27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27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27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27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82"/>
      <c r="DW81" s="983"/>
      <c r="DX81" s="983"/>
      <c r="DY81" s="98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27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27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27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27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82"/>
      <c r="DW82" s="983"/>
      <c r="DX82" s="983"/>
      <c r="DY82" s="984"/>
      <c r="EA82" s="61"/>
    </row>
    <row r="83" spans="1:256" ht="12.75" customHeight="1">
      <c r="A83" s="1031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5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5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5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5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87" t="str">
        <f>IF(SUM(BZ83)&gt;0,(BZ79-DV86-SUM(BZ86)*(DV86=""))*'Exp factors'!C$23,"")</f>
        <v/>
      </c>
      <c r="DW83" s="988" t="str">
        <f>IF(SUM(CA83)&gt;0,(CA79-DW86-SUM(CA86)*(DW86=""))*'Exp factors'!D$23,"")</f>
        <v/>
      </c>
      <c r="DX83" s="988" t="str">
        <f>IF(SUM(CB83)&gt;0,(CB79-DX86-SUM(CB86)*(DX86=""))*'Exp factors'!E$23,"")</f>
        <v/>
      </c>
      <c r="DY83" s="989" t="str">
        <f>IF(SUM(CC83)&gt;0,(CC79-DY86-SUM(CC86)*(DY86=""))*'Exp factors'!F$23,"")</f>
        <v/>
      </c>
      <c r="EA83" s="61"/>
    </row>
    <row r="84" spans="1:256" ht="12.75" customHeight="1">
      <c r="A84" s="1031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30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30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30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30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82"/>
      <c r="DW84" s="983"/>
      <c r="DX84" s="983"/>
      <c r="DY84" s="984"/>
      <c r="EA84" s="61"/>
    </row>
    <row r="85" spans="1:256" ht="12.75" customHeight="1">
      <c r="A85" s="529" t="s">
        <v>353</v>
      </c>
      <c r="B85" s="863" t="str">
        <f t="shared" ref="B85:S85" si="403">IF(B83="","",B83*B84/B$7/365/$G$1)</f>
        <v/>
      </c>
      <c r="C85" s="863" t="str">
        <f t="shared" si="403"/>
        <v/>
      </c>
      <c r="D85" s="863" t="str">
        <f t="shared" si="403"/>
        <v/>
      </c>
      <c r="E85" s="863" t="str">
        <f t="shared" si="403"/>
        <v/>
      </c>
      <c r="F85" s="863" t="str">
        <f t="shared" si="403"/>
        <v/>
      </c>
      <c r="G85" s="863" t="str">
        <f t="shared" si="403"/>
        <v/>
      </c>
      <c r="H85" s="863" t="str">
        <f t="shared" si="403"/>
        <v/>
      </c>
      <c r="I85" s="863" t="str">
        <f t="shared" si="403"/>
        <v/>
      </c>
      <c r="J85" s="863" t="str">
        <f t="shared" si="403"/>
        <v/>
      </c>
      <c r="K85" s="863" t="str">
        <f t="shared" si="403"/>
        <v/>
      </c>
      <c r="L85" s="863" t="str">
        <f t="shared" si="403"/>
        <v/>
      </c>
      <c r="M85" s="863" t="str">
        <f t="shared" si="403"/>
        <v/>
      </c>
      <c r="N85" s="863" t="str">
        <f t="shared" si="403"/>
        <v/>
      </c>
      <c r="O85" s="863" t="str">
        <f t="shared" si="403"/>
        <v/>
      </c>
      <c r="P85" s="863" t="str">
        <f t="shared" si="403"/>
        <v/>
      </c>
      <c r="Q85" s="863" t="str">
        <f t="shared" si="403"/>
        <v/>
      </c>
      <c r="R85" s="863" t="str">
        <f t="shared" si="403"/>
        <v/>
      </c>
      <c r="S85" s="863" t="str">
        <f t="shared" si="403"/>
        <v/>
      </c>
      <c r="T85" s="996"/>
      <c r="U85" s="863" t="str">
        <f t="shared" ref="U85:AL85" si="404">IF(U83="","",U83*U84/U$7/365/$G$1)</f>
        <v/>
      </c>
      <c r="V85" s="863" t="str">
        <f t="shared" si="404"/>
        <v/>
      </c>
      <c r="W85" s="863" t="str">
        <f t="shared" si="404"/>
        <v/>
      </c>
      <c r="X85" s="863" t="str">
        <f t="shared" si="404"/>
        <v/>
      </c>
      <c r="Y85" s="863" t="str">
        <f t="shared" si="404"/>
        <v/>
      </c>
      <c r="Z85" s="863" t="str">
        <f t="shared" si="404"/>
        <v/>
      </c>
      <c r="AA85" s="863" t="str">
        <f t="shared" si="404"/>
        <v/>
      </c>
      <c r="AB85" s="863" t="str">
        <f t="shared" si="404"/>
        <v/>
      </c>
      <c r="AC85" s="863" t="str">
        <f t="shared" si="404"/>
        <v/>
      </c>
      <c r="AD85" s="863" t="str">
        <f t="shared" si="404"/>
        <v/>
      </c>
      <c r="AE85" s="863" t="str">
        <f t="shared" si="404"/>
        <v/>
      </c>
      <c r="AF85" s="863" t="str">
        <f t="shared" si="404"/>
        <v/>
      </c>
      <c r="AG85" s="863" t="str">
        <f t="shared" si="404"/>
        <v/>
      </c>
      <c r="AH85" s="863" t="str">
        <f t="shared" si="404"/>
        <v/>
      </c>
      <c r="AI85" s="863" t="str">
        <f t="shared" si="404"/>
        <v/>
      </c>
      <c r="AJ85" s="863" t="str">
        <f t="shared" si="404"/>
        <v/>
      </c>
      <c r="AK85" s="863" t="str">
        <f t="shared" si="404"/>
        <v/>
      </c>
      <c r="AL85" s="863" t="str">
        <f t="shared" si="404"/>
        <v/>
      </c>
      <c r="AM85" s="996"/>
      <c r="AN85" s="863" t="str">
        <f t="shared" ref="AN85:BE85" si="405">IF(AN83="","",AN83*AN84/AN$7/365/$G$1)</f>
        <v/>
      </c>
      <c r="AO85" s="863" t="str">
        <f t="shared" si="405"/>
        <v/>
      </c>
      <c r="AP85" s="863" t="str">
        <f t="shared" si="405"/>
        <v/>
      </c>
      <c r="AQ85" s="863" t="str">
        <f t="shared" si="405"/>
        <v/>
      </c>
      <c r="AR85" s="863" t="str">
        <f t="shared" si="405"/>
        <v/>
      </c>
      <c r="AS85" s="863" t="str">
        <f t="shared" si="405"/>
        <v/>
      </c>
      <c r="AT85" s="863" t="str">
        <f t="shared" si="405"/>
        <v/>
      </c>
      <c r="AU85" s="863" t="str">
        <f t="shared" si="405"/>
        <v/>
      </c>
      <c r="AV85" s="863" t="str">
        <f t="shared" si="405"/>
        <v/>
      </c>
      <c r="AW85" s="863" t="str">
        <f t="shared" si="405"/>
        <v/>
      </c>
      <c r="AX85" s="863" t="str">
        <f t="shared" si="405"/>
        <v/>
      </c>
      <c r="AY85" s="863" t="str">
        <f t="shared" si="405"/>
        <v/>
      </c>
      <c r="AZ85" s="863" t="str">
        <f t="shared" si="405"/>
        <v/>
      </c>
      <c r="BA85" s="863" t="str">
        <f t="shared" si="405"/>
        <v/>
      </c>
      <c r="BB85" s="863" t="str">
        <f t="shared" si="405"/>
        <v/>
      </c>
      <c r="BC85" s="863" t="str">
        <f t="shared" si="405"/>
        <v/>
      </c>
      <c r="BD85" s="863" t="str">
        <f t="shared" si="405"/>
        <v/>
      </c>
      <c r="BE85" s="863" t="str">
        <f t="shared" si="405"/>
        <v/>
      </c>
      <c r="BF85" s="996"/>
      <c r="BG85" s="863" t="str">
        <f t="shared" ref="BG85:BX85" si="406">IF(BG83="","",BG83*BG84/BG$7/365/$G$1)</f>
        <v/>
      </c>
      <c r="BH85" s="863" t="str">
        <f t="shared" si="406"/>
        <v/>
      </c>
      <c r="BI85" s="863" t="str">
        <f t="shared" si="406"/>
        <v/>
      </c>
      <c r="BJ85" s="863" t="str">
        <f t="shared" si="406"/>
        <v/>
      </c>
      <c r="BK85" s="863" t="str">
        <f t="shared" si="406"/>
        <v/>
      </c>
      <c r="BL85" s="863" t="str">
        <f t="shared" si="406"/>
        <v/>
      </c>
      <c r="BM85" s="863" t="str">
        <f t="shared" si="406"/>
        <v/>
      </c>
      <c r="BN85" s="863" t="str">
        <f t="shared" si="406"/>
        <v/>
      </c>
      <c r="BO85" s="863" t="str">
        <f t="shared" si="406"/>
        <v/>
      </c>
      <c r="BP85" s="863" t="str">
        <f t="shared" si="406"/>
        <v/>
      </c>
      <c r="BQ85" s="863" t="str">
        <f t="shared" si="406"/>
        <v/>
      </c>
      <c r="BR85" s="863" t="str">
        <f t="shared" si="406"/>
        <v/>
      </c>
      <c r="BS85" s="863" t="str">
        <f t="shared" si="406"/>
        <v/>
      </c>
      <c r="BT85" s="863" t="str">
        <f t="shared" si="406"/>
        <v/>
      </c>
      <c r="BU85" s="863" t="str">
        <f t="shared" si="406"/>
        <v/>
      </c>
      <c r="BV85" s="863" t="str">
        <f t="shared" si="406"/>
        <v/>
      </c>
      <c r="BW85" s="863" t="str">
        <f t="shared" si="406"/>
        <v/>
      </c>
      <c r="BX85" s="863" t="str">
        <f t="shared" si="406"/>
        <v/>
      </c>
      <c r="BY85" s="996"/>
      <c r="BZ85" s="863" t="str">
        <f>IF(BZ83="","",BZ83*BZ84/BZ$7/365/$G$1)</f>
        <v/>
      </c>
      <c r="CA85" s="863" t="str">
        <f>IF(CA83="","",CA83*CA84/CA$7/365/$G$1)</f>
        <v/>
      </c>
      <c r="CB85" s="863" t="str">
        <f>IF(CB83="","",CB83*CB84/CB$7/365/$G$1)</f>
        <v/>
      </c>
      <c r="CC85" s="863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91" t="str">
        <f>IF(DV83="","",DV83*BZ84)</f>
        <v/>
      </c>
      <c r="DW85" s="992" t="str">
        <f>IF(DW83="","",DW83*CA84)</f>
        <v/>
      </c>
      <c r="DX85" s="992" t="str">
        <f>IF(DX83="","",DX83*CB84)</f>
        <v/>
      </c>
      <c r="DY85" s="993" t="str">
        <f>IF(DY83="","",DY83*CC84)</f>
        <v/>
      </c>
      <c r="EA85" s="61"/>
    </row>
    <row r="86" spans="1:256" ht="12.75" customHeight="1">
      <c r="A86" s="1040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36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36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36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36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94"/>
      <c r="DW86" s="306"/>
      <c r="DX86" s="306"/>
      <c r="DY86" s="995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5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5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5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5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97" t="str">
        <f t="shared" si="399"/>
        <v/>
      </c>
      <c r="CE87" s="997" t="str">
        <f t="shared" si="400"/>
        <v/>
      </c>
      <c r="CF87" s="997" t="str">
        <f t="shared" si="401"/>
        <v/>
      </c>
      <c r="CG87" s="998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99" t="str">
        <f>IF(DV79="","",(DV79+SUM(BZ79)*(DV79="")-SUM(DV83)-DV86-SUM(BZ86)*(DV86=""))*BZ80/DV$7/365/$G$1)</f>
        <v/>
      </c>
      <c r="DW87" s="863" t="str">
        <f>IF(DW79="","",(DW79+SUM(CA79)*(DW79="")-SUM(DW83)-DW86-SUM(CA86)*(DW86=""))*CA80/DW$7/365/$G$1)</f>
        <v/>
      </c>
      <c r="DX87" s="863" t="str">
        <f>IF(DX79="","",(DX79+SUM(CB79)*(DX79="")-SUM(DX83)-DX86-SUM(CB86)*(DX86=""))*CB80/DX$7/365/$G$1)</f>
        <v/>
      </c>
      <c r="DY87" s="1000" t="str">
        <f>IF(DY79="","",(DY79+SUM(CC79)*(DY79="")-SUM(DY83)-DY86-SUM(CC86)*(DY86=""))*CC80/DY$7/365/$G$1)</f>
        <v/>
      </c>
      <c r="EA87" s="61"/>
    </row>
    <row r="88" spans="1:256" s="1047" customFormat="1" ht="14" customHeight="1">
      <c r="A88" s="1041" t="s">
        <v>572</v>
      </c>
      <c r="B88" s="1007">
        <f t="shared" ref="B88:S88" si="411">SUM(B16,B34,B43,B58,B67,B76,B85)</f>
        <v>5.2039208736469E-2</v>
      </c>
      <c r="C88" s="1007">
        <f t="shared" si="411"/>
        <v>0</v>
      </c>
      <c r="D88" s="1007">
        <f t="shared" si="411"/>
        <v>0</v>
      </c>
      <c r="E88" s="1007">
        <f t="shared" si="411"/>
        <v>1.1783521793275216E-2</v>
      </c>
      <c r="F88" s="1007">
        <f t="shared" si="411"/>
        <v>0</v>
      </c>
      <c r="G88" s="1007">
        <f t="shared" si="411"/>
        <v>0</v>
      </c>
      <c r="H88" s="1007">
        <f t="shared" si="411"/>
        <v>0</v>
      </c>
      <c r="I88" s="1007">
        <f t="shared" si="411"/>
        <v>0</v>
      </c>
      <c r="J88" s="1007">
        <f t="shared" si="411"/>
        <v>0</v>
      </c>
      <c r="K88" s="1007">
        <f t="shared" si="411"/>
        <v>0</v>
      </c>
      <c r="L88" s="1007">
        <f t="shared" si="411"/>
        <v>0</v>
      </c>
      <c r="M88" s="1007">
        <f t="shared" si="411"/>
        <v>0</v>
      </c>
      <c r="N88" s="1007">
        <f t="shared" si="411"/>
        <v>0</v>
      </c>
      <c r="O88" s="1007">
        <f t="shared" si="411"/>
        <v>0</v>
      </c>
      <c r="P88" s="1007">
        <f t="shared" si="411"/>
        <v>0</v>
      </c>
      <c r="Q88" s="1007">
        <f t="shared" si="411"/>
        <v>0</v>
      </c>
      <c r="R88" s="1007">
        <f t="shared" si="411"/>
        <v>0</v>
      </c>
      <c r="S88" s="1007">
        <f t="shared" si="411"/>
        <v>0</v>
      </c>
      <c r="T88" s="1008"/>
      <c r="U88" s="1007">
        <f t="shared" ref="U88:AL88" si="412">SUM(U16,U34,U43,U58,U67,U76,U85)</f>
        <v>0.10119713840953565</v>
      </c>
      <c r="V88" s="1007">
        <f t="shared" si="412"/>
        <v>8.4563714196762133E-2</v>
      </c>
      <c r="W88" s="1007">
        <f t="shared" si="412"/>
        <v>8.7633425902864256E-2</v>
      </c>
      <c r="X88" s="1007">
        <f t="shared" si="412"/>
        <v>2.651292403486924E-2</v>
      </c>
      <c r="Y88" s="1007">
        <f t="shared" si="412"/>
        <v>0</v>
      </c>
      <c r="Z88" s="1007">
        <f t="shared" si="412"/>
        <v>6.7650971357409703E-2</v>
      </c>
      <c r="AA88" s="1007">
        <f t="shared" si="412"/>
        <v>0</v>
      </c>
      <c r="AB88" s="1007">
        <f t="shared" si="412"/>
        <v>0</v>
      </c>
      <c r="AC88" s="1007">
        <f t="shared" si="412"/>
        <v>0</v>
      </c>
      <c r="AD88" s="1007">
        <f t="shared" si="412"/>
        <v>1.325646201743462E-2</v>
      </c>
      <c r="AE88" s="1007">
        <f t="shared" si="412"/>
        <v>0</v>
      </c>
      <c r="AF88" s="1007">
        <f t="shared" si="412"/>
        <v>0</v>
      </c>
      <c r="AG88" s="1007">
        <f t="shared" si="412"/>
        <v>0</v>
      </c>
      <c r="AH88" s="1007">
        <f t="shared" si="412"/>
        <v>0</v>
      </c>
      <c r="AI88" s="1007">
        <f t="shared" si="412"/>
        <v>0</v>
      </c>
      <c r="AJ88" s="1007">
        <f t="shared" si="412"/>
        <v>0</v>
      </c>
      <c r="AK88" s="1007">
        <f t="shared" si="412"/>
        <v>0</v>
      </c>
      <c r="AL88" s="1007">
        <f t="shared" si="412"/>
        <v>0</v>
      </c>
      <c r="AM88" s="1008"/>
      <c r="AN88" s="1007">
        <f t="shared" ref="AN88:BE88" si="413">SUM(AN16,AN34,AN43,AN58,AN67,AN76,AN85)</f>
        <v>0</v>
      </c>
      <c r="AO88" s="1007">
        <f t="shared" si="413"/>
        <v>2.2550323785803236E-2</v>
      </c>
      <c r="AP88" s="1007">
        <f t="shared" si="413"/>
        <v>9.0201295143212956E-3</v>
      </c>
      <c r="AQ88" s="1007">
        <f t="shared" si="413"/>
        <v>0</v>
      </c>
      <c r="AR88" s="1007">
        <f t="shared" si="413"/>
        <v>0</v>
      </c>
      <c r="AS88" s="1007">
        <f t="shared" si="413"/>
        <v>0.10824155417185553</v>
      </c>
      <c r="AT88" s="1007">
        <f t="shared" si="413"/>
        <v>7.7315395837039669E-2</v>
      </c>
      <c r="AU88" s="1007">
        <f t="shared" si="413"/>
        <v>0.11275161892901618</v>
      </c>
      <c r="AV88" s="1007">
        <f t="shared" si="413"/>
        <v>9.6644244796299572E-2</v>
      </c>
      <c r="AW88" s="1007">
        <f t="shared" si="413"/>
        <v>0</v>
      </c>
      <c r="AX88" s="1007">
        <f t="shared" si="413"/>
        <v>6.7650971357409703E-2</v>
      </c>
      <c r="AY88" s="1007">
        <f t="shared" si="413"/>
        <v>0</v>
      </c>
      <c r="AZ88" s="1007">
        <f t="shared" si="413"/>
        <v>0</v>
      </c>
      <c r="BA88" s="1007">
        <f t="shared" si="413"/>
        <v>0</v>
      </c>
      <c r="BB88" s="1007">
        <f t="shared" si="413"/>
        <v>0</v>
      </c>
      <c r="BC88" s="1007">
        <f t="shared" si="413"/>
        <v>0</v>
      </c>
      <c r="BD88" s="1007">
        <f t="shared" si="413"/>
        <v>2.651292403486924E-2</v>
      </c>
      <c r="BE88" s="1007">
        <f t="shared" si="413"/>
        <v>0</v>
      </c>
      <c r="BF88" s="1008"/>
      <c r="BG88" s="1007">
        <f t="shared" ref="BG88:BX88" si="414">SUM(BG16,BG34,BG43,BG58,BG67,BG76,BG85)</f>
        <v>0</v>
      </c>
      <c r="BH88" s="1007">
        <f t="shared" si="414"/>
        <v>0</v>
      </c>
      <c r="BI88" s="1007">
        <f t="shared" si="414"/>
        <v>0</v>
      </c>
      <c r="BJ88" s="1007">
        <f t="shared" si="414"/>
        <v>0</v>
      </c>
      <c r="BK88" s="1007">
        <f t="shared" si="414"/>
        <v>0</v>
      </c>
      <c r="BL88" s="1007">
        <f t="shared" si="414"/>
        <v>0.11275161892901618</v>
      </c>
      <c r="BM88" s="1007">
        <f t="shared" si="414"/>
        <v>7.7315395837039669E-2</v>
      </c>
      <c r="BN88" s="1007">
        <f t="shared" si="414"/>
        <v>0.13530194271481941</v>
      </c>
      <c r="BO88" s="1007">
        <f t="shared" si="414"/>
        <v>9.6644244796299572E-2</v>
      </c>
      <c r="BP88" s="1007">
        <f t="shared" si="414"/>
        <v>0</v>
      </c>
      <c r="BQ88" s="1007">
        <f t="shared" si="414"/>
        <v>7.7315395837039669E-2</v>
      </c>
      <c r="BR88" s="1007">
        <f t="shared" si="414"/>
        <v>0</v>
      </c>
      <c r="BS88" s="1007">
        <f t="shared" si="414"/>
        <v>0</v>
      </c>
      <c r="BT88" s="1007">
        <f t="shared" si="414"/>
        <v>0</v>
      </c>
      <c r="BU88" s="1007">
        <f t="shared" si="414"/>
        <v>0</v>
      </c>
      <c r="BV88" s="1007">
        <f t="shared" si="414"/>
        <v>0</v>
      </c>
      <c r="BW88" s="1007">
        <f t="shared" si="414"/>
        <v>0</v>
      </c>
      <c r="BX88" s="1007">
        <f t="shared" si="414"/>
        <v>0</v>
      </c>
      <c r="BY88" s="1008"/>
      <c r="BZ88" s="1007">
        <f>SUM(BZ16,BZ25,BZ34,BZ43,BZ49,BZ58,BZ67,BZ76,BZ85)</f>
        <v>2.2941780821917807E-2</v>
      </c>
      <c r="CA88" s="1007">
        <f>SUM(CA16,CA25,CA34,CA43,CA49,CA58,CA67,CA76,CA85)</f>
        <v>3.2171701120797008E-2</v>
      </c>
      <c r="CB88" s="1007">
        <f>SUM(CB16,CB25,CB34,CB43,CB49,CB58,CB67,CB76,CB85)</f>
        <v>2.2811021170610211E-2</v>
      </c>
      <c r="CC88" s="1007">
        <f>SUM(CC16,CC25,CC34,CC43,CC49,CC58,CC67,CC76,CC85)</f>
        <v>5.4746450809464504E-2</v>
      </c>
      <c r="CD88" s="997" t="str">
        <f t="shared" si="399"/>
        <v/>
      </c>
      <c r="CE88" s="997" t="str">
        <f t="shared" si="400"/>
        <v/>
      </c>
      <c r="CF88" s="997" t="str">
        <f t="shared" si="401"/>
        <v/>
      </c>
      <c r="CG88" s="998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42"/>
      <c r="DS88" s="1043"/>
      <c r="DT88" s="1043"/>
      <c r="DU88" s="1043"/>
      <c r="DV88" s="1044">
        <f>SUM(DV16,DV34,DV43,DV58,DV85)</f>
        <v>0</v>
      </c>
      <c r="DW88" s="1045" t="e">
        <f>SUM(DW16,DW34,DW43,DW58,DW85)</f>
        <v>#VALUE!</v>
      </c>
      <c r="DX88" s="1045">
        <f>SUM(DX16,DX34,DX43,DX58,DX85)</f>
        <v>0</v>
      </c>
      <c r="DY88" s="1046">
        <f>SUM(DY16,DY34,DY43,DY58,DY85)</f>
        <v>0</v>
      </c>
      <c r="EA88" s="1048"/>
    </row>
    <row r="89" spans="1:256" s="1053" customFormat="1" ht="14" customHeight="1">
      <c r="A89" s="1049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1004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1004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1004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1004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50"/>
      <c r="DT89" s="1050"/>
      <c r="DU89" s="1050"/>
      <c r="DV89" s="1051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52">
        <f>SUM(DY18,DY36,DY45,DY60,DY87)</f>
        <v>0</v>
      </c>
      <c r="EA89" s="1054"/>
    </row>
    <row r="90" spans="1:256" s="61" customFormat="1" ht="12" customHeight="1">
      <c r="DV90" s="1011"/>
      <c r="DW90" s="1012"/>
      <c r="DX90" s="1012"/>
      <c r="DY90" s="1013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26" t="s">
        <v>571</v>
      </c>
      <c r="B91" s="306"/>
      <c r="C91" s="975" t="s">
        <v>369</v>
      </c>
      <c r="D91" s="306"/>
      <c r="E91" s="975" t="s">
        <v>569</v>
      </c>
      <c r="F91" s="306"/>
      <c r="G91" s="975"/>
      <c r="H91" s="306"/>
      <c r="I91" s="975" t="s">
        <v>369</v>
      </c>
      <c r="J91" s="777" t="s">
        <v>369</v>
      </c>
      <c r="K91" s="975"/>
      <c r="L91" s="306"/>
      <c r="M91" s="975"/>
      <c r="N91" s="306" t="s">
        <v>569</v>
      </c>
      <c r="O91" s="975" t="s">
        <v>569</v>
      </c>
      <c r="P91" s="306" t="s">
        <v>569</v>
      </c>
      <c r="Q91" s="975"/>
      <c r="R91" s="975" t="s">
        <v>569</v>
      </c>
      <c r="S91" s="306"/>
      <c r="T91" s="1027"/>
      <c r="U91" s="975"/>
      <c r="V91" s="306" t="s">
        <v>369</v>
      </c>
      <c r="W91" s="975"/>
      <c r="X91" s="306"/>
      <c r="Y91" s="975" t="s">
        <v>369</v>
      </c>
      <c r="Z91" s="306" t="s">
        <v>369</v>
      </c>
      <c r="AA91" s="975"/>
      <c r="AB91" s="306" t="s">
        <v>369</v>
      </c>
      <c r="AC91" s="975" t="s">
        <v>369</v>
      </c>
      <c r="AD91" s="306"/>
      <c r="AE91" s="975" t="s">
        <v>369</v>
      </c>
      <c r="AF91" s="306"/>
      <c r="AG91" s="975"/>
      <c r="AH91" s="306"/>
      <c r="AI91" s="975" t="s">
        <v>568</v>
      </c>
      <c r="AJ91" s="306"/>
      <c r="AK91" s="306" t="s">
        <v>569</v>
      </c>
      <c r="AL91" s="975" t="s">
        <v>569</v>
      </c>
      <c r="AM91" s="1027"/>
      <c r="AN91" s="975"/>
      <c r="AO91" s="306" t="s">
        <v>369</v>
      </c>
      <c r="AP91" s="975"/>
      <c r="AQ91" s="306" t="s">
        <v>569</v>
      </c>
      <c r="AR91" s="975"/>
      <c r="AS91" s="306" t="s">
        <v>369</v>
      </c>
      <c r="AT91" s="975"/>
      <c r="AU91" s="306" t="s">
        <v>369</v>
      </c>
      <c r="AV91" s="975"/>
      <c r="AW91" s="306"/>
      <c r="AX91" s="975"/>
      <c r="AY91" s="306" t="s">
        <v>569</v>
      </c>
      <c r="AZ91" s="975" t="s">
        <v>569</v>
      </c>
      <c r="BA91" s="306" t="s">
        <v>569</v>
      </c>
      <c r="BB91" s="975"/>
      <c r="BC91" s="306"/>
      <c r="BD91" s="306"/>
      <c r="BE91" s="975"/>
      <c r="BF91" s="1027"/>
      <c r="BG91" s="975"/>
      <c r="BH91" s="975"/>
      <c r="BI91" s="306"/>
      <c r="BJ91" s="975"/>
      <c r="BK91" s="306"/>
      <c r="BL91" s="975"/>
      <c r="BM91" s="306"/>
      <c r="BN91" s="975"/>
      <c r="BO91" s="306"/>
      <c r="BP91" s="975"/>
      <c r="BQ91" s="306"/>
      <c r="BR91" s="975" t="s">
        <v>569</v>
      </c>
      <c r="BS91" s="306"/>
      <c r="BT91" s="975"/>
      <c r="BU91" s="306"/>
      <c r="BV91" s="975"/>
      <c r="BW91" s="975"/>
      <c r="BX91" s="306"/>
      <c r="BY91" s="1027"/>
      <c r="BZ91" s="975" t="s">
        <v>369</v>
      </c>
      <c r="CA91" s="306" t="s">
        <v>369</v>
      </c>
      <c r="CB91" s="975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1001" t="str">
        <f>IF(SUM(BZ91)&gt;0,BZ91*'Exp factors'!C$21,"")</f>
        <v/>
      </c>
      <c r="DW91" s="1002" t="str">
        <f>IF(SUM(CA91)&gt;0,CA91*'Exp factors'!D$21,"")</f>
        <v/>
      </c>
      <c r="DX91" s="1002" t="str">
        <f>IF(SUM(CB91)&gt;0,CB91*'Exp factors'!E$21,"")</f>
        <v/>
      </c>
      <c r="DY91" s="1003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80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27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27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27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27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82"/>
      <c r="DW92" s="983"/>
      <c r="DX92" s="983"/>
      <c r="DY92" s="98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80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27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27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27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27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82"/>
      <c r="DW93" s="983"/>
      <c r="DX93" s="983"/>
      <c r="DY93" s="98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27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27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27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27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82"/>
      <c r="DW94" s="983"/>
      <c r="DX94" s="983"/>
      <c r="DY94" s="98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31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5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5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5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5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87" t="e">
        <f>IF(SUM(BZ95)&gt;0,(BZ91-DV98-SUM(BZ98)*(DV98=""))*'Exp factors'!C$23,"")</f>
        <v>#VALUE!</v>
      </c>
      <c r="DW95" s="988" t="e">
        <f>IF(SUM(CA95)&gt;0,(CA91-DW98-SUM(CA98)*(DW98=""))*'Exp factors'!D$23,"")</f>
        <v>#VALUE!</v>
      </c>
      <c r="DX95" s="988" t="e">
        <f>IF(SUM(CB95)&gt;0,(CB91-DX98-SUM(CB98)*(DX98=""))*'Exp factors'!E$23,"")</f>
        <v>#VALUE!</v>
      </c>
      <c r="DY95" s="989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31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30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30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30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30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82"/>
      <c r="DW96" s="983"/>
      <c r="DX96" s="983"/>
      <c r="DY96" s="98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3" t="str">
        <f t="shared" ref="B97:S97" si="431">IF(B95="","",B95*B96/B$7/365/$G$1)</f>
        <v/>
      </c>
      <c r="C97" s="863">
        <f t="shared" si="431"/>
        <v>4.1936488169364884E-2</v>
      </c>
      <c r="D97" s="863" t="str">
        <f t="shared" si="431"/>
        <v/>
      </c>
      <c r="E97" s="863">
        <f t="shared" si="431"/>
        <v>3.7276878372768781E-2</v>
      </c>
      <c r="F97" s="863" t="str">
        <f t="shared" si="431"/>
        <v/>
      </c>
      <c r="G97" s="863" t="str">
        <f t="shared" si="431"/>
        <v/>
      </c>
      <c r="H97" s="863" t="str">
        <f t="shared" si="431"/>
        <v/>
      </c>
      <c r="I97" s="863">
        <f t="shared" si="431"/>
        <v>8.3872976338729768E-2</v>
      </c>
      <c r="J97" s="863">
        <f t="shared" si="431"/>
        <v>4.7927415050702714E-2</v>
      </c>
      <c r="K97" s="863" t="str">
        <f t="shared" si="431"/>
        <v/>
      </c>
      <c r="L97" s="863" t="str">
        <f t="shared" si="431"/>
        <v/>
      </c>
      <c r="M97" s="863" t="str">
        <f t="shared" si="431"/>
        <v/>
      </c>
      <c r="N97" s="863">
        <f t="shared" si="431"/>
        <v>4.7927415050702714E-2</v>
      </c>
      <c r="O97" s="863">
        <f t="shared" si="431"/>
        <v>9.5854830101405428E-2</v>
      </c>
      <c r="P97" s="863">
        <f t="shared" si="431"/>
        <v>4.7927415050702714E-2</v>
      </c>
      <c r="Q97" s="863" t="str">
        <f t="shared" si="431"/>
        <v/>
      </c>
      <c r="R97" s="863">
        <f t="shared" si="431"/>
        <v>4.7927415050702714E-2</v>
      </c>
      <c r="S97" s="863" t="str">
        <f t="shared" si="431"/>
        <v/>
      </c>
      <c r="T97" s="996"/>
      <c r="U97" s="863" t="str">
        <f t="shared" ref="U97:AL97" si="432">IF(U95="","",U95*U96/U$7/365/$G$1)</f>
        <v/>
      </c>
      <c r="V97" s="863">
        <f t="shared" si="432"/>
        <v>5.0323785803237854E-2</v>
      </c>
      <c r="W97" s="863" t="str">
        <f t="shared" si="432"/>
        <v/>
      </c>
      <c r="X97" s="863" t="str">
        <f t="shared" si="432"/>
        <v/>
      </c>
      <c r="Y97" s="863">
        <f t="shared" si="432"/>
        <v>4.1936488169364884E-2</v>
      </c>
      <c r="Z97" s="863">
        <f t="shared" si="432"/>
        <v>3.3549190535491907E-2</v>
      </c>
      <c r="AA97" s="863" t="str">
        <f t="shared" si="432"/>
        <v/>
      </c>
      <c r="AB97" s="863">
        <f t="shared" si="432"/>
        <v>1.6774595267745954E-2</v>
      </c>
      <c r="AC97" s="863">
        <f t="shared" si="432"/>
        <v>1.4378224515210817E-2</v>
      </c>
      <c r="AD97" s="863" t="str">
        <f t="shared" si="432"/>
        <v/>
      </c>
      <c r="AE97" s="863">
        <f t="shared" si="432"/>
        <v>4.1936488169364884E-2</v>
      </c>
      <c r="AF97" s="863" t="str">
        <f t="shared" si="432"/>
        <v/>
      </c>
      <c r="AG97" s="863" t="str">
        <f t="shared" si="432"/>
        <v/>
      </c>
      <c r="AH97" s="863" t="str">
        <f t="shared" si="432"/>
        <v/>
      </c>
      <c r="AI97" s="863">
        <f t="shared" si="432"/>
        <v>4.1936488169364884E-2</v>
      </c>
      <c r="AJ97" s="863" t="str">
        <f t="shared" si="432"/>
        <v/>
      </c>
      <c r="AK97" s="863">
        <f t="shared" si="432"/>
        <v>3.3549190535491907E-2</v>
      </c>
      <c r="AL97" s="863">
        <f t="shared" si="432"/>
        <v>3.7276878372768781E-2</v>
      </c>
      <c r="AM97" s="996"/>
      <c r="AN97" s="863" t="str">
        <f t="shared" ref="AN97:BE97" si="433">IF(AN95="","",AN95*AN96/AN$7/365/$G$1)</f>
        <v/>
      </c>
      <c r="AO97" s="863">
        <f t="shared" si="433"/>
        <v>5.5915317559153174E-2</v>
      </c>
      <c r="AP97" s="863" t="str">
        <f t="shared" si="433"/>
        <v/>
      </c>
      <c r="AQ97" s="863">
        <f t="shared" si="433"/>
        <v>5.5915317559153174E-2</v>
      </c>
      <c r="AR97" s="863" t="str">
        <f t="shared" si="433"/>
        <v/>
      </c>
      <c r="AS97" s="863">
        <f t="shared" si="433"/>
        <v>2.6839352428393522E-2</v>
      </c>
      <c r="AT97" s="863" t="str">
        <f t="shared" si="433"/>
        <v/>
      </c>
      <c r="AU97" s="863">
        <f t="shared" si="433"/>
        <v>5.5915317559153174E-2</v>
      </c>
      <c r="AV97" s="863" t="str">
        <f t="shared" si="433"/>
        <v/>
      </c>
      <c r="AW97" s="863" t="str">
        <f t="shared" si="433"/>
        <v/>
      </c>
      <c r="AX97" s="863" t="str">
        <f t="shared" si="433"/>
        <v/>
      </c>
      <c r="AY97" s="863">
        <f t="shared" si="433"/>
        <v>5.5915317559153174E-2</v>
      </c>
      <c r="AZ97" s="863">
        <f t="shared" si="433"/>
        <v>6.7098381070983815E-2</v>
      </c>
      <c r="BA97" s="863">
        <f t="shared" si="433"/>
        <v>4.7927415050702714E-2</v>
      </c>
      <c r="BB97" s="863" t="str">
        <f t="shared" si="433"/>
        <v/>
      </c>
      <c r="BC97" s="863" t="str">
        <f t="shared" si="433"/>
        <v/>
      </c>
      <c r="BD97" s="863" t="str">
        <f t="shared" si="433"/>
        <v/>
      </c>
      <c r="BE97" s="863" t="str">
        <f t="shared" si="433"/>
        <v/>
      </c>
      <c r="BF97" s="996"/>
      <c r="BG97" s="863" t="str">
        <f t="shared" ref="BG97:BX97" si="434">IF(BG95="","",BG95*BG96/BG$7/365/$G$1)</f>
        <v/>
      </c>
      <c r="BH97" s="863" t="str">
        <f t="shared" si="434"/>
        <v/>
      </c>
      <c r="BI97" s="863" t="str">
        <f t="shared" si="434"/>
        <v/>
      </c>
      <c r="BJ97" s="863" t="str">
        <f t="shared" si="434"/>
        <v/>
      </c>
      <c r="BK97" s="863" t="str">
        <f t="shared" si="434"/>
        <v/>
      </c>
      <c r="BL97" s="863">
        <f t="shared" si="434"/>
        <v>5.5915317559153174E-2</v>
      </c>
      <c r="BM97" s="863" t="str">
        <f t="shared" si="434"/>
        <v/>
      </c>
      <c r="BN97" s="863" t="str">
        <f t="shared" si="434"/>
        <v/>
      </c>
      <c r="BO97" s="863" t="str">
        <f t="shared" si="434"/>
        <v/>
      </c>
      <c r="BP97" s="863" t="str">
        <f t="shared" si="434"/>
        <v/>
      </c>
      <c r="BQ97" s="863" t="str">
        <f t="shared" si="434"/>
        <v/>
      </c>
      <c r="BR97" s="863">
        <f t="shared" si="434"/>
        <v>4.1936488169364884E-2</v>
      </c>
      <c r="BS97" s="863" t="str">
        <f t="shared" si="434"/>
        <v/>
      </c>
      <c r="BT97" s="863" t="str">
        <f t="shared" si="434"/>
        <v/>
      </c>
      <c r="BU97" s="863" t="str">
        <f t="shared" si="434"/>
        <v/>
      </c>
      <c r="BV97" s="863" t="str">
        <f t="shared" si="434"/>
        <v/>
      </c>
      <c r="BW97" s="863" t="str">
        <f t="shared" si="434"/>
        <v/>
      </c>
      <c r="BX97" s="863" t="str">
        <f t="shared" si="434"/>
        <v/>
      </c>
      <c r="BY97" s="996"/>
      <c r="BZ97" s="863">
        <f>IF(BZ95="","",BZ95*BZ96/BZ$7/365/$G$1)</f>
        <v>5.5915317559153174E-2</v>
      </c>
      <c r="CA97" s="863">
        <f>IF(CA95="","",CA95*CA96/CA$7/365/$G$1)</f>
        <v>5.5915317559153174E-2</v>
      </c>
      <c r="CB97" s="863">
        <f>IF(CB95="","",CB95*CB96/CB$7/365/$G$1)</f>
        <v>5.5915317559153174E-2</v>
      </c>
      <c r="CC97" s="863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91" t="e">
        <f>IF(DV95="","",DV95*BZ96)</f>
        <v>#VALUE!</v>
      </c>
      <c r="DW97" s="992" t="e">
        <f>IF(DW95="","",DW95*CA96)</f>
        <v>#VALUE!</v>
      </c>
      <c r="DX97" s="992" t="e">
        <f>IF(DX95="","",DX95*CB96)</f>
        <v>#VALUE!</v>
      </c>
      <c r="DY97" s="993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40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36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36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36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36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94"/>
      <c r="DW98" s="306"/>
      <c r="DX98" s="306"/>
      <c r="DY98" s="995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5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5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5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5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99" t="str">
        <f>IF(DV91="","",(DV91+SUM(BZ91)*(DV91="")-SUM(DV95)-DV98-SUM(BZ98)*(DV98=""))*BZ92/DV$7/365/$G$1)</f>
        <v/>
      </c>
      <c r="DW99" s="863" t="str">
        <f>IF(DW91="","",(DW91+SUM(CA91)*(DW91="")-SUM(DW95)-DW98-SUM(CA98)*(DW98=""))*CA92/DW$7/365/$G$1)</f>
        <v/>
      </c>
      <c r="DX99" s="863" t="str">
        <f>IF(DX91="","",(DX91+SUM(CB91)*(DX91="")-SUM(DX95)-DX98-SUM(CB98)*(DX98=""))*CB92/DX$7/365/$G$1)</f>
        <v/>
      </c>
      <c r="DY99" s="1000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26" t="s">
        <v>828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370" t="str">
        <f t="shared" si="419"/>
        <v/>
      </c>
      <c r="CI100" s="1371" t="str">
        <f t="shared" si="419"/>
        <v/>
      </c>
      <c r="CJ100" s="1372" t="str">
        <f t="shared" si="419"/>
        <v/>
      </c>
      <c r="CK100" s="1372" t="str">
        <f t="shared" si="419"/>
        <v/>
      </c>
      <c r="CL100" s="1372" t="str">
        <f t="shared" si="419"/>
        <v/>
      </c>
      <c r="CM100" s="1372" t="str">
        <f t="shared" si="419"/>
        <v/>
      </c>
      <c r="CN100" s="1372" t="str">
        <f t="shared" si="419"/>
        <v/>
      </c>
      <c r="CO100" s="1373" t="str">
        <f t="shared" si="419"/>
        <v/>
      </c>
      <c r="CP100" s="1373" t="str">
        <f t="shared" si="419"/>
        <v/>
      </c>
      <c r="CQ100" s="1373" t="str">
        <f t="shared" si="419"/>
        <v/>
      </c>
      <c r="CR100" s="1373" t="str">
        <f t="shared" si="419"/>
        <v/>
      </c>
      <c r="CS100" s="1372" t="str">
        <f t="shared" si="419"/>
        <v/>
      </c>
      <c r="CT100" s="1372" t="str">
        <f t="shared" si="419"/>
        <v/>
      </c>
      <c r="CU100" s="1372" t="str">
        <f t="shared" si="419"/>
        <v/>
      </c>
      <c r="CV100" s="1372" t="str">
        <f t="shared" si="419"/>
        <v/>
      </c>
      <c r="CW100" s="1372" t="str">
        <f t="shared" si="419"/>
        <v/>
      </c>
      <c r="CX100" s="1371" t="str">
        <f t="shared" si="420"/>
        <v/>
      </c>
      <c r="CY100" s="1374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370" t="str">
        <f t="shared" si="419"/>
        <v/>
      </c>
      <c r="CI101" s="1371" t="str">
        <f t="shared" si="419"/>
        <v/>
      </c>
      <c r="CJ101" s="1372" t="str">
        <f t="shared" si="419"/>
        <v/>
      </c>
      <c r="CK101" s="1372" t="str">
        <f t="shared" si="419"/>
        <v/>
      </c>
      <c r="CL101" s="1372" t="str">
        <f t="shared" si="419"/>
        <v/>
      </c>
      <c r="CM101" s="1372" t="str">
        <f t="shared" si="419"/>
        <v/>
      </c>
      <c r="CN101" s="1372" t="str">
        <f t="shared" si="419"/>
        <v/>
      </c>
      <c r="CO101" s="1373">
        <f t="shared" si="419"/>
        <v>10</v>
      </c>
      <c r="CP101" s="1373">
        <f t="shared" si="419"/>
        <v>10</v>
      </c>
      <c r="CQ101" s="1373">
        <f t="shared" si="419"/>
        <v>10</v>
      </c>
      <c r="CR101" s="1373">
        <f t="shared" si="419"/>
        <v>12</v>
      </c>
      <c r="CS101" s="1372" t="str">
        <f t="shared" si="419"/>
        <v/>
      </c>
      <c r="CT101" s="1372" t="str">
        <f t="shared" si="419"/>
        <v/>
      </c>
      <c r="CU101" s="1372" t="str">
        <f t="shared" si="419"/>
        <v/>
      </c>
      <c r="CV101" s="1372" t="str">
        <f t="shared" si="419"/>
        <v/>
      </c>
      <c r="CW101" s="1372" t="str">
        <f t="shared" si="419"/>
        <v/>
      </c>
      <c r="CX101" s="1371" t="str">
        <f t="shared" si="420"/>
        <v/>
      </c>
      <c r="CY101" s="1374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1390*4.1868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1390*4.1868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1390*4.1868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1390*4.1868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1390*4.1868</f>
        <v>5819.652</v>
      </c>
      <c r="CA102" s="711">
        <f>1390*4.1868</f>
        <v>5819.652</v>
      </c>
      <c r="CB102" s="711">
        <f>1390*4.1868</f>
        <v>5819.652</v>
      </c>
      <c r="CC102" s="711">
        <f>1390*4.1868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370">
        <f t="shared" si="419"/>
        <v>5819.652</v>
      </c>
      <c r="CI102" s="1371">
        <f t="shared" si="419"/>
        <v>5819.652</v>
      </c>
      <c r="CJ102" s="1372">
        <f t="shared" si="419"/>
        <v>5819.652</v>
      </c>
      <c r="CK102" s="1372">
        <f t="shared" si="419"/>
        <v>5819.652</v>
      </c>
      <c r="CL102" s="1372">
        <f t="shared" si="419"/>
        <v>5819.652</v>
      </c>
      <c r="CM102" s="1372">
        <f t="shared" si="419"/>
        <v>5819.652</v>
      </c>
      <c r="CN102" s="1372">
        <f t="shared" si="419"/>
        <v>5819.652</v>
      </c>
      <c r="CO102" s="1373">
        <f t="shared" si="419"/>
        <v>5819.652</v>
      </c>
      <c r="CP102" s="1373">
        <f t="shared" si="419"/>
        <v>5819.652</v>
      </c>
      <c r="CQ102" s="1373">
        <f t="shared" si="419"/>
        <v>5819.652</v>
      </c>
      <c r="CR102" s="1373">
        <f t="shared" si="419"/>
        <v>5819.652</v>
      </c>
      <c r="CS102" s="1372">
        <f t="shared" si="419"/>
        <v>5819.652</v>
      </c>
      <c r="CT102" s="1372">
        <f t="shared" si="419"/>
        <v>5819.652</v>
      </c>
      <c r="CU102" s="1372">
        <f t="shared" si="419"/>
        <v>5819.652</v>
      </c>
      <c r="CV102" s="1372">
        <f t="shared" si="419"/>
        <v>5819.652</v>
      </c>
      <c r="CW102" s="1372">
        <f t="shared" si="419"/>
        <v>5819.652</v>
      </c>
      <c r="CX102" s="1371">
        <f t="shared" si="420"/>
        <v>5819.652</v>
      </c>
      <c r="CY102" s="1374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375" t="str">
        <f t="shared" si="419"/>
        <v/>
      </c>
      <c r="CI103" s="1376" t="str">
        <f t="shared" si="419"/>
        <v/>
      </c>
      <c r="CJ103" s="1377" t="str">
        <f t="shared" si="419"/>
        <v/>
      </c>
      <c r="CK103" s="1377" t="str">
        <f t="shared" si="419"/>
        <v/>
      </c>
      <c r="CL103" s="1377" t="str">
        <f t="shared" si="419"/>
        <v/>
      </c>
      <c r="CM103" s="1377" t="str">
        <f t="shared" si="419"/>
        <v/>
      </c>
      <c r="CN103" s="1377" t="str">
        <f t="shared" si="419"/>
        <v/>
      </c>
      <c r="CO103" s="1378">
        <f t="shared" si="419"/>
        <v>1.1324042652552926E-3</v>
      </c>
      <c r="CP103" s="1378">
        <f t="shared" si="419"/>
        <v>2.2648085305105852E-3</v>
      </c>
      <c r="CQ103" s="1378">
        <f t="shared" si="419"/>
        <v>2.2648085305105852E-3</v>
      </c>
      <c r="CR103" s="1378">
        <f t="shared" si="419"/>
        <v>5.4355404732254042E-3</v>
      </c>
      <c r="CS103" s="1377" t="str">
        <f t="shared" si="419"/>
        <v/>
      </c>
      <c r="CT103" s="1377" t="str">
        <f t="shared" si="419"/>
        <v/>
      </c>
      <c r="CU103" s="1377" t="str">
        <f t="shared" si="419"/>
        <v/>
      </c>
      <c r="CV103" s="1377" t="str">
        <f t="shared" si="419"/>
        <v/>
      </c>
      <c r="CW103" s="1377" t="str">
        <f t="shared" si="419"/>
        <v/>
      </c>
      <c r="CX103" s="1376" t="str">
        <f t="shared" si="420"/>
        <v/>
      </c>
      <c r="CY103" s="1379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370" t="str">
        <f t="shared" si="419"/>
        <v/>
      </c>
      <c r="CI104" s="1371" t="str">
        <f t="shared" si="419"/>
        <v/>
      </c>
      <c r="CJ104" s="1372" t="str">
        <f t="shared" si="419"/>
        <v/>
      </c>
      <c r="CK104" s="1372" t="str">
        <f t="shared" si="419"/>
        <v/>
      </c>
      <c r="CL104" s="1372" t="str">
        <f t="shared" si="419"/>
        <v/>
      </c>
      <c r="CM104" s="1372" t="str">
        <f t="shared" si="419"/>
        <v/>
      </c>
      <c r="CN104" s="1372" t="str">
        <f t="shared" si="419"/>
        <v/>
      </c>
      <c r="CO104" s="1373">
        <f t="shared" si="419"/>
        <v>7.9</v>
      </c>
      <c r="CP104" s="1373">
        <f t="shared" si="419"/>
        <v>9</v>
      </c>
      <c r="CQ104" s="1373">
        <f t="shared" si="419"/>
        <v>24</v>
      </c>
      <c r="CR104" s="1373">
        <f t="shared" si="419"/>
        <v>70</v>
      </c>
      <c r="CS104" s="1372" t="str">
        <f t="shared" si="419"/>
        <v/>
      </c>
      <c r="CT104" s="1372" t="str">
        <f t="shared" si="419"/>
        <v/>
      </c>
      <c r="CU104" s="1372" t="str">
        <f t="shared" si="419"/>
        <v/>
      </c>
      <c r="CV104" s="1372" t="str">
        <f t="shared" si="419"/>
        <v/>
      </c>
      <c r="CW104" s="1372" t="str">
        <f t="shared" si="419"/>
        <v/>
      </c>
      <c r="CX104" s="1371" t="str">
        <f t="shared" si="420"/>
        <v/>
      </c>
      <c r="CY104" s="1374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370" t="str">
        <f t="shared" si="419"/>
        <v/>
      </c>
      <c r="CI105" s="1371" t="str">
        <f t="shared" si="419"/>
        <v/>
      </c>
      <c r="CJ105" s="1372" t="str">
        <f t="shared" si="419"/>
        <v/>
      </c>
      <c r="CK105" s="1372" t="str">
        <f t="shared" si="419"/>
        <v/>
      </c>
      <c r="CL105" s="1372" t="str">
        <f t="shared" si="419"/>
        <v/>
      </c>
      <c r="CM105" s="1372" t="str">
        <f t="shared" si="419"/>
        <v/>
      </c>
      <c r="CN105" s="1372" t="str">
        <f t="shared" si="419"/>
        <v/>
      </c>
      <c r="CO105" s="1373">
        <f t="shared" si="419"/>
        <v>79</v>
      </c>
      <c r="CP105" s="1373">
        <f t="shared" si="419"/>
        <v>90</v>
      </c>
      <c r="CQ105" s="1373">
        <f t="shared" si="419"/>
        <v>288</v>
      </c>
      <c r="CR105" s="1373">
        <f t="shared" si="419"/>
        <v>700</v>
      </c>
      <c r="CS105" s="1372" t="str">
        <f t="shared" si="419"/>
        <v/>
      </c>
      <c r="CT105" s="1372" t="str">
        <f t="shared" si="419"/>
        <v/>
      </c>
      <c r="CU105" s="1372" t="str">
        <f t="shared" si="419"/>
        <v/>
      </c>
      <c r="CV105" s="1372" t="str">
        <f t="shared" si="419"/>
        <v/>
      </c>
      <c r="CW105" s="1372" t="str">
        <f t="shared" si="419"/>
        <v/>
      </c>
      <c r="CX105" s="1371" t="str">
        <f t="shared" si="420"/>
        <v/>
      </c>
      <c r="CY105" s="1374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41" t="s">
        <v>830</v>
      </c>
      <c r="B106" s="1007" t="str">
        <f>IF(AND(B97="",B103=""),"",SUM(B97,B103))</f>
        <v/>
      </c>
      <c r="C106" s="1007">
        <f t="shared" ref="C106:BN106" si="455">IF(AND(C97="",C103=""),"",SUM(C97,C103))</f>
        <v>4.4201296699875471E-2</v>
      </c>
      <c r="D106" s="1007" t="str">
        <f t="shared" si="455"/>
        <v/>
      </c>
      <c r="E106" s="1007">
        <f t="shared" si="455"/>
        <v>3.7276878372768781E-2</v>
      </c>
      <c r="F106" s="1007" t="str">
        <f t="shared" si="455"/>
        <v/>
      </c>
      <c r="G106" s="1007" t="str">
        <f t="shared" si="455"/>
        <v/>
      </c>
      <c r="H106" s="1007">
        <f t="shared" si="455"/>
        <v>2.2648085305105852E-3</v>
      </c>
      <c r="I106" s="1007">
        <f t="shared" si="455"/>
        <v>8.9308516811955174E-2</v>
      </c>
      <c r="J106" s="1007">
        <f t="shared" si="455"/>
        <v>4.7927415050702714E-2</v>
      </c>
      <c r="K106" s="1007" t="str">
        <f t="shared" si="455"/>
        <v/>
      </c>
      <c r="L106" s="1007">
        <f t="shared" si="455"/>
        <v>1.1324042652552926E-3</v>
      </c>
      <c r="M106" s="1007" t="str">
        <f t="shared" si="455"/>
        <v/>
      </c>
      <c r="N106" s="1007">
        <f t="shared" si="455"/>
        <v>4.7927415050702714E-2</v>
      </c>
      <c r="O106" s="1007">
        <f t="shared" si="455"/>
        <v>9.5854830101405428E-2</v>
      </c>
      <c r="P106" s="1007">
        <f t="shared" si="455"/>
        <v>4.7927415050702714E-2</v>
      </c>
      <c r="Q106" s="1007" t="str">
        <f t="shared" si="455"/>
        <v/>
      </c>
      <c r="R106" s="1007">
        <f t="shared" si="455"/>
        <v>4.7927415050702714E-2</v>
      </c>
      <c r="S106" s="1007" t="str">
        <f t="shared" si="455"/>
        <v/>
      </c>
      <c r="T106" s="1008"/>
      <c r="U106" s="1007">
        <f t="shared" si="455"/>
        <v>1.2941763031489057E-3</v>
      </c>
      <c r="V106" s="1007">
        <f t="shared" si="455"/>
        <v>8.2937028642590283E-2</v>
      </c>
      <c r="W106" s="1007" t="str">
        <f t="shared" si="455"/>
        <v/>
      </c>
      <c r="X106" s="1007" t="str">
        <f t="shared" si="455"/>
        <v/>
      </c>
      <c r="Y106" s="1007">
        <f t="shared" si="455"/>
        <v>4.1936488169364884E-2</v>
      </c>
      <c r="Z106" s="1007">
        <f t="shared" si="455"/>
        <v>3.3549190535491907E-2</v>
      </c>
      <c r="AA106" s="1007" t="str">
        <f t="shared" si="455"/>
        <v/>
      </c>
      <c r="AB106" s="1007">
        <f t="shared" si="455"/>
        <v>1.6774595267745954E-2</v>
      </c>
      <c r="AC106" s="1007">
        <f t="shared" si="455"/>
        <v>1.5672400818359723E-2</v>
      </c>
      <c r="AD106" s="1007">
        <f t="shared" si="455"/>
        <v>1.1324042652552926E-3</v>
      </c>
      <c r="AE106" s="1007">
        <f t="shared" si="455"/>
        <v>4.1936488169364884E-2</v>
      </c>
      <c r="AF106" s="1007" t="str">
        <f t="shared" si="455"/>
        <v/>
      </c>
      <c r="AG106" s="1007" t="str">
        <f t="shared" si="455"/>
        <v/>
      </c>
      <c r="AH106" s="1007" t="str">
        <f t="shared" si="455"/>
        <v/>
      </c>
      <c r="AI106" s="1007">
        <f t="shared" si="455"/>
        <v>4.1936488169364884E-2</v>
      </c>
      <c r="AJ106" s="1007" t="str">
        <f t="shared" si="455"/>
        <v/>
      </c>
      <c r="AK106" s="1007">
        <f t="shared" si="455"/>
        <v>3.3549190535491907E-2</v>
      </c>
      <c r="AL106" s="1007">
        <f t="shared" si="455"/>
        <v>3.7276878372768781E-2</v>
      </c>
      <c r="AM106" s="1008"/>
      <c r="AN106" s="1007">
        <f t="shared" si="455"/>
        <v>1.8118468244084683E-3</v>
      </c>
      <c r="AO106" s="1007">
        <f t="shared" si="455"/>
        <v>9.2152254047322538E-2</v>
      </c>
      <c r="AP106" s="1007">
        <f t="shared" si="455"/>
        <v>3.0197447073474471E-3</v>
      </c>
      <c r="AQ106" s="1007">
        <f t="shared" si="455"/>
        <v>5.9539011207970109E-2</v>
      </c>
      <c r="AR106" s="1007">
        <f t="shared" si="455"/>
        <v>7.7650578188934363E-3</v>
      </c>
      <c r="AS106" s="1007">
        <f t="shared" si="455"/>
        <v>7.9020540971357411E-2</v>
      </c>
      <c r="AT106" s="1007">
        <f t="shared" si="455"/>
        <v>6.2120462551147476E-3</v>
      </c>
      <c r="AU106" s="1007">
        <f t="shared" si="455"/>
        <v>9.2152254047322538E-2</v>
      </c>
      <c r="AV106" s="1007">
        <f t="shared" si="455"/>
        <v>1.2941763031489057E-3</v>
      </c>
      <c r="AW106" s="1007" t="str">
        <f t="shared" si="455"/>
        <v/>
      </c>
      <c r="AX106" s="1007" t="str">
        <f t="shared" si="455"/>
        <v/>
      </c>
      <c r="AY106" s="1007">
        <f t="shared" si="455"/>
        <v>5.5915317559153174E-2</v>
      </c>
      <c r="AZ106" s="1007">
        <f t="shared" si="455"/>
        <v>6.7098381070983815E-2</v>
      </c>
      <c r="BA106" s="1007">
        <f t="shared" si="455"/>
        <v>4.7927415050702714E-2</v>
      </c>
      <c r="BB106" s="1007" t="str">
        <f t="shared" si="455"/>
        <v/>
      </c>
      <c r="BC106" s="1007">
        <f t="shared" si="455"/>
        <v>1.2424092510229495E-2</v>
      </c>
      <c r="BD106" s="1007">
        <f t="shared" si="455"/>
        <v>2.7177702366127023E-2</v>
      </c>
      <c r="BE106" s="1007" t="str">
        <f t="shared" si="455"/>
        <v/>
      </c>
      <c r="BF106" s="1008"/>
      <c r="BG106" s="1007">
        <f t="shared" si="455"/>
        <v>1.2941763031489057E-3</v>
      </c>
      <c r="BH106" s="1007">
        <f t="shared" si="455"/>
        <v>3.6236936488169358E-3</v>
      </c>
      <c r="BI106" s="1007">
        <f t="shared" si="455"/>
        <v>2.2648085305105852E-3</v>
      </c>
      <c r="BJ106" s="1007">
        <f t="shared" si="455"/>
        <v>8.696864757160647E-3</v>
      </c>
      <c r="BK106" s="1007">
        <f t="shared" si="455"/>
        <v>4.3484323785803235E-3</v>
      </c>
      <c r="BL106" s="1007">
        <f t="shared" si="455"/>
        <v>9.2152254047322538E-2</v>
      </c>
      <c r="BM106" s="1007">
        <f t="shared" si="455"/>
        <v>3.7272277530688486E-2</v>
      </c>
      <c r="BN106" s="1007" t="str">
        <f t="shared" si="455"/>
        <v/>
      </c>
      <c r="BO106" s="1007">
        <f t="shared" ref="BO106:CC106" si="456">IF(AND(BO97="",BO103=""),"",SUM(BO97,BO103))</f>
        <v>1.2941763031489057E-3</v>
      </c>
      <c r="BP106" s="1007">
        <f t="shared" si="456"/>
        <v>1.2424092510229495E-2</v>
      </c>
      <c r="BQ106" s="1007">
        <f t="shared" si="456"/>
        <v>3.7272277530688486E-2</v>
      </c>
      <c r="BR106" s="1007">
        <f t="shared" si="456"/>
        <v>4.1936488169364884E-2</v>
      </c>
      <c r="BS106" s="1007" t="str">
        <f t="shared" si="456"/>
        <v/>
      </c>
      <c r="BT106" s="1007" t="str">
        <f t="shared" si="456"/>
        <v/>
      </c>
      <c r="BU106" s="1007" t="str">
        <f t="shared" si="456"/>
        <v/>
      </c>
      <c r="BV106" s="1007" t="str">
        <f t="shared" si="456"/>
        <v/>
      </c>
      <c r="BW106" s="1007">
        <f t="shared" si="456"/>
        <v>1.2941763031489057E-3</v>
      </c>
      <c r="BX106" s="1007" t="str">
        <f t="shared" si="456"/>
        <v/>
      </c>
      <c r="BY106" s="1008"/>
      <c r="BZ106" s="1007">
        <f t="shared" si="456"/>
        <v>5.7425189912826899E-2</v>
      </c>
      <c r="CA106" s="1007">
        <f t="shared" si="456"/>
        <v>5.7425189912826899E-2</v>
      </c>
      <c r="CB106" s="1007">
        <f t="shared" si="456"/>
        <v>5.9539011207970109E-2</v>
      </c>
      <c r="CC106" s="1007">
        <f t="shared" si="456"/>
        <v>7.1446813449564134E-2</v>
      </c>
    </row>
    <row r="107" spans="1:256" ht="12" customHeight="1" thickBot="1">
      <c r="A107" s="1049" t="s">
        <v>831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1004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1004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1004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1004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75" zoomScaleNormal="75" zoomScaleSheetLayoutView="50" zoomScalePageLayoutView="75" workbookViewId="0">
      <pane xSplit="1" ySplit="7" topLeftCell="B1054" activePane="bottomRight" state="frozen"/>
      <selection pane="topRight" activeCell="B1" sqref="B1"/>
      <selection pane="bottomLeft" activeCell="A8" sqref="A8"/>
      <selection pane="bottomRight" activeCell="C1067" sqref="C1067"/>
    </sheetView>
  </sheetViews>
  <sheetFormatPr baseColWidth="10" defaultColWidth="11.5" defaultRowHeight="12.75" customHeight="1" x14ac:dyDescent="0"/>
  <cols>
    <col min="1" max="1" width="47.5" style="1055" customWidth="1"/>
    <col min="2" max="2" width="3.5" style="576" customWidth="1"/>
    <col min="3" max="4" width="8.83203125" style="576" customWidth="1"/>
    <col min="5" max="5" width="9.5" style="576" customWidth="1"/>
    <col min="6" max="6" width="9.83203125" style="576" customWidth="1"/>
    <col min="7" max="7" width="1.83203125" style="576" customWidth="1"/>
    <col min="8" max="8" width="8.1640625" style="575" customWidth="1"/>
    <col min="9" max="9" width="9.1640625" style="575" customWidth="1"/>
    <col min="10" max="10" width="8.33203125" style="575" customWidth="1"/>
    <col min="11" max="11" width="9.1640625" style="575" customWidth="1"/>
    <col min="12" max="12" width="1.83203125" style="576" customWidth="1"/>
    <col min="13" max="13" width="9.5" style="576" customWidth="1"/>
    <col min="14" max="14" width="9.1640625" style="576" customWidth="1"/>
    <col min="15" max="15" width="8.33203125" style="576" customWidth="1"/>
    <col min="16" max="16" width="8.1640625" style="576" customWidth="1"/>
    <col min="17" max="17" width="40.6640625" style="1055" customWidth="1"/>
    <col min="18" max="18" width="7.6640625" style="577" customWidth="1"/>
    <col min="19" max="21" width="7.6640625" style="578" customWidth="1"/>
    <col min="22" max="16384" width="11.5" style="47"/>
  </cols>
  <sheetData>
    <row r="1" spans="1:22" s="30" customFormat="1" ht="15" customHeight="1" thickBot="1">
      <c r="A1" s="583" t="str">
        <f>IF(Data!A1="","",Data!A1)</f>
        <v>South Africa Baseline Assessment</v>
      </c>
      <c r="B1" s="581"/>
      <c r="C1" s="583" t="str">
        <f>IF(Data!BZ1="","",Data!BZ1)</f>
        <v>ZASLC</v>
      </c>
      <c r="D1" s="584"/>
      <c r="E1" s="584"/>
      <c r="F1" s="584"/>
      <c r="G1" s="1056"/>
      <c r="H1" s="583" t="str">
        <f>IF(C1="","",C1)</f>
        <v>ZASLC</v>
      </c>
      <c r="I1" s="584"/>
      <c r="J1" s="584"/>
      <c r="K1" s="584">
        <v>4.1867999999999999</v>
      </c>
      <c r="L1" s="1423"/>
      <c r="M1" s="1425" t="s">
        <v>811</v>
      </c>
      <c r="N1" s="1426"/>
      <c r="O1" s="1426"/>
      <c r="P1" s="1427">
        <f>Data!$G$1</f>
        <v>8800</v>
      </c>
      <c r="Q1" s="142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57"/>
      <c r="B2" s="592"/>
      <c r="C2" s="1058" t="s">
        <v>217</v>
      </c>
      <c r="D2" s="1059"/>
      <c r="E2" s="1059"/>
      <c r="F2" s="1059"/>
      <c r="G2" s="1060"/>
      <c r="H2" s="1058" t="s">
        <v>546</v>
      </c>
      <c r="I2" s="1059"/>
      <c r="J2" s="1059"/>
      <c r="K2" s="1059"/>
      <c r="L2" s="1060"/>
      <c r="M2" s="1058"/>
      <c r="N2" s="1424"/>
      <c r="O2" s="1424"/>
      <c r="P2" s="1424"/>
      <c r="Q2" s="44"/>
      <c r="R2" s="44"/>
      <c r="S2" s="44"/>
      <c r="T2" s="44"/>
      <c r="U2" s="44"/>
      <c r="V2" s="44"/>
    </row>
    <row r="3" spans="1:22" ht="14" customHeight="1">
      <c r="A3" s="547" t="s">
        <v>36</v>
      </c>
      <c r="B3" s="598"/>
      <c r="C3" s="1061" t="s">
        <v>147</v>
      </c>
      <c r="D3" s="1062"/>
      <c r="E3" s="1062"/>
      <c r="F3" s="1062"/>
      <c r="G3" s="1063"/>
      <c r="H3" s="1061" t="s">
        <v>547</v>
      </c>
      <c r="I3" s="1062"/>
      <c r="J3" s="1062"/>
      <c r="K3" s="1062"/>
      <c r="L3" s="1063"/>
      <c r="M3" s="1061" t="s">
        <v>574</v>
      </c>
      <c r="N3" s="1062"/>
      <c r="O3" s="1062"/>
      <c r="P3" s="1062"/>
      <c r="Q3" s="44"/>
      <c r="R3" s="489"/>
      <c r="S3" s="489"/>
      <c r="T3" s="489"/>
      <c r="U3" s="521"/>
      <c r="V3" s="489"/>
    </row>
    <row r="4" spans="1:22" s="522" customFormat="1" ht="42.75" customHeight="1">
      <c r="A4" s="1064" t="s">
        <v>44</v>
      </c>
      <c r="B4" s="495"/>
      <c r="C4" s="496" t="str">
        <f>Data!BZ4</f>
        <v>'Very Poor'</v>
      </c>
      <c r="D4" s="496" t="str">
        <f>Data!CA4</f>
        <v>'Poor'</v>
      </c>
      <c r="E4" s="496" t="str">
        <f>Data!CB4</f>
        <v>'Middle'</v>
      </c>
      <c r="F4" s="496" t="str">
        <f>Data!CC4</f>
        <v>'Better-Off'</v>
      </c>
      <c r="G4" s="1065"/>
      <c r="H4" s="496" t="str">
        <f>C4</f>
        <v>'Very Poor'</v>
      </c>
      <c r="I4" s="496" t="str">
        <f>D4</f>
        <v>'Poor'</v>
      </c>
      <c r="J4" s="496" t="str">
        <f>E4</f>
        <v>'Middle'</v>
      </c>
      <c r="K4" s="496" t="str">
        <f>F4</f>
        <v>'Better-Off'</v>
      </c>
      <c r="L4" s="1065"/>
      <c r="M4" s="496" t="str">
        <f>C4</f>
        <v>'Very Poor'</v>
      </c>
      <c r="N4" s="496" t="str">
        <f>D4</f>
        <v>'Poor'</v>
      </c>
      <c r="O4" s="496" t="str">
        <f>E4</f>
        <v>'Middle'</v>
      </c>
      <c r="P4" s="496" t="str">
        <f>F4</f>
        <v>'Better-Off'</v>
      </c>
      <c r="Q4" s="191" t="s">
        <v>62</v>
      </c>
      <c r="R4" s="521"/>
      <c r="S4" s="489"/>
      <c r="T4" s="489"/>
      <c r="U4" s="489"/>
      <c r="V4" s="521"/>
    </row>
    <row r="5" spans="1:22" s="522" customFormat="1" ht="27" customHeight="1">
      <c r="A5" s="1066" t="s">
        <v>575</v>
      </c>
      <c r="B5" s="616"/>
      <c r="C5" s="101"/>
      <c r="D5" s="515"/>
      <c r="E5" s="515"/>
      <c r="F5" s="515"/>
      <c r="G5" s="1067"/>
      <c r="H5" s="101"/>
      <c r="I5" s="515"/>
      <c r="J5" s="515"/>
      <c r="K5" s="515"/>
      <c r="L5" s="1067"/>
      <c r="M5" s="101"/>
      <c r="N5" s="515"/>
      <c r="O5" s="515"/>
      <c r="P5" s="515"/>
      <c r="Q5" s="191"/>
      <c r="R5" s="521"/>
      <c r="S5" s="521"/>
      <c r="T5" s="521"/>
      <c r="U5" s="521"/>
      <c r="V5" s="521"/>
    </row>
    <row r="6" spans="1:22" s="522" customFormat="1" ht="14.25" customHeight="1">
      <c r="A6" s="1066" t="s">
        <v>151</v>
      </c>
      <c r="B6" s="514"/>
      <c r="C6" s="515"/>
      <c r="D6" s="515"/>
      <c r="E6" s="515"/>
      <c r="F6" s="515"/>
      <c r="G6" s="1068"/>
      <c r="H6" s="515"/>
      <c r="I6" s="515"/>
      <c r="J6" s="515"/>
      <c r="K6" s="515"/>
      <c r="L6" s="1068"/>
      <c r="M6" s="515"/>
      <c r="N6" s="515"/>
      <c r="O6" s="515"/>
      <c r="P6" s="515"/>
      <c r="Q6" s="521"/>
      <c r="R6" s="521"/>
      <c r="S6" s="521"/>
      <c r="T6" s="521"/>
      <c r="U6" s="521"/>
      <c r="V6" s="521"/>
    </row>
    <row r="7" spans="1:22" s="522" customFormat="1" ht="15.75" customHeight="1">
      <c r="A7" s="1069" t="s">
        <v>222</v>
      </c>
      <c r="B7" s="1070"/>
      <c r="C7" s="1071"/>
      <c r="D7" s="1071"/>
      <c r="E7" s="1071"/>
      <c r="F7" s="1071"/>
      <c r="G7" s="1070"/>
      <c r="H7" s="1071"/>
      <c r="I7" s="1071"/>
      <c r="J7" s="1071"/>
      <c r="K7" s="1071"/>
      <c r="L7" s="1070"/>
      <c r="M7" s="1071"/>
      <c r="N7" s="1071"/>
      <c r="O7" s="1071"/>
      <c r="P7" s="1071"/>
      <c r="Q7" s="521"/>
      <c r="R7" s="521"/>
      <c r="S7" s="521"/>
      <c r="T7" s="521"/>
      <c r="U7" s="521"/>
      <c r="V7" s="521"/>
    </row>
    <row r="8" spans="1:22" s="522" customFormat="1" ht="15.75" customHeight="1">
      <c r="A8" s="1072" t="s">
        <v>223</v>
      </c>
      <c r="B8" s="1073"/>
      <c r="C8" s="1074" t="str">
        <f>IF(Data!BZ8="","",Data!BZ8)</f>
        <v>2013/14</v>
      </c>
      <c r="D8" s="1074" t="str">
        <f>IF(Data!CA8="","",Data!CA8)</f>
        <v>2013/14</v>
      </c>
      <c r="E8" s="1074" t="str">
        <f>IF(Data!CB8="","",Data!CB8)</f>
        <v>2013/14</v>
      </c>
      <c r="F8" s="1074" t="str">
        <f>IF(Data!CC8="","",Data!CC8)</f>
        <v>2013/14</v>
      </c>
      <c r="G8" s="1068"/>
      <c r="H8" s="967"/>
      <c r="I8" s="967"/>
      <c r="J8" s="967"/>
      <c r="K8" s="967"/>
      <c r="L8" s="1068"/>
      <c r="M8" s="967"/>
      <c r="N8" s="967"/>
      <c r="O8" s="967"/>
      <c r="P8" s="967"/>
      <c r="Q8" s="537"/>
      <c r="R8" s="521"/>
      <c r="S8" s="521"/>
      <c r="T8" s="521"/>
      <c r="U8" s="521"/>
      <c r="V8" s="468"/>
    </row>
    <row r="9" spans="1:22" s="522" customFormat="1" ht="15.75" customHeight="1">
      <c r="A9" s="1069" t="s">
        <v>225</v>
      </c>
      <c r="B9" s="1070"/>
      <c r="C9" s="1075" t="str">
        <f>IF(Data!BZ9="","",Data!BZ9)</f>
        <v>ZAR</v>
      </c>
      <c r="D9" s="1075" t="str">
        <f>IF(Data!CA9="","",Data!CA9)</f>
        <v>ZAR</v>
      </c>
      <c r="E9" s="1075" t="str">
        <f>IF(Data!CB9="","",Data!CB9)</f>
        <v>ZAR</v>
      </c>
      <c r="F9" s="1075" t="str">
        <f>IF(Data!CC9="","",Data!CC9)</f>
        <v>ZAR</v>
      </c>
      <c r="G9" s="1068"/>
      <c r="H9" s="973"/>
      <c r="I9" s="973"/>
      <c r="J9" s="973"/>
      <c r="K9" s="973"/>
      <c r="L9" s="1068"/>
      <c r="M9" s="973"/>
      <c r="N9" s="973"/>
      <c r="O9" s="973"/>
      <c r="P9" s="973"/>
      <c r="Q9" s="537"/>
      <c r="R9" s="521"/>
      <c r="S9" s="521"/>
      <c r="T9" s="521"/>
      <c r="U9" s="521"/>
      <c r="V9" s="468"/>
    </row>
    <row r="10" spans="1:22" s="522" customFormat="1" ht="15.75" customHeight="1">
      <c r="A10" s="1076" t="s">
        <v>227</v>
      </c>
      <c r="B10" s="1077"/>
      <c r="C10" s="1078">
        <f>SUM(C11:C19)</f>
        <v>1.1953969036351779</v>
      </c>
      <c r="D10" s="1078">
        <f>SUM(D11:D19)</f>
        <v>1.237148294703394</v>
      </c>
      <c r="E10" s="1078">
        <f>SUM(E11:E19)</f>
        <v>1.3864139572436696</v>
      </c>
      <c r="F10" s="1078">
        <f>SUM(F11:F19)</f>
        <v>1.607260099543379</v>
      </c>
      <c r="G10" s="1077"/>
      <c r="H10" s="1079"/>
      <c r="I10" s="1079"/>
      <c r="J10" s="1079"/>
      <c r="K10" s="1079"/>
      <c r="L10" s="1077"/>
      <c r="M10" s="1078">
        <f>SUM(M11:M19)</f>
        <v>0.35838546126001347</v>
      </c>
      <c r="N10" s="1078">
        <f>SUM(N11:N19)</f>
        <v>0.4063966069636249</v>
      </c>
      <c r="O10" s="1078">
        <f>SUM(O11:O19)</f>
        <v>0.13672976076188148</v>
      </c>
      <c r="P10" s="1078">
        <f>SUM(P11:P19)</f>
        <v>0.47166928728741081</v>
      </c>
      <c r="Q10" s="1080"/>
      <c r="R10" s="1081"/>
      <c r="S10" s="1043"/>
      <c r="T10" s="1043"/>
      <c r="U10" s="1082">
        <v>10</v>
      </c>
      <c r="V10" s="468"/>
    </row>
    <row r="11" spans="1:22" s="522" customFormat="1" ht="15.75" customHeight="1">
      <c r="A11" s="1083" t="s">
        <v>809</v>
      </c>
      <c r="B11" s="41"/>
      <c r="C11" s="645">
        <f>SUM(C832:C835,C838,C841,C844)</f>
        <v>6.1511547945205469E-2</v>
      </c>
      <c r="D11" s="645">
        <f>SUM(D832:D835,D838,D841,D844)</f>
        <v>8.6747054794520537E-2</v>
      </c>
      <c r="E11" s="645">
        <f>SUM(E832:E835,E838,E841,E844)</f>
        <v>0.12571671855541716</v>
      </c>
      <c r="F11" s="645">
        <f>SUM(F832:F835,F838,F841,F844)</f>
        <v>0.21237161021170611</v>
      </c>
      <c r="G11" s="41"/>
      <c r="H11" s="1085"/>
      <c r="I11" s="1085"/>
      <c r="J11" s="1085"/>
      <c r="K11" s="1085"/>
      <c r="L11" s="41"/>
      <c r="M11" s="645">
        <f>SUM(M832:M835,M838,M841,M844)</f>
        <v>0</v>
      </c>
      <c r="N11" s="645">
        <f>SUM(N832:N835,N838,N841,N844)</f>
        <v>0</v>
      </c>
      <c r="O11" s="645">
        <f>SUM(O832:O835,O838,O841,O844)</f>
        <v>0</v>
      </c>
      <c r="P11" s="645">
        <f>SUM(P832:P835,P838,P841,P844)</f>
        <v>0.37853260273972611</v>
      </c>
      <c r="Q11" s="1087" t="s">
        <v>576</v>
      </c>
      <c r="R11" s="1081"/>
      <c r="S11" s="1043"/>
      <c r="T11" s="1043"/>
      <c r="U11" s="1082">
        <v>11</v>
      </c>
      <c r="V11" s="468"/>
    </row>
    <row r="12" spans="1:22" s="522" customFormat="1" ht="15.75" customHeight="1">
      <c r="A12" s="1083" t="s">
        <v>810</v>
      </c>
      <c r="B12" s="41"/>
      <c r="C12" s="645">
        <f>SUM(C830:C831,C836:C837,C839:C840,C842:C843,C845:C849)</f>
        <v>0.12411438709007887</v>
      </c>
      <c r="D12" s="645">
        <f>SUM(D830:D831,D836:D837,D839:D840,D842:D843,D845:D849)</f>
        <v>0.20126560564549606</v>
      </c>
      <c r="E12" s="645">
        <f>SUM(E830:E831,E836:E837,E839:E840,E842:E843,E845:E849)</f>
        <v>0.15648193545039438</v>
      </c>
      <c r="F12" s="645">
        <f>SUM(F830:F831,F836:F837,F839:F840,F842:F843,F845:F849)</f>
        <v>0.21940093864674137</v>
      </c>
      <c r="G12" s="41"/>
      <c r="H12" s="1085"/>
      <c r="I12" s="1085"/>
      <c r="J12" s="1085"/>
      <c r="K12" s="1085"/>
      <c r="L12" s="41"/>
      <c r="M12" s="645">
        <f>SUM(M830:M831,M836:M837,M839:M840,M842:M843,M845:M849)</f>
        <v>0</v>
      </c>
      <c r="N12" s="645">
        <f>SUM(N830:N831,N836:N837,N839:N840,N842:N843,N845:N849)</f>
        <v>0</v>
      </c>
      <c r="O12" s="645">
        <f>SUM(O830:O831,O836:O837,O839:O840,O842:O843,O845:O849)</f>
        <v>0</v>
      </c>
      <c r="P12" s="645">
        <f>SUM(P830:P831,P836:P837,P839:P840,P842:P843,P845:P849)</f>
        <v>6.126022415940225E-3</v>
      </c>
      <c r="Q12" s="1087"/>
      <c r="R12" s="1081"/>
      <c r="S12" s="1043"/>
      <c r="T12" s="1043"/>
      <c r="U12" s="1082">
        <v>12</v>
      </c>
      <c r="V12" s="468"/>
    </row>
    <row r="13" spans="1:22" s="522" customFormat="1" ht="15.75" customHeight="1">
      <c r="A13" s="1083" t="s">
        <v>228</v>
      </c>
      <c r="B13" s="41"/>
      <c r="C13" s="645">
        <f>SUM(C820:C829)</f>
        <v>0</v>
      </c>
      <c r="D13" s="645">
        <f>SUM(D820:D829)</f>
        <v>1.1812850249066004E-2</v>
      </c>
      <c r="E13" s="645">
        <f>SUM(E820:E829)</f>
        <v>0.12913379514321296</v>
      </c>
      <c r="F13" s="645">
        <f>SUM(F820:F829)</f>
        <v>0.2198090286425903</v>
      </c>
      <c r="G13" s="41"/>
      <c r="H13" s="1085"/>
      <c r="I13" s="1085"/>
      <c r="J13" s="1085"/>
      <c r="K13" s="1085"/>
      <c r="L13" s="41"/>
      <c r="M13" s="1084">
        <f>SUM(M820:M829)</f>
        <v>0</v>
      </c>
      <c r="N13" s="1084">
        <f>SUM(N820:N829)</f>
        <v>0</v>
      </c>
      <c r="O13" s="1084">
        <f>SUM(O820:O829)</f>
        <v>0</v>
      </c>
      <c r="P13" s="1084">
        <f>SUM(P820:P829)</f>
        <v>0</v>
      </c>
      <c r="Q13" s="537"/>
      <c r="R13" s="1081"/>
      <c r="S13" s="1043"/>
      <c r="T13" s="1043"/>
      <c r="U13" s="1082">
        <v>13</v>
      </c>
      <c r="V13" s="468"/>
    </row>
    <row r="14" spans="1:22" s="522" customFormat="1" ht="15.75" customHeight="1">
      <c r="A14" s="808" t="s">
        <v>577</v>
      </c>
      <c r="B14" s="41"/>
      <c r="C14" s="645">
        <f>+SUM(C851:C852)</f>
        <v>0</v>
      </c>
      <c r="D14" s="645">
        <f>+SUM(D851:D852)</f>
        <v>0</v>
      </c>
      <c r="E14" s="645">
        <f>+SUM(E851:E852)</f>
        <v>0</v>
      </c>
      <c r="F14" s="645">
        <f>+SUM(F851:F852)</f>
        <v>0</v>
      </c>
      <c r="G14" s="41"/>
      <c r="H14" s="1085"/>
      <c r="I14" s="1085"/>
      <c r="J14" s="1085"/>
      <c r="K14" s="1085"/>
      <c r="L14" s="41"/>
      <c r="M14" s="1084">
        <f>+SUM(M851:M852)</f>
        <v>0.03</v>
      </c>
      <c r="N14" s="1084">
        <f>+SUM(N851:N852)</f>
        <v>0.05</v>
      </c>
      <c r="O14" s="1084">
        <f>+SUM(O851:O852)</f>
        <v>0</v>
      </c>
      <c r="P14" s="1084">
        <f>+SUM(P851:P852)</f>
        <v>0</v>
      </c>
      <c r="Q14" s="537"/>
      <c r="R14" s="1081"/>
      <c r="S14" s="1043"/>
      <c r="T14" s="1043"/>
      <c r="U14" s="1082">
        <v>14</v>
      </c>
      <c r="V14" s="468"/>
    </row>
    <row r="15" spans="1:22" s="522" customFormat="1" ht="15.75" customHeight="1">
      <c r="A15" s="1083" t="s">
        <v>578</v>
      </c>
      <c r="B15" s="41"/>
      <c r="C15" s="645">
        <f>SUM(C854:C858)</f>
        <v>0</v>
      </c>
      <c r="D15" s="645">
        <f>SUM(D854:D858)</f>
        <v>0</v>
      </c>
      <c r="E15" s="645">
        <f>SUM(E854:E858)</f>
        <v>0.1182914383561644</v>
      </c>
      <c r="F15" s="645">
        <f>SUM(F854:F858)</f>
        <v>0</v>
      </c>
      <c r="G15" s="41"/>
      <c r="H15" s="1085"/>
      <c r="I15" s="1085"/>
      <c r="J15" s="1085"/>
      <c r="K15" s="1085"/>
      <c r="L15" s="41"/>
      <c r="M15" s="1086">
        <f>SUM(M854:M858)</f>
        <v>0</v>
      </c>
      <c r="N15" s="1086">
        <f>SUM(N854:N858)</f>
        <v>0</v>
      </c>
      <c r="O15" s="1086">
        <f>SUM(O854:O858)</f>
        <v>-9.0038013698630154E-2</v>
      </c>
      <c r="P15" s="1086">
        <f>SUM(P854:P858)</f>
        <v>0</v>
      </c>
      <c r="Q15" s="537"/>
      <c r="R15" s="1081"/>
      <c r="S15" s="1043"/>
      <c r="T15" s="1043"/>
      <c r="U15" s="1082">
        <v>15</v>
      </c>
      <c r="V15" s="468"/>
    </row>
    <row r="16" spans="1:22" s="522" customFormat="1" ht="15.75" customHeight="1">
      <c r="A16" s="1083" t="s">
        <v>790</v>
      </c>
      <c r="B16" s="41"/>
      <c r="C16" s="645">
        <f>SUM(C859:C864)</f>
        <v>0.7116163387297636</v>
      </c>
      <c r="D16" s="645">
        <f t="shared" ref="D16:F16" si="0">SUM(D859:D864)</f>
        <v>0.64870136986301374</v>
      </c>
      <c r="E16" s="645">
        <f t="shared" si="0"/>
        <v>0.61046594022415945</v>
      </c>
      <c r="F16" s="645">
        <f t="shared" si="0"/>
        <v>0.58156320298879205</v>
      </c>
      <c r="G16" s="41"/>
      <c r="H16" s="1085"/>
      <c r="I16" s="1085"/>
      <c r="J16" s="1085"/>
      <c r="K16" s="1085"/>
      <c r="L16" s="41"/>
      <c r="M16" s="645">
        <f>SUM(M859:M860)</f>
        <v>0</v>
      </c>
      <c r="N16" s="645">
        <f t="shared" ref="N16:P16" si="1">SUM(N859:N860)</f>
        <v>0</v>
      </c>
      <c r="O16" s="645">
        <f t="shared" si="1"/>
        <v>0</v>
      </c>
      <c r="P16" s="645">
        <f t="shared" si="1"/>
        <v>0</v>
      </c>
      <c r="Q16" s="537"/>
      <c r="R16" s="1081"/>
      <c r="S16" s="1043"/>
      <c r="T16" s="1043"/>
      <c r="U16" s="1082">
        <v>16</v>
      </c>
      <c r="V16" s="468"/>
    </row>
    <row r="17" spans="1:22" s="522" customFormat="1" ht="15.75" customHeight="1">
      <c r="A17" s="1083" t="s">
        <v>791</v>
      </c>
      <c r="B17" s="41"/>
      <c r="C17" s="645">
        <f>SUM(C865:C888)</f>
        <v>0.2149843754669987</v>
      </c>
      <c r="D17" s="645">
        <f t="shared" ref="D17:F17" si="2">SUM(D865:D888)</f>
        <v>0.20697322976338728</v>
      </c>
      <c r="E17" s="645">
        <f t="shared" si="2"/>
        <v>0.24632412951432126</v>
      </c>
      <c r="F17" s="645">
        <f t="shared" si="2"/>
        <v>0.37411531905354922</v>
      </c>
      <c r="G17" s="41"/>
      <c r="H17" s="1085"/>
      <c r="I17" s="1085"/>
      <c r="J17" s="1085"/>
      <c r="K17" s="1085"/>
      <c r="L17" s="41"/>
      <c r="M17" s="645">
        <f>SUM(M861:M888)</f>
        <v>0.29838546126001342</v>
      </c>
      <c r="N17" s="645">
        <f t="shared" ref="N17:P17" si="3">SUM(N861:N888)</f>
        <v>0.30639660696362492</v>
      </c>
      <c r="O17" s="645">
        <f t="shared" si="3"/>
        <v>0.22676777446051163</v>
      </c>
      <c r="P17" s="645">
        <f t="shared" si="3"/>
        <v>8.7010662131744465E-2</v>
      </c>
      <c r="Q17" s="537"/>
      <c r="R17" s="1081"/>
      <c r="S17" s="1043"/>
      <c r="T17" s="1043"/>
      <c r="U17" s="1082">
        <v>17</v>
      </c>
      <c r="V17" s="468"/>
    </row>
    <row r="18" spans="1:22" s="522" customFormat="1" ht="15.75" customHeight="1">
      <c r="A18" s="1083" t="s">
        <v>579</v>
      </c>
      <c r="B18" s="41"/>
      <c r="C18" s="645">
        <f>SUM(C889:C895)</f>
        <v>8.3170254403131125E-2</v>
      </c>
      <c r="D18" s="645">
        <f>SUM(D889:D895)</f>
        <v>8.1648184387910425E-2</v>
      </c>
      <c r="E18" s="645">
        <f>SUM(E889:E895)</f>
        <v>0</v>
      </c>
      <c r="F18" s="645">
        <f>SUM(F889:F895)</f>
        <v>0</v>
      </c>
      <c r="G18" s="41"/>
      <c r="H18" s="1085"/>
      <c r="I18" s="1085"/>
      <c r="J18" s="1085"/>
      <c r="K18" s="1085"/>
      <c r="L18" s="41"/>
      <c r="M18" s="1086">
        <f>SUM(M889:M895)</f>
        <v>0</v>
      </c>
      <c r="N18" s="1086">
        <f>SUM(N889:N895)</f>
        <v>0</v>
      </c>
      <c r="O18" s="1086">
        <f>SUM(O889:O895)</f>
        <v>0</v>
      </c>
      <c r="P18" s="1086">
        <f>SUM(P889:P895)</f>
        <v>0</v>
      </c>
      <c r="Q18" s="537"/>
      <c r="R18" s="1081"/>
      <c r="S18" s="1043"/>
      <c r="T18" s="1043"/>
      <c r="U18" s="1082">
        <v>18</v>
      </c>
      <c r="V18" s="468"/>
    </row>
    <row r="19" spans="1:22" s="522" customFormat="1" ht="15.75" customHeight="1">
      <c r="A19" s="1083" t="s">
        <v>580</v>
      </c>
      <c r="B19" s="41"/>
      <c r="C19" s="645">
        <f>SUM(C896:C899)</f>
        <v>0</v>
      </c>
      <c r="D19" s="645">
        <f>SUM(D896:D899)</f>
        <v>0</v>
      </c>
      <c r="E19" s="645">
        <f>SUM(E896:E899)</f>
        <v>0</v>
      </c>
      <c r="F19" s="645">
        <f>SUM(F896:F899)</f>
        <v>0</v>
      </c>
      <c r="G19" s="41"/>
      <c r="H19" s="1085"/>
      <c r="I19" s="1085"/>
      <c r="J19" s="1085"/>
      <c r="K19" s="1085"/>
      <c r="L19" s="41"/>
      <c r="M19" s="1086">
        <f>SUM(M896:M899)+SUM(M851:M852)</f>
        <v>0.03</v>
      </c>
      <c r="N19" s="1086">
        <f>SUM(N896:N899)+SUM(N851:N852)</f>
        <v>0.05</v>
      </c>
      <c r="O19" s="1086">
        <f>SUM(O896:O899)+SUM(O851:O852)</f>
        <v>0</v>
      </c>
      <c r="P19" s="1086">
        <f>SUM(P896:P899)+SUM(P851:P852)</f>
        <v>0</v>
      </c>
      <c r="Q19" s="537"/>
      <c r="R19" s="1081"/>
      <c r="S19" s="1043"/>
      <c r="T19" s="1043"/>
      <c r="U19" s="1082">
        <v>19</v>
      </c>
      <c r="V19" s="468"/>
    </row>
    <row r="20" spans="1:22" s="522" customFormat="1" ht="15.75" customHeight="1">
      <c r="A20" s="1076" t="s">
        <v>233</v>
      </c>
      <c r="B20" s="1088"/>
      <c r="C20" s="1089">
        <f>SUM(C21:C30)</f>
        <v>33715.908313376669</v>
      </c>
      <c r="D20" s="1089">
        <f>SUM(D21:D30)</f>
        <v>44569.908313376669</v>
      </c>
      <c r="E20" s="1089">
        <f>SUM(E21:E30)</f>
        <v>88508.924050632922</v>
      </c>
      <c r="F20" s="1089">
        <f>SUM(F21:F30)</f>
        <v>300233.92405063292</v>
      </c>
      <c r="G20" s="1088"/>
      <c r="H20" s="1090"/>
      <c r="I20" s="1090"/>
      <c r="J20" s="1090"/>
      <c r="K20" s="1090"/>
      <c r="L20" s="1088"/>
      <c r="M20" s="1089">
        <f>SUM(M21:M30)</f>
        <v>830</v>
      </c>
      <c r="N20" s="1089">
        <f>SUM(N21:N30)</f>
        <v>930</v>
      </c>
      <c r="O20" s="1089">
        <f>SUM(O21:O30)</f>
        <v>1070</v>
      </c>
      <c r="P20" s="1089">
        <f>SUM(P21:P30)</f>
        <v>-2160</v>
      </c>
      <c r="Q20" s="537"/>
      <c r="R20" s="544"/>
      <c r="S20" s="1050"/>
      <c r="T20" s="1050"/>
      <c r="U20" s="1082">
        <v>20</v>
      </c>
      <c r="V20" s="468"/>
    </row>
    <row r="21" spans="1:22" s="1093" customFormat="1" ht="15.75" customHeight="1">
      <c r="A21" s="800" t="s">
        <v>234</v>
      </c>
      <c r="B21" s="1088"/>
      <c r="C21" s="1091">
        <f>SUM(C931:C960)</f>
        <v>0</v>
      </c>
      <c r="D21" s="1091">
        <f>SUM(D931:D960)</f>
        <v>0</v>
      </c>
      <c r="E21" s="1091">
        <f>SUM(E931:E960)</f>
        <v>150</v>
      </c>
      <c r="F21" s="1091">
        <f>SUM(F931:F960)</f>
        <v>13650</v>
      </c>
      <c r="G21" s="1088"/>
      <c r="H21" s="1090"/>
      <c r="I21" s="1090"/>
      <c r="J21" s="1090"/>
      <c r="K21" s="1090"/>
      <c r="L21" s="1088"/>
      <c r="M21" s="1091">
        <f>SUM(M931:M960)</f>
        <v>0</v>
      </c>
      <c r="N21" s="1091">
        <f>SUM(N931:N960)</f>
        <v>0</v>
      </c>
      <c r="O21" s="1091">
        <f>SUM(O931:O960)</f>
        <v>0</v>
      </c>
      <c r="P21" s="1091">
        <f>SUM(P931:P960)</f>
        <v>-2310</v>
      </c>
      <c r="Q21" s="1092"/>
      <c r="R21" s="544"/>
      <c r="S21" s="1050"/>
      <c r="T21" s="1050"/>
      <c r="U21" s="1082">
        <v>21</v>
      </c>
      <c r="V21" s="1050"/>
    </row>
    <row r="22" spans="1:22" s="1093" customFormat="1" ht="15.75" customHeight="1">
      <c r="A22" s="800" t="s">
        <v>235</v>
      </c>
      <c r="B22" s="1088"/>
      <c r="C22" s="1091">
        <f>SUM(C904:C919)</f>
        <v>500</v>
      </c>
      <c r="D22" s="1091">
        <f>SUM(D904:D919)</f>
        <v>2600</v>
      </c>
      <c r="E22" s="1091">
        <f>SUM(E904:E919)</f>
        <v>1600</v>
      </c>
      <c r="F22" s="1091">
        <f>SUM(F904:F919)</f>
        <v>600</v>
      </c>
      <c r="G22" s="1088"/>
      <c r="H22" s="1090"/>
      <c r="I22" s="1090"/>
      <c r="J22" s="1090"/>
      <c r="K22" s="1090"/>
      <c r="L22" s="1088"/>
      <c r="M22" s="1094">
        <f>SUM(M904:M919)</f>
        <v>0</v>
      </c>
      <c r="N22" s="1094">
        <f>SUM(N904:N919)</f>
        <v>0</v>
      </c>
      <c r="O22" s="1094">
        <f>SUM(O904:O919)</f>
        <v>0</v>
      </c>
      <c r="P22" s="1094">
        <f>SUM(P904:P919)</f>
        <v>0</v>
      </c>
      <c r="Q22" s="1092"/>
      <c r="R22" s="544"/>
      <c r="S22" s="1050"/>
      <c r="T22" s="1050"/>
      <c r="U22" s="1082">
        <v>22</v>
      </c>
      <c r="V22" s="1050"/>
    </row>
    <row r="23" spans="1:22" s="1093" customFormat="1" ht="15.75" customHeight="1">
      <c r="A23" s="800" t="s">
        <v>236</v>
      </c>
      <c r="B23" s="1088"/>
      <c r="C23" s="1091">
        <f>SUM(C920:C930)</f>
        <v>135</v>
      </c>
      <c r="D23" s="1091">
        <f>SUM(D920:D930)</f>
        <v>198</v>
      </c>
      <c r="E23" s="1091">
        <f>SUM(E920:E930)</f>
        <v>6900</v>
      </c>
      <c r="F23" s="1091">
        <f>SUM(F920:F930)</f>
        <v>17505</v>
      </c>
      <c r="G23" s="1088"/>
      <c r="H23" s="1090"/>
      <c r="I23" s="1090"/>
      <c r="J23" s="1090"/>
      <c r="K23" s="1090"/>
      <c r="L23" s="1088"/>
      <c r="M23" s="1094">
        <f>SUM(M920:M930)</f>
        <v>0</v>
      </c>
      <c r="N23" s="1094">
        <f>SUM(N920:N930)</f>
        <v>0</v>
      </c>
      <c r="O23" s="1094">
        <f>SUM(O920:O930)</f>
        <v>350</v>
      </c>
      <c r="P23" s="1094">
        <f>SUM(P920:P930)</f>
        <v>-1050</v>
      </c>
      <c r="Q23" s="1092"/>
      <c r="R23" s="544"/>
      <c r="S23" s="1050"/>
      <c r="T23" s="1050"/>
      <c r="U23" s="1082">
        <v>23</v>
      </c>
      <c r="V23" s="1050"/>
    </row>
    <row r="24" spans="1:22" s="1093" customFormat="1" ht="15.75" customHeight="1">
      <c r="A24" s="650" t="s">
        <v>782</v>
      </c>
      <c r="B24" s="1088"/>
      <c r="C24" s="1091">
        <f>SUM(C965:C968)</f>
        <v>6010</v>
      </c>
      <c r="D24" s="1091">
        <f>SUM(D965:D968)</f>
        <v>12050</v>
      </c>
      <c r="E24" s="1091">
        <f>SUM(E965:E968)</f>
        <v>980</v>
      </c>
      <c r="F24" s="1091">
        <f>SUM(F965:F968)</f>
        <v>0</v>
      </c>
      <c r="G24" s="1088"/>
      <c r="H24" s="1090"/>
      <c r="I24" s="1090"/>
      <c r="J24" s="1090"/>
      <c r="K24" s="1090"/>
      <c r="L24" s="1088"/>
      <c r="M24" s="1091">
        <f>SUM(M965:M968)</f>
        <v>0</v>
      </c>
      <c r="N24" s="1091">
        <f>SUM(N965:N968)</f>
        <v>0</v>
      </c>
      <c r="O24" s="1091">
        <f>SUM(O965:O968)</f>
        <v>0</v>
      </c>
      <c r="P24" s="1091">
        <f>SUM(P965:P968)</f>
        <v>0</v>
      </c>
      <c r="Q24" s="1092"/>
      <c r="R24" s="544"/>
      <c r="S24" s="1050"/>
      <c r="T24" s="1050"/>
      <c r="U24" s="1082">
        <v>24</v>
      </c>
      <c r="V24" s="1050"/>
    </row>
    <row r="25" spans="1:22" s="1093" customFormat="1" ht="15.75" customHeight="1">
      <c r="A25" s="650" t="s">
        <v>783</v>
      </c>
      <c r="B25" s="1088"/>
      <c r="C25" s="1091">
        <f>SUM(C969:C971)</f>
        <v>0</v>
      </c>
      <c r="D25" s="1091">
        <f>SUM(D969:D971)</f>
        <v>0</v>
      </c>
      <c r="E25" s="1091">
        <f>SUM(E969:E971)</f>
        <v>36000</v>
      </c>
      <c r="F25" s="1091">
        <f>SUM(F969:F971)</f>
        <v>204000</v>
      </c>
      <c r="G25" s="1088"/>
      <c r="H25" s="1090"/>
      <c r="I25" s="1090"/>
      <c r="J25" s="1090"/>
      <c r="K25" s="1090"/>
      <c r="L25" s="1088"/>
      <c r="M25" s="1091">
        <f>SUM(M969:M971)</f>
        <v>0</v>
      </c>
      <c r="N25" s="1091">
        <f>SUM(N969:N971)</f>
        <v>0</v>
      </c>
      <c r="O25" s="1091">
        <f>SUM(O969:O971)</f>
        <v>0</v>
      </c>
      <c r="P25" s="1091">
        <f>SUM(P969:P971)</f>
        <v>0</v>
      </c>
      <c r="Q25" s="1092"/>
      <c r="R25" s="544"/>
      <c r="S25" s="1050"/>
      <c r="T25" s="1050"/>
      <c r="U25" s="1082">
        <v>25</v>
      </c>
      <c r="V25" s="1050"/>
    </row>
    <row r="26" spans="1:22" s="1093" customFormat="1" ht="15.75" customHeight="1">
      <c r="A26" s="800" t="s">
        <v>237</v>
      </c>
      <c r="B26" s="1088"/>
      <c r="C26" s="1091">
        <f>SUM(C972:C973)</f>
        <v>3600</v>
      </c>
      <c r="D26" s="1091">
        <f>SUM(D972:D973)</f>
        <v>4100</v>
      </c>
      <c r="E26" s="1091">
        <f>SUM(E972:E973)</f>
        <v>3600</v>
      </c>
      <c r="F26" s="1091">
        <f>SUM(F972:F973)</f>
        <v>6000</v>
      </c>
      <c r="G26" s="1088"/>
      <c r="H26" s="1090"/>
      <c r="I26" s="1090"/>
      <c r="J26" s="1090"/>
      <c r="K26" s="1090"/>
      <c r="L26" s="1088"/>
      <c r="M26" s="1091">
        <f>SUM(M972:M973)</f>
        <v>720</v>
      </c>
      <c r="N26" s="1091">
        <f>SUM(N972:N973)</f>
        <v>820</v>
      </c>
      <c r="O26" s="1091">
        <f>SUM(O972:O973)</f>
        <v>720</v>
      </c>
      <c r="P26" s="1091">
        <f>SUM(P972:P973)</f>
        <v>1200</v>
      </c>
      <c r="Q26" s="1092"/>
      <c r="R26" s="544"/>
      <c r="S26" s="1050"/>
      <c r="T26" s="1050"/>
      <c r="U26" s="1082">
        <v>26</v>
      </c>
      <c r="V26" s="1050"/>
    </row>
    <row r="27" spans="1:22" s="1093" customFormat="1" ht="15.75" customHeight="1">
      <c r="A27" s="800" t="s">
        <v>238</v>
      </c>
      <c r="B27" s="1088"/>
      <c r="C27" s="1091">
        <f>SUM(C975:C975)</f>
        <v>0</v>
      </c>
      <c r="D27" s="1091">
        <f>SUM(D975:D975)</f>
        <v>840</v>
      </c>
      <c r="E27" s="1091">
        <f>SUM(E975:E975)</f>
        <v>7200</v>
      </c>
      <c r="F27" s="1091">
        <f>SUM(F975:F975)</f>
        <v>14400</v>
      </c>
      <c r="G27" s="1088"/>
      <c r="H27" s="1090"/>
      <c r="I27" s="1090"/>
      <c r="J27" s="1090"/>
      <c r="K27" s="1090"/>
      <c r="L27" s="1088"/>
      <c r="M27" s="1091">
        <f>SUM(M975:M975)</f>
        <v>0</v>
      </c>
      <c r="N27" s="1091">
        <f>SUM(N975:N975)</f>
        <v>0</v>
      </c>
      <c r="O27" s="1091">
        <f>SUM(O975:O975)</f>
        <v>0</v>
      </c>
      <c r="P27" s="1091">
        <f>SUM(P975:P975)</f>
        <v>0</v>
      </c>
      <c r="Q27" s="1092"/>
      <c r="R27" s="544"/>
      <c r="S27" s="1050"/>
      <c r="T27" s="1050"/>
      <c r="U27" s="1082">
        <v>27</v>
      </c>
      <c r="V27" s="1050"/>
    </row>
    <row r="28" spans="1:22" s="522" customFormat="1" ht="15.75" customHeight="1">
      <c r="A28" s="800" t="s">
        <v>239</v>
      </c>
      <c r="B28" s="1088"/>
      <c r="C28" s="1091">
        <f>SUM(C977:C980)</f>
        <v>19980.908313376669</v>
      </c>
      <c r="D28" s="1091">
        <f>SUM(D977:D980)</f>
        <v>20541.908313376669</v>
      </c>
      <c r="E28" s="1091">
        <f>SUM(E977:E980)</f>
        <v>8078.9240506329124</v>
      </c>
      <c r="F28" s="1091">
        <f>SUM(F977:F980)</f>
        <v>8078.9240506329124</v>
      </c>
      <c r="G28" s="1088"/>
      <c r="H28" s="1090"/>
      <c r="I28" s="1090"/>
      <c r="J28" s="1090"/>
      <c r="K28" s="1090"/>
      <c r="L28" s="1088"/>
      <c r="M28" s="1091">
        <f>SUM(M977:M980)</f>
        <v>0</v>
      </c>
      <c r="N28" s="1091">
        <f>SUM(N977:N980)</f>
        <v>0</v>
      </c>
      <c r="O28" s="1091">
        <f>SUM(O977:O980)</f>
        <v>0</v>
      </c>
      <c r="P28" s="1091">
        <f>SUM(P977:P980)</f>
        <v>0</v>
      </c>
      <c r="Q28" s="537"/>
      <c r="R28" s="544"/>
      <c r="S28" s="1050"/>
      <c r="T28" s="1050"/>
      <c r="U28" s="1082">
        <v>28</v>
      </c>
      <c r="V28" s="468"/>
    </row>
    <row r="29" spans="1:22" s="522" customFormat="1" ht="15.75" customHeight="1">
      <c r="A29" s="800" t="s">
        <v>240</v>
      </c>
      <c r="B29" s="1088"/>
      <c r="C29" s="1091">
        <f>SUM(C981:C984)</f>
        <v>2850</v>
      </c>
      <c r="D29" s="1091">
        <f>SUM(D981:D984)</f>
        <v>3600</v>
      </c>
      <c r="E29" s="1091">
        <f>SUM(E981:E984)</f>
        <v>24000</v>
      </c>
      <c r="F29" s="1091">
        <f>SUM(F981:F984)</f>
        <v>36000</v>
      </c>
      <c r="G29" s="1088"/>
      <c r="H29" s="1090"/>
      <c r="I29" s="1090"/>
      <c r="J29" s="1090"/>
      <c r="K29" s="1090"/>
      <c r="L29" s="1088"/>
      <c r="M29" s="1091">
        <f>SUM(M981:M984)</f>
        <v>0</v>
      </c>
      <c r="N29" s="1091">
        <f>SUM(N981:N984)</f>
        <v>0</v>
      </c>
      <c r="O29" s="1091">
        <f>SUM(O981:O984)</f>
        <v>0</v>
      </c>
      <c r="P29" s="1091">
        <f>SUM(P981:P984)</f>
        <v>0</v>
      </c>
      <c r="Q29" s="537"/>
      <c r="R29" s="544"/>
      <c r="S29" s="1050"/>
      <c r="T29" s="1050"/>
      <c r="U29" s="1082">
        <v>29</v>
      </c>
      <c r="V29" s="468"/>
    </row>
    <row r="30" spans="1:22" s="522" customFormat="1" ht="15.75" customHeight="1">
      <c r="A30" s="800" t="s">
        <v>581</v>
      </c>
      <c r="B30" s="1088"/>
      <c r="C30" s="1091">
        <f>SUM(C962:C964)</f>
        <v>640</v>
      </c>
      <c r="D30" s="1091">
        <f>SUM(D962:D964)</f>
        <v>640</v>
      </c>
      <c r="E30" s="1091">
        <f>SUM(E962:E964)</f>
        <v>0</v>
      </c>
      <c r="F30" s="1091">
        <f>SUM(F962:F964)</f>
        <v>0</v>
      </c>
      <c r="G30" s="1088"/>
      <c r="H30" s="1090"/>
      <c r="I30" s="1090"/>
      <c r="J30" s="1090"/>
      <c r="K30" s="1090"/>
      <c r="L30" s="1088"/>
      <c r="M30" s="1091">
        <f>SUM(M962:M964)</f>
        <v>110</v>
      </c>
      <c r="N30" s="1091">
        <f>SUM(N962:N964)</f>
        <v>110</v>
      </c>
      <c r="O30" s="1091">
        <f>SUM(O962:O964)</f>
        <v>0</v>
      </c>
      <c r="P30" s="1091">
        <f>SUM(P962:P964)</f>
        <v>0</v>
      </c>
      <c r="Q30" s="537"/>
      <c r="R30" s="544"/>
      <c r="S30" s="1050"/>
      <c r="T30" s="1050"/>
      <c r="U30" s="1082">
        <v>30</v>
      </c>
      <c r="V30" s="468"/>
    </row>
    <row r="31" spans="1:22" s="522" customFormat="1" ht="15.75" customHeight="1">
      <c r="A31" s="1076" t="s">
        <v>242</v>
      </c>
      <c r="B31" s="1088"/>
      <c r="C31" s="1089">
        <f>SUM(C32:C41)</f>
        <v>23608</v>
      </c>
      <c r="D31" s="1089">
        <f>SUM(D32:D41)</f>
        <v>24840</v>
      </c>
      <c r="E31" s="1089">
        <f>SUM(E32:E41)</f>
        <v>59502</v>
      </c>
      <c r="F31" s="1089">
        <f>SUM(F32:F41)</f>
        <v>95377</v>
      </c>
      <c r="G31" s="1088"/>
      <c r="H31" s="1090"/>
      <c r="I31" s="1090"/>
      <c r="J31" s="1090"/>
      <c r="K31" s="1090"/>
      <c r="L31" s="1088"/>
      <c r="M31" s="1089">
        <f>SUM(M32:M41)</f>
        <v>5176.2108610110718</v>
      </c>
      <c r="N31" s="1089">
        <f>SUM(N32:N41)</f>
        <v>5241.2108610110718</v>
      </c>
      <c r="O31" s="1089">
        <f>SUM(O32:O41)</f>
        <v>-10809.78913898893</v>
      </c>
      <c r="P31" s="1089">
        <f>SUM(P32:P41)</f>
        <v>-30644.490949157444</v>
      </c>
      <c r="Q31" s="537"/>
      <c r="R31" s="544"/>
      <c r="S31" s="1050"/>
      <c r="T31" s="1050"/>
      <c r="U31" s="1082">
        <v>31</v>
      </c>
      <c r="V31" s="468"/>
    </row>
    <row r="32" spans="1:22" s="522" customFormat="1" ht="15.75" customHeight="1">
      <c r="A32" s="1066" t="s">
        <v>243</v>
      </c>
      <c r="B32" s="1095"/>
      <c r="C32" s="656">
        <f>C988</f>
        <v>5550</v>
      </c>
      <c r="D32" s="656">
        <f>D988</f>
        <v>5100</v>
      </c>
      <c r="E32" s="656">
        <f>E988</f>
        <v>5124</v>
      </c>
      <c r="F32" s="656">
        <f>F988</f>
        <v>4224</v>
      </c>
      <c r="G32" s="1095"/>
      <c r="H32" s="1097"/>
      <c r="I32" s="1097"/>
      <c r="J32" s="1097"/>
      <c r="K32" s="1097"/>
      <c r="L32" s="1095"/>
      <c r="M32" s="1098">
        <f t="shared" ref="M32:P33" si="4">M988</f>
        <v>2795.1167790208378</v>
      </c>
      <c r="N32" s="1098">
        <f t="shared" si="4"/>
        <v>2795.1167790208378</v>
      </c>
      <c r="O32" s="1098">
        <f t="shared" si="4"/>
        <v>2315.1167790208378</v>
      </c>
      <c r="P32" s="1098">
        <f t="shared" si="4"/>
        <v>1749.263982517364</v>
      </c>
      <c r="Q32" s="537"/>
      <c r="R32" s="544"/>
      <c r="S32" s="1050"/>
      <c r="T32" s="1050"/>
      <c r="U32" s="1082">
        <v>32</v>
      </c>
      <c r="V32" s="468"/>
    </row>
    <row r="33" spans="1:36" s="522" customFormat="1" ht="15.75" customHeight="1">
      <c r="A33" s="1066" t="s">
        <v>244</v>
      </c>
      <c r="B33" s="1095"/>
      <c r="C33" s="656">
        <f>SUM(C989:C991)</f>
        <v>5821</v>
      </c>
      <c r="D33" s="656">
        <f t="shared" ref="D33:F33" si="5">SUM(D989:D991)</f>
        <v>5233</v>
      </c>
      <c r="E33" s="656">
        <f t="shared" si="5"/>
        <v>8448</v>
      </c>
      <c r="F33" s="656">
        <f t="shared" si="5"/>
        <v>13878</v>
      </c>
      <c r="G33" s="1095"/>
      <c r="H33" s="1097"/>
      <c r="I33" s="1097"/>
      <c r="J33" s="1097"/>
      <c r="K33" s="1097"/>
      <c r="L33" s="1095"/>
      <c r="M33" s="1098">
        <f t="shared" si="4"/>
        <v>4663.0940819902335</v>
      </c>
      <c r="N33" s="1098">
        <f t="shared" si="4"/>
        <v>5407.0940819902335</v>
      </c>
      <c r="O33" s="1098">
        <f t="shared" si="4"/>
        <v>1532.094081990233</v>
      </c>
      <c r="P33" s="1098">
        <f t="shared" si="4"/>
        <v>-5561.2549316748073</v>
      </c>
      <c r="Q33" s="537"/>
      <c r="R33" s="544"/>
      <c r="S33" s="1050"/>
      <c r="T33" s="1050"/>
      <c r="U33" s="1082">
        <v>33</v>
      </c>
      <c r="V33" s="468"/>
    </row>
    <row r="34" spans="1:36" s="522" customFormat="1" ht="15.75" customHeight="1">
      <c r="A34" s="1066" t="s">
        <v>245</v>
      </c>
      <c r="B34" s="1099"/>
      <c r="C34" s="656">
        <f t="shared" ref="C34:F41" si="6">C992</f>
        <v>2610</v>
      </c>
      <c r="D34" s="656">
        <f t="shared" si="6"/>
        <v>3510</v>
      </c>
      <c r="E34" s="656">
        <f t="shared" si="6"/>
        <v>5430</v>
      </c>
      <c r="F34" s="656">
        <f t="shared" si="6"/>
        <v>7330</v>
      </c>
      <c r="G34" s="1099"/>
      <c r="H34" s="1100"/>
      <c r="I34" s="1100"/>
      <c r="J34" s="1100"/>
      <c r="K34" s="1100"/>
      <c r="L34" s="1099"/>
      <c r="M34" s="1098">
        <f t="shared" ref="M34:P41" si="7">M992</f>
        <v>-5</v>
      </c>
      <c r="N34" s="1098">
        <f t="shared" si="7"/>
        <v>-325</v>
      </c>
      <c r="O34" s="1098">
        <f t="shared" si="7"/>
        <v>-2125</v>
      </c>
      <c r="P34" s="1098">
        <f t="shared" si="7"/>
        <v>-2872.5</v>
      </c>
      <c r="Q34" s="537"/>
      <c r="R34" s="544"/>
      <c r="S34" s="1050"/>
      <c r="T34" s="1050"/>
      <c r="U34" s="1082">
        <v>34</v>
      </c>
      <c r="V34" s="468"/>
    </row>
    <row r="35" spans="1:36" s="522" customFormat="1" ht="15.75" customHeight="1">
      <c r="A35" s="1066" t="s">
        <v>246</v>
      </c>
      <c r="B35" s="41"/>
      <c r="C35" s="656">
        <f t="shared" si="6"/>
        <v>4320</v>
      </c>
      <c r="D35" s="656">
        <f t="shared" si="6"/>
        <v>2400</v>
      </c>
      <c r="E35" s="656">
        <f t="shared" si="6"/>
        <v>1200</v>
      </c>
      <c r="F35" s="656">
        <f t="shared" si="6"/>
        <v>0</v>
      </c>
      <c r="G35" s="1099"/>
      <c r="H35" s="1100"/>
      <c r="I35" s="1100"/>
      <c r="J35" s="1100"/>
      <c r="K35" s="1100"/>
      <c r="L35" s="1099"/>
      <c r="M35" s="1098">
        <f t="shared" si="7"/>
        <v>-1920</v>
      </c>
      <c r="N35" s="1098">
        <f t="shared" si="7"/>
        <v>0</v>
      </c>
      <c r="O35" s="1098">
        <f t="shared" si="7"/>
        <v>1200</v>
      </c>
      <c r="P35" s="1098">
        <f t="shared" si="7"/>
        <v>2000.0000000000002</v>
      </c>
      <c r="Q35" s="537"/>
      <c r="R35" s="544"/>
      <c r="S35" s="1050"/>
      <c r="T35" s="1050"/>
      <c r="U35" s="1082">
        <v>35</v>
      </c>
      <c r="V35" s="468"/>
    </row>
    <row r="36" spans="1:36" s="522" customFormat="1" ht="15.75" customHeight="1">
      <c r="A36" s="1066" t="s">
        <v>247</v>
      </c>
      <c r="B36" s="1101"/>
      <c r="C36" s="656">
        <f t="shared" si="6"/>
        <v>342</v>
      </c>
      <c r="D36" s="656">
        <f t="shared" si="6"/>
        <v>1305</v>
      </c>
      <c r="E36" s="656">
        <f t="shared" si="6"/>
        <v>20610</v>
      </c>
      <c r="F36" s="656">
        <f t="shared" si="6"/>
        <v>40070</v>
      </c>
      <c r="G36" s="1099"/>
      <c r="H36" s="1100"/>
      <c r="I36" s="1100"/>
      <c r="J36" s="1100"/>
      <c r="K36" s="1100"/>
      <c r="L36" s="1099"/>
      <c r="M36" s="1098">
        <f t="shared" si="7"/>
        <v>0</v>
      </c>
      <c r="N36" s="1098">
        <f t="shared" si="7"/>
        <v>0</v>
      </c>
      <c r="O36" s="1098">
        <f t="shared" si="7"/>
        <v>0</v>
      </c>
      <c r="P36" s="1098">
        <f t="shared" si="7"/>
        <v>-560</v>
      </c>
      <c r="Q36" s="537"/>
      <c r="R36" s="544"/>
      <c r="S36" s="1050"/>
      <c r="T36" s="1050"/>
      <c r="U36" s="1082">
        <v>36</v>
      </c>
      <c r="V36" s="468"/>
    </row>
    <row r="37" spans="1:36" s="522" customFormat="1" ht="15.75" customHeight="1">
      <c r="A37" s="1066" t="s">
        <v>248</v>
      </c>
      <c r="B37" s="1077"/>
      <c r="C37" s="656">
        <f t="shared" si="6"/>
        <v>1400</v>
      </c>
      <c r="D37" s="656">
        <f t="shared" si="6"/>
        <v>2200</v>
      </c>
      <c r="E37" s="656">
        <f t="shared" si="6"/>
        <v>4700</v>
      </c>
      <c r="F37" s="656">
        <f t="shared" si="6"/>
        <v>11500</v>
      </c>
      <c r="G37" s="1099"/>
      <c r="H37" s="1100"/>
      <c r="I37" s="1100"/>
      <c r="J37" s="1100"/>
      <c r="K37" s="1100"/>
      <c r="L37" s="1099"/>
      <c r="M37" s="1098">
        <f t="shared" si="7"/>
        <v>-80</v>
      </c>
      <c r="N37" s="1098">
        <f t="shared" si="7"/>
        <v>-880</v>
      </c>
      <c r="O37" s="1098">
        <f t="shared" si="7"/>
        <v>-3380</v>
      </c>
      <c r="P37" s="1098">
        <f t="shared" si="7"/>
        <v>-10400</v>
      </c>
      <c r="Q37" s="537"/>
      <c r="R37" s="544"/>
      <c r="S37" s="1050"/>
      <c r="T37" s="1050"/>
      <c r="U37" s="1082">
        <v>37</v>
      </c>
      <c r="V37" s="468"/>
    </row>
    <row r="38" spans="1:36" s="522" customFormat="1" ht="15.75" customHeight="1">
      <c r="A38" s="1066" t="s">
        <v>249</v>
      </c>
      <c r="B38" s="1102"/>
      <c r="C38" s="656">
        <f t="shared" si="6"/>
        <v>1250</v>
      </c>
      <c r="D38" s="656">
        <f t="shared" si="6"/>
        <v>2000</v>
      </c>
      <c r="E38" s="656">
        <f t="shared" si="6"/>
        <v>4500</v>
      </c>
      <c r="F38" s="656">
        <f t="shared" si="6"/>
        <v>5000</v>
      </c>
      <c r="G38" s="1099"/>
      <c r="H38" s="1100"/>
      <c r="I38" s="1100"/>
      <c r="J38" s="1100"/>
      <c r="K38" s="1100"/>
      <c r="L38" s="1099"/>
      <c r="M38" s="1098">
        <f t="shared" si="7"/>
        <v>550</v>
      </c>
      <c r="N38" s="1098">
        <f t="shared" si="7"/>
        <v>-200</v>
      </c>
      <c r="O38" s="1098">
        <f t="shared" si="7"/>
        <v>-2700</v>
      </c>
      <c r="P38" s="1098">
        <f t="shared" si="7"/>
        <v>-3500</v>
      </c>
      <c r="Q38" s="537"/>
      <c r="R38" s="544"/>
      <c r="S38" s="1050"/>
      <c r="T38" s="1050"/>
      <c r="U38" s="1082">
        <v>38</v>
      </c>
      <c r="V38" s="468"/>
    </row>
    <row r="39" spans="1:36" s="522" customFormat="1" ht="15.75" customHeight="1">
      <c r="A39" s="1066" t="s">
        <v>582</v>
      </c>
      <c r="B39" s="1102"/>
      <c r="C39" s="656">
        <f t="shared" si="6"/>
        <v>600</v>
      </c>
      <c r="D39" s="656">
        <f t="shared" si="6"/>
        <v>648</v>
      </c>
      <c r="E39" s="656">
        <f t="shared" si="6"/>
        <v>950</v>
      </c>
      <c r="F39" s="656">
        <f t="shared" si="6"/>
        <v>1135</v>
      </c>
      <c r="G39" s="1099"/>
      <c r="H39" s="1100"/>
      <c r="I39" s="1100"/>
      <c r="J39" s="1100"/>
      <c r="K39" s="1100"/>
      <c r="L39" s="1099"/>
      <c r="M39" s="1096">
        <f t="shared" si="7"/>
        <v>0</v>
      </c>
      <c r="N39" s="1096">
        <f t="shared" si="7"/>
        <v>0</v>
      </c>
      <c r="O39" s="1096">
        <f t="shared" si="7"/>
        <v>0</v>
      </c>
      <c r="P39" s="1096">
        <f t="shared" si="7"/>
        <v>0</v>
      </c>
      <c r="Q39" s="537"/>
      <c r="R39" s="544"/>
      <c r="S39" s="1050"/>
      <c r="T39" s="1050"/>
      <c r="U39" s="1082">
        <v>39</v>
      </c>
      <c r="V39" s="468"/>
    </row>
    <row r="40" spans="1:36" s="522" customFormat="1" ht="15.75" customHeight="1">
      <c r="A40" s="1066" t="s">
        <v>583</v>
      </c>
      <c r="B40" s="1102"/>
      <c r="C40" s="656">
        <f t="shared" si="6"/>
        <v>875</v>
      </c>
      <c r="D40" s="656">
        <f t="shared" si="6"/>
        <v>1044</v>
      </c>
      <c r="E40" s="656">
        <f t="shared" si="6"/>
        <v>4700</v>
      </c>
      <c r="F40" s="656">
        <f t="shared" si="6"/>
        <v>6400</v>
      </c>
      <c r="G40" s="1099"/>
      <c r="H40" s="1100"/>
      <c r="I40" s="1100"/>
      <c r="J40" s="1100"/>
      <c r="K40" s="1100"/>
      <c r="L40" s="1099"/>
      <c r="M40" s="1096">
        <f t="shared" si="7"/>
        <v>13</v>
      </c>
      <c r="N40" s="1096">
        <f t="shared" si="7"/>
        <v>-156</v>
      </c>
      <c r="O40" s="1096">
        <f t="shared" si="7"/>
        <v>-3812</v>
      </c>
      <c r="P40" s="1096">
        <f t="shared" si="7"/>
        <v>-5660</v>
      </c>
      <c r="Q40" s="537"/>
      <c r="R40" s="544"/>
      <c r="S40" s="1050"/>
      <c r="T40" s="1050"/>
      <c r="U40" s="1082">
        <v>40</v>
      </c>
      <c r="V40" s="468"/>
    </row>
    <row r="41" spans="1:36" s="522" customFormat="1" ht="15.75" customHeight="1">
      <c r="A41" s="1066" t="s">
        <v>523</v>
      </c>
      <c r="B41" s="1102"/>
      <c r="C41" s="656">
        <f t="shared" si="6"/>
        <v>840</v>
      </c>
      <c r="D41" s="656">
        <f t="shared" si="6"/>
        <v>1400</v>
      </c>
      <c r="E41" s="656">
        <f t="shared" si="6"/>
        <v>3840</v>
      </c>
      <c r="F41" s="656">
        <f t="shared" si="6"/>
        <v>5840</v>
      </c>
      <c r="G41" s="1099"/>
      <c r="H41" s="1100"/>
      <c r="I41" s="1100"/>
      <c r="J41" s="1100"/>
      <c r="K41" s="1100"/>
      <c r="L41" s="1099"/>
      <c r="M41" s="1096">
        <f t="shared" si="7"/>
        <v>-840</v>
      </c>
      <c r="N41" s="1096">
        <f t="shared" si="7"/>
        <v>-1400</v>
      </c>
      <c r="O41" s="1096">
        <f t="shared" si="7"/>
        <v>-3840</v>
      </c>
      <c r="P41" s="1096">
        <f t="shared" si="7"/>
        <v>-5840</v>
      </c>
      <c r="Q41" s="537"/>
      <c r="R41" s="544"/>
      <c r="S41" s="1050"/>
      <c r="T41" s="1050"/>
      <c r="U41" s="1082">
        <v>41</v>
      </c>
      <c r="V41" s="468"/>
    </row>
    <row r="42" spans="1:36" s="522" customFormat="1" ht="15.75" customHeight="1">
      <c r="A42" s="1066" t="s">
        <v>253</v>
      </c>
      <c r="B42" s="1102"/>
      <c r="C42" s="1086">
        <f>C32/C20</f>
        <v>0.16461072169300142</v>
      </c>
      <c r="D42" s="1086">
        <f>D32/D20</f>
        <v>0.11442697983898137</v>
      </c>
      <c r="E42" s="1086">
        <f>E32/E20</f>
        <v>5.7892467397623486E-2</v>
      </c>
      <c r="F42" s="1086">
        <f>F32/F20</f>
        <v>1.4069029718599168E-2</v>
      </c>
      <c r="G42" s="41"/>
      <c r="H42" s="1085"/>
      <c r="I42" s="1085"/>
      <c r="J42" s="1085"/>
      <c r="K42" s="1085"/>
      <c r="L42" s="41"/>
      <c r="M42" s="1103"/>
      <c r="N42" s="1103"/>
      <c r="O42" s="1103"/>
      <c r="P42" s="1103"/>
      <c r="Q42" s="537"/>
      <c r="R42" s="521"/>
      <c r="S42" s="468"/>
      <c r="T42" s="468"/>
      <c r="U42" s="1082">
        <v>42</v>
      </c>
      <c r="V42" s="468"/>
    </row>
    <row r="43" spans="1:36" s="522" customFormat="1" ht="15.75" customHeight="1">
      <c r="A43" s="1104" t="s">
        <v>483</v>
      </c>
      <c r="B43" s="962"/>
      <c r="C43" s="1105">
        <f>C20-C31</f>
        <v>10107.908313376669</v>
      </c>
      <c r="D43" s="1105">
        <f>D20-D31</f>
        <v>19729.908313376669</v>
      </c>
      <c r="E43" s="1105">
        <f>E20-E31</f>
        <v>29006.924050632922</v>
      </c>
      <c r="F43" s="1105">
        <f>F20-F31</f>
        <v>204856.92405063292</v>
      </c>
      <c r="G43" s="1101"/>
      <c r="H43" s="1106"/>
      <c r="I43" s="1106"/>
      <c r="J43" s="1106"/>
      <c r="K43" s="1106"/>
      <c r="L43" s="1101"/>
      <c r="M43" s="1107"/>
      <c r="N43" s="1107"/>
      <c r="O43" s="1107"/>
      <c r="P43" s="1107"/>
      <c r="Q43" s="537"/>
      <c r="R43" s="521"/>
      <c r="S43" s="468"/>
      <c r="T43" s="468"/>
      <c r="U43" s="1082">
        <v>43</v>
      </c>
      <c r="V43" s="468"/>
    </row>
    <row r="44" spans="1:36" s="1111" customFormat="1" ht="15.75" customHeight="1">
      <c r="A44" s="1108" t="s">
        <v>91</v>
      </c>
      <c r="B44" s="962"/>
      <c r="C44" s="1078"/>
      <c r="D44" s="1078"/>
      <c r="E44" s="1078"/>
      <c r="F44" s="1078"/>
      <c r="G44" s="1077"/>
      <c r="H44" s="1109"/>
      <c r="I44" s="1109"/>
      <c r="J44" s="1109"/>
      <c r="K44" s="1109"/>
      <c r="L44" s="1077"/>
      <c r="M44" s="1078"/>
      <c r="N44" s="1078"/>
      <c r="O44" s="1078"/>
      <c r="P44" s="1078"/>
      <c r="Q44" s="1110"/>
      <c r="R44" s="489"/>
      <c r="S44" s="470"/>
      <c r="T44" s="470"/>
      <c r="U44" s="1082">
        <v>44</v>
      </c>
      <c r="V44" s="470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spans="1:36" s="1111" customFormat="1" ht="15.75" customHeight="1">
      <c r="A45" s="961" t="s">
        <v>584</v>
      </c>
      <c r="B45" s="962"/>
      <c r="C45" s="1112">
        <f>IF(WB!CP9="","",WB!CP9)</f>
        <v>0.49</v>
      </c>
      <c r="D45" s="1112">
        <f>IF(WB!CP10="","",WB!CP10)</f>
        <v>0.25</v>
      </c>
      <c r="E45" s="1112">
        <f>IF(WB!CP11="","",WB!CP11)</f>
        <v>0.18</v>
      </c>
      <c r="F45" s="1112">
        <f>IF(WB!CP12="","",WB!CP12)</f>
        <v>0.08</v>
      </c>
      <c r="G45" s="1102"/>
      <c r="H45" s="1113"/>
      <c r="I45" s="1113"/>
      <c r="J45" s="1113"/>
      <c r="K45" s="1113"/>
      <c r="L45" s="1102"/>
      <c r="M45" s="1114"/>
      <c r="N45" s="1114"/>
      <c r="O45" s="1114"/>
      <c r="P45" s="1114"/>
      <c r="Q45" s="1110"/>
      <c r="R45" s="1081"/>
      <c r="S45" s="1043"/>
      <c r="T45" s="1043"/>
      <c r="U45" s="1082">
        <v>45</v>
      </c>
      <c r="V45" s="470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spans="1:36" s="1111" customFormat="1" ht="15.75" customHeight="1">
      <c r="A46" s="961" t="s">
        <v>97</v>
      </c>
      <c r="B46" s="962"/>
      <c r="C46" s="513">
        <f>IF(WB!CP14="","",WB!CP14)</f>
        <v>6</v>
      </c>
      <c r="D46" s="513">
        <f>IF(WB!CP15="","",WB!CP15)</f>
        <v>6</v>
      </c>
      <c r="E46" s="513">
        <f>IF(WB!CP16="","",WB!CP16)</f>
        <v>6</v>
      </c>
      <c r="F46" s="513">
        <f>IF(WB!CP17="","",WB!CP17)</f>
        <v>5</v>
      </c>
      <c r="G46" s="1102"/>
      <c r="H46" s="1113">
        <f>SUM(C46)</f>
        <v>6</v>
      </c>
      <c r="I46" s="1113">
        <f>SUM(D46)</f>
        <v>6</v>
      </c>
      <c r="J46" s="1113">
        <f>SUM(E46)</f>
        <v>6</v>
      </c>
      <c r="K46" s="1113">
        <f>SUM(F46)</f>
        <v>5</v>
      </c>
      <c r="L46" s="1102"/>
      <c r="M46" s="1114"/>
      <c r="N46" s="1114"/>
      <c r="O46" s="1114"/>
      <c r="P46" s="1114"/>
      <c r="Q46" s="1110"/>
      <c r="R46" s="544"/>
      <c r="S46" s="1050"/>
      <c r="T46" s="1050"/>
      <c r="U46" s="1082">
        <v>46</v>
      </c>
      <c r="V46" s="470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spans="1:36" s="1111" customFormat="1" ht="15.75" customHeight="1">
      <c r="A47" s="961" t="s">
        <v>585</v>
      </c>
      <c r="B47" s="962"/>
      <c r="C47" s="513">
        <f>IF(WB!CP18="","",WB!CP18)</f>
        <v>1</v>
      </c>
      <c r="D47" s="513">
        <f>IF(WB!CP19="","",WB!CP19)</f>
        <v>1</v>
      </c>
      <c r="E47" s="513">
        <f>IF(WB!CP20="","",WB!CP20)</f>
        <v>1</v>
      </c>
      <c r="F47" s="513">
        <f>IF(WB!CP21="","",WB!CP21)</f>
        <v>1</v>
      </c>
      <c r="G47" s="1102"/>
      <c r="H47" s="1113"/>
      <c r="I47" s="1113"/>
      <c r="J47" s="1113"/>
      <c r="K47" s="1113"/>
      <c r="L47" s="1102"/>
      <c r="M47" s="1114"/>
      <c r="N47" s="1114"/>
      <c r="O47" s="1114"/>
      <c r="P47" s="1114"/>
      <c r="Q47" s="1110"/>
      <c r="R47" s="544"/>
      <c r="S47" s="1050"/>
      <c r="T47" s="1050"/>
      <c r="U47" s="1082">
        <v>47</v>
      </c>
      <c r="V47" s="470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spans="1:36" s="1111" customFormat="1" ht="15.75" customHeight="1">
      <c r="A48" s="961" t="s">
        <v>586</v>
      </c>
      <c r="B48" s="962"/>
      <c r="C48" s="513">
        <f>IF(WB!CP22="","",WB!CP22)</f>
        <v>0.5</v>
      </c>
      <c r="D48" s="513">
        <f>IF(WB!CP23="","",WB!CP23)</f>
        <v>1</v>
      </c>
      <c r="E48" s="513">
        <f>IF(WB!CP24="","",WB!CP24)</f>
        <v>1</v>
      </c>
      <c r="F48" s="513">
        <f>IF(WB!CP25="","",WB!CP25)</f>
        <v>1</v>
      </c>
      <c r="G48" s="1102"/>
      <c r="H48" s="1113"/>
      <c r="I48" s="1113"/>
      <c r="J48" s="1113"/>
      <c r="K48" s="1113"/>
      <c r="L48" s="1102"/>
      <c r="M48" s="1114"/>
      <c r="N48" s="1114"/>
      <c r="O48" s="1114"/>
      <c r="P48" s="1114"/>
      <c r="Q48" s="1110"/>
      <c r="R48" s="544"/>
      <c r="S48" s="1050"/>
      <c r="T48" s="1050"/>
      <c r="U48" s="1082">
        <v>48</v>
      </c>
      <c r="V48" s="470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spans="1:36" s="1111" customFormat="1" ht="15.75" customHeight="1">
      <c r="A49" s="961" t="s">
        <v>587</v>
      </c>
      <c r="B49" s="962"/>
      <c r="C49" s="513">
        <f>IF(WB!CP26="","",WB!CP26)</f>
        <v>0.5</v>
      </c>
      <c r="D49" s="513">
        <f>IF(WB!CP27="","",WB!CP27)</f>
        <v>1</v>
      </c>
      <c r="E49" s="513">
        <f>IF(WB!CP28="","",WB!CP28)</f>
        <v>1.5</v>
      </c>
      <c r="F49" s="513">
        <f>IF(WB!CP29="","",WB!CP29)</f>
        <v>1.6</v>
      </c>
      <c r="G49" s="1102"/>
      <c r="H49" s="1113"/>
      <c r="I49" s="1113"/>
      <c r="J49" s="1113"/>
      <c r="K49" s="1113"/>
      <c r="L49" s="1102"/>
      <c r="M49" s="1114"/>
      <c r="N49" s="1114"/>
      <c r="O49" s="1114"/>
      <c r="P49" s="1114"/>
      <c r="Q49" s="1110"/>
      <c r="R49" s="544"/>
      <c r="S49" s="1050"/>
      <c r="T49" s="1050"/>
      <c r="U49" s="1082">
        <v>49</v>
      </c>
      <c r="V49" s="470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spans="1:36" s="1111" customFormat="1" ht="15.75" customHeight="1">
      <c r="A50" s="961" t="s">
        <v>588</v>
      </c>
      <c r="B50" s="962"/>
      <c r="C50" s="513">
        <f>IF(WB!CP30="","",WB!CP30)</f>
        <v>0</v>
      </c>
      <c r="D50" s="513">
        <f>IF(WB!CP31="","",WB!CP31)</f>
        <v>0</v>
      </c>
      <c r="E50" s="513">
        <f>IF(WB!CP32="","",WB!CP32)</f>
        <v>0</v>
      </c>
      <c r="F50" s="513">
        <f>IF(WB!CP33="","",WB!CP33)</f>
        <v>0</v>
      </c>
      <c r="G50" s="1102"/>
      <c r="H50" s="1113"/>
      <c r="I50" s="1113"/>
      <c r="J50" s="1113"/>
      <c r="K50" s="1113"/>
      <c r="L50" s="1102"/>
      <c r="M50" s="1114"/>
      <c r="N50" s="1114"/>
      <c r="O50" s="1114"/>
      <c r="P50" s="1114"/>
      <c r="Q50" s="1110"/>
      <c r="R50" s="544"/>
      <c r="S50" s="1050"/>
      <c r="T50" s="1050"/>
      <c r="U50" s="1082">
        <v>50</v>
      </c>
      <c r="V50" s="470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spans="1:36" s="1111" customFormat="1" ht="15.75" customHeight="1">
      <c r="A51" s="961" t="s">
        <v>260</v>
      </c>
      <c r="B51" s="962"/>
      <c r="C51" s="513" t="str">
        <f>IF(WB!CP34="","",WB!CP34)</f>
        <v/>
      </c>
      <c r="D51" s="513" t="str">
        <f>IF(WB!CP42="","",WB!CP42)</f>
        <v/>
      </c>
      <c r="E51" s="513" t="str">
        <f>IF(WB!CP50="","",WB!CP50)</f>
        <v/>
      </c>
      <c r="F51" s="513" t="str">
        <f>IF(WB!CP58="","",WB!CP58)</f>
        <v/>
      </c>
      <c r="G51" s="1102"/>
      <c r="H51" s="1115">
        <f t="shared" ref="H51:K52" si="8">SUM(C51)</f>
        <v>0</v>
      </c>
      <c r="I51" s="1115">
        <f t="shared" si="8"/>
        <v>0</v>
      </c>
      <c r="J51" s="1115">
        <f t="shared" si="8"/>
        <v>0</v>
      </c>
      <c r="K51" s="1115">
        <f t="shared" si="8"/>
        <v>0</v>
      </c>
      <c r="L51" s="1102"/>
      <c r="M51" s="1114"/>
      <c r="N51" s="1114"/>
      <c r="O51" s="1114"/>
      <c r="P51" s="1114"/>
      <c r="Q51" s="1110"/>
      <c r="R51" s="544"/>
      <c r="S51" s="1050"/>
      <c r="T51" s="1050"/>
      <c r="U51" s="1082">
        <v>51</v>
      </c>
      <c r="V51" s="470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spans="1:36" s="1111" customFormat="1" ht="15.75" customHeight="1">
      <c r="A52" s="1116" t="s">
        <v>261</v>
      </c>
      <c r="B52" s="962"/>
      <c r="C52" s="513">
        <f>IF(WB!CP70="","",WB!CP70)</f>
        <v>0</v>
      </c>
      <c r="D52" s="513">
        <f>IF(WB!CP78="","",WB!CP78)</f>
        <v>3</v>
      </c>
      <c r="E52" s="513">
        <f>IF(WB!CP86="","",WB!CP86)</f>
        <v>10</v>
      </c>
      <c r="F52" s="513">
        <f>IF(WB!CP94="","",WB!CP94)</f>
        <v>18</v>
      </c>
      <c r="G52" s="962"/>
      <c r="H52" s="1115">
        <f t="shared" si="8"/>
        <v>0</v>
      </c>
      <c r="I52" s="1115">
        <f t="shared" si="8"/>
        <v>3</v>
      </c>
      <c r="J52" s="1115">
        <f t="shared" si="8"/>
        <v>10</v>
      </c>
      <c r="K52" s="1115">
        <f t="shared" si="8"/>
        <v>18</v>
      </c>
      <c r="L52" s="962"/>
      <c r="M52" s="983"/>
      <c r="N52" s="983"/>
      <c r="O52" s="983"/>
      <c r="P52" s="983"/>
      <c r="Q52" s="1110"/>
      <c r="R52" s="544"/>
      <c r="S52" s="1050"/>
      <c r="T52" s="1050"/>
      <c r="U52" s="1082">
        <v>52</v>
      </c>
      <c r="V52" s="470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spans="1:36" s="1111" customFormat="1" ht="15.75" customHeight="1">
      <c r="A53" s="961" t="s">
        <v>262</v>
      </c>
      <c r="B53" s="962"/>
      <c r="C53" s="513">
        <f>IF(WB!CP66="","",WB!CP66)</f>
        <v>0</v>
      </c>
      <c r="D53" s="513">
        <f>IF(WB!CP67="","",WB!CP67)</f>
        <v>0</v>
      </c>
      <c r="E53" s="513">
        <f>IF(WB!CP68="","",WB!CP68)</f>
        <v>0</v>
      </c>
      <c r="F53" s="513">
        <f>IF(WB!CP69="","",WB!CP69)</f>
        <v>0</v>
      </c>
      <c r="G53" s="962"/>
      <c r="H53" s="1115"/>
      <c r="I53" s="1115"/>
      <c r="J53" s="1115"/>
      <c r="K53" s="1115"/>
      <c r="L53" s="962"/>
      <c r="M53" s="983"/>
      <c r="N53" s="983"/>
      <c r="O53" s="983"/>
      <c r="P53" s="983"/>
      <c r="Q53" s="1110"/>
      <c r="R53" s="544"/>
      <c r="S53" s="1050"/>
      <c r="T53" s="1050"/>
      <c r="U53" s="1082">
        <v>53</v>
      </c>
      <c r="V53" s="470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spans="1:36" s="1111" customFormat="1" ht="15.75" customHeight="1">
      <c r="A54" s="1116" t="s">
        <v>263</v>
      </c>
      <c r="B54" s="962"/>
      <c r="C54" s="513">
        <f>IF(WB!CP102="","",WB!CP102)</f>
        <v>1</v>
      </c>
      <c r="D54" s="513">
        <f>IF(WB!CP110="","",WB!CP110)</f>
        <v>3</v>
      </c>
      <c r="E54" s="513">
        <f>IF(WB!CP118="","",WB!CP118)</f>
        <v>8</v>
      </c>
      <c r="F54" s="513">
        <f>IF(WB!CP126="","",WB!CP126)</f>
        <v>15</v>
      </c>
      <c r="G54" s="962"/>
      <c r="H54" s="1115">
        <f t="shared" ref="H54:K55" si="9">SUM(C54)</f>
        <v>1</v>
      </c>
      <c r="I54" s="1115">
        <f t="shared" si="9"/>
        <v>3</v>
      </c>
      <c r="J54" s="1115">
        <f t="shared" si="9"/>
        <v>8</v>
      </c>
      <c r="K54" s="1115">
        <f t="shared" si="9"/>
        <v>15</v>
      </c>
      <c r="L54" s="962"/>
      <c r="M54" s="983"/>
      <c r="N54" s="983"/>
      <c r="O54" s="983"/>
      <c r="P54" s="983"/>
      <c r="Q54" s="1110"/>
      <c r="R54" s="544"/>
      <c r="S54" s="1050"/>
      <c r="T54" s="1050"/>
      <c r="U54" s="1082">
        <v>54</v>
      </c>
      <c r="V54" s="470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spans="1:36" s="1111" customFormat="1" ht="15.75" customHeight="1">
      <c r="A55" s="1116" t="s">
        <v>264</v>
      </c>
      <c r="B55" s="962"/>
      <c r="C55" s="513">
        <f>IF(WB!CP134="","",WB!CP134)</f>
        <v>0</v>
      </c>
      <c r="D55" s="513">
        <f>IF(WB!CP142="","",WB!CP142)</f>
        <v>1</v>
      </c>
      <c r="E55" s="513">
        <f>IF(WB!CP150="","",WB!CP150)</f>
        <v>5</v>
      </c>
      <c r="F55" s="513">
        <f>IF(WB!CP158="","",WB!CP158)</f>
        <v>10</v>
      </c>
      <c r="G55" s="962"/>
      <c r="H55" s="1115">
        <f t="shared" si="9"/>
        <v>0</v>
      </c>
      <c r="I55" s="1115">
        <f t="shared" si="9"/>
        <v>1</v>
      </c>
      <c r="J55" s="1115">
        <f t="shared" si="9"/>
        <v>5</v>
      </c>
      <c r="K55" s="1115">
        <f t="shared" si="9"/>
        <v>10</v>
      </c>
      <c r="L55" s="962"/>
      <c r="M55" s="983"/>
      <c r="N55" s="983"/>
      <c r="O55" s="983"/>
      <c r="P55" s="983"/>
      <c r="Q55" s="1110"/>
      <c r="R55" s="544"/>
      <c r="S55" s="1050"/>
      <c r="T55" s="1050"/>
      <c r="U55" s="1082">
        <v>55</v>
      </c>
      <c r="V55" s="470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spans="1:36" s="1111" customFormat="1" ht="15.75" customHeight="1">
      <c r="A56" s="1116" t="s">
        <v>265</v>
      </c>
      <c r="B56" s="962"/>
      <c r="C56" s="513">
        <f>IF(WB!CP166="","",WB!CP166)</f>
        <v>0</v>
      </c>
      <c r="D56" s="513">
        <f>IF(WB!CP167="","",WB!CP167)</f>
        <v>1</v>
      </c>
      <c r="E56" s="513">
        <f>IF(WB!CP168="","",WB!CP168)</f>
        <v>3</v>
      </c>
      <c r="F56" s="513">
        <f>IF(WB!CP169="","",WB!CP169)</f>
        <v>3</v>
      </c>
      <c r="G56" s="962"/>
      <c r="H56" s="1115"/>
      <c r="I56" s="1115"/>
      <c r="J56" s="1115"/>
      <c r="K56" s="1115"/>
      <c r="L56" s="962"/>
      <c r="M56" s="983"/>
      <c r="N56" s="983"/>
      <c r="O56" s="983"/>
      <c r="P56" s="983"/>
      <c r="Q56" s="1110"/>
      <c r="R56" s="544"/>
      <c r="S56" s="1050"/>
      <c r="T56" s="1050"/>
      <c r="U56" s="1082">
        <v>56</v>
      </c>
      <c r="V56" s="470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spans="1:36" s="1111" customFormat="1" ht="15.75" customHeight="1">
      <c r="A57" s="1117" t="s">
        <v>266</v>
      </c>
      <c r="B57" s="962"/>
      <c r="C57" s="513">
        <f>IF(WB!CP170="","",WB!CP170)</f>
        <v>5</v>
      </c>
      <c r="D57" s="513">
        <f>IF(WB!CP171="","",WB!CP171)</f>
        <v>7</v>
      </c>
      <c r="E57" s="513">
        <f>IF(WB!CP172="","",WB!CP172)</f>
        <v>10</v>
      </c>
      <c r="F57" s="513">
        <f>IF(WB!CP173="","",WB!CP173)</f>
        <v>10</v>
      </c>
      <c r="G57" s="962"/>
      <c r="H57" s="1115"/>
      <c r="I57" s="1115"/>
      <c r="J57" s="1115"/>
      <c r="K57" s="1115"/>
      <c r="L57" s="962"/>
      <c r="M57" s="983"/>
      <c r="N57" s="983"/>
      <c r="O57" s="983"/>
      <c r="P57" s="983"/>
      <c r="Q57" s="1110"/>
      <c r="R57" s="544"/>
      <c r="S57" s="1050"/>
      <c r="T57" s="1050"/>
      <c r="U57" s="1082">
        <v>57</v>
      </c>
      <c r="V57" s="470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spans="1:36" s="1111" customFormat="1" ht="15.75" customHeight="1">
      <c r="A58" s="1118" t="str">
        <f>WB!A174</f>
        <v>Other: Donkeys</v>
      </c>
      <c r="B58" s="962"/>
      <c r="C58" s="513">
        <f>IF(WB!CP174="","",WB!CP174)</f>
        <v>2</v>
      </c>
      <c r="D58" s="513">
        <f>IF(WB!CP175="","",WB!CP175)</f>
        <v>3</v>
      </c>
      <c r="E58" s="513">
        <f>IF(WB!CP176="","",WB!CP176)</f>
        <v>3</v>
      </c>
      <c r="F58" s="513">
        <f>IF(WB!CP177="","",WB!CP177)</f>
        <v>3</v>
      </c>
      <c r="G58" s="962"/>
      <c r="H58" s="1115"/>
      <c r="I58" s="1115"/>
      <c r="J58" s="1115"/>
      <c r="K58" s="1115"/>
      <c r="L58" s="962"/>
      <c r="M58" s="983"/>
      <c r="N58" s="983"/>
      <c r="O58" s="983"/>
      <c r="P58" s="983"/>
      <c r="Q58" s="1110"/>
      <c r="R58" s="544"/>
      <c r="S58" s="1050"/>
      <c r="T58" s="1050"/>
      <c r="U58" s="1082">
        <v>58</v>
      </c>
      <c r="V58" s="470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spans="1:36" s="1111" customFormat="1" ht="15.75" customHeight="1">
      <c r="A59" s="1116" t="str">
        <f>WB!A178</f>
        <v>Other: Donkey or Ox Carts</v>
      </c>
      <c r="B59" s="1119"/>
      <c r="C59" s="513">
        <f>IF(WB!CP178="","",WB!CP178)</f>
        <v>0</v>
      </c>
      <c r="D59" s="513">
        <f>IF(WB!CP179="","",WB!CP179)</f>
        <v>1</v>
      </c>
      <c r="E59" s="513">
        <f>IF(WB!CP180="","",WB!CP180)</f>
        <v>0</v>
      </c>
      <c r="F59" s="513">
        <f>IF(WB!CP181="","",WB!CP181)</f>
        <v>0</v>
      </c>
      <c r="G59" s="962"/>
      <c r="H59" s="1115"/>
      <c r="I59" s="1115"/>
      <c r="J59" s="1115"/>
      <c r="K59" s="1115"/>
      <c r="L59" s="962"/>
      <c r="M59" s="983"/>
      <c r="N59" s="983"/>
      <c r="O59" s="983"/>
      <c r="P59" s="983"/>
      <c r="Q59" s="1110"/>
      <c r="R59" s="544"/>
      <c r="S59" s="1050"/>
      <c r="T59" s="1050"/>
      <c r="U59" s="1082">
        <v>59</v>
      </c>
      <c r="V59" s="470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spans="1:36" s="1111" customFormat="1" ht="15.75" customHeight="1">
      <c r="A60" s="1116" t="str">
        <f>WB!A182</f>
        <v>Other: Ploughs</v>
      </c>
      <c r="B60" s="1102"/>
      <c r="C60" s="513">
        <f>IF(WB!CP182="","",WB!CP182)</f>
        <v>0</v>
      </c>
      <c r="D60" s="513">
        <f>IF(WB!CP183="","",WB!CP183)</f>
        <v>0</v>
      </c>
      <c r="E60" s="513">
        <f>IF(WB!CP184="","",WB!CP184)</f>
        <v>1</v>
      </c>
      <c r="F60" s="513">
        <f>IF(WB!CP185="","",WB!CP185)</f>
        <v>1</v>
      </c>
      <c r="G60" s="962"/>
      <c r="H60" s="1115"/>
      <c r="I60" s="1115"/>
      <c r="J60" s="1115"/>
      <c r="K60" s="1115"/>
      <c r="L60" s="962"/>
      <c r="M60" s="983"/>
      <c r="N60" s="983"/>
      <c r="O60" s="983"/>
      <c r="P60" s="983"/>
      <c r="Q60" s="1110"/>
      <c r="R60" s="544"/>
      <c r="S60" s="1050"/>
      <c r="T60" s="1050"/>
      <c r="U60" s="1082">
        <v>60</v>
      </c>
      <c r="V60" s="470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spans="1:36" s="1111" customFormat="1" ht="15.75" customHeight="1">
      <c r="A61" s="1116" t="str">
        <f>WB!A186</f>
        <v>Other: Vehicles</v>
      </c>
      <c r="B61" s="1120"/>
      <c r="C61" s="513">
        <f>IF(WB!CP186="","",WB!CP186)</f>
        <v>0</v>
      </c>
      <c r="D61" s="513">
        <f>IF(WB!CP187="","",WB!CP187)</f>
        <v>0</v>
      </c>
      <c r="E61" s="513">
        <f>IF(WB!CP188="","",WB!CP188)</f>
        <v>1</v>
      </c>
      <c r="F61" s="513">
        <f>IF(WB!CP189="","",WB!CP189)</f>
        <v>2</v>
      </c>
      <c r="G61" s="962"/>
      <c r="H61" s="1115"/>
      <c r="I61" s="1115"/>
      <c r="J61" s="1115"/>
      <c r="K61" s="1115"/>
      <c r="L61" s="962"/>
      <c r="M61" s="983"/>
      <c r="N61" s="983"/>
      <c r="O61" s="983"/>
      <c r="P61" s="983"/>
      <c r="Q61" s="1110"/>
      <c r="R61" s="544"/>
      <c r="S61" s="1050"/>
      <c r="T61" s="1050"/>
      <c r="U61" s="1082">
        <v>61</v>
      </c>
      <c r="V61" s="470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spans="1:36" s="1111" customFormat="1" ht="15.75" customHeight="1">
      <c r="A62" s="1116" t="str">
        <f>WB!A190</f>
        <v>Other: Spaza shop</v>
      </c>
      <c r="B62" s="1121"/>
      <c r="C62" s="513">
        <f>IF(WB!CP190="","",WB!CP190)</f>
        <v>0</v>
      </c>
      <c r="D62" s="513">
        <f>IF(WB!CP191="","",WB!CP191)</f>
        <v>0</v>
      </c>
      <c r="E62" s="513">
        <f>IF(WB!CP192="","",WB!CP192)</f>
        <v>1</v>
      </c>
      <c r="F62" s="513">
        <f>IF(WB!CP193="","",WB!CP193)</f>
        <v>1</v>
      </c>
      <c r="G62" s="962"/>
      <c r="H62" s="1115"/>
      <c r="I62" s="1115"/>
      <c r="J62" s="1115"/>
      <c r="K62" s="1115"/>
      <c r="L62" s="962"/>
      <c r="M62" s="983"/>
      <c r="N62" s="983"/>
      <c r="O62" s="983"/>
      <c r="P62" s="983"/>
      <c r="Q62" s="1110"/>
      <c r="R62" s="544"/>
      <c r="S62" s="1050"/>
      <c r="T62" s="1050"/>
      <c r="U62" s="1082">
        <v>62</v>
      </c>
      <c r="V62" s="470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spans="1:36" s="1111" customFormat="1" ht="15.75" customHeight="1">
      <c r="A63" s="1122" t="str">
        <f>WB!A194</f>
        <v>Other: Fruit trees</v>
      </c>
      <c r="B63" s="1123"/>
      <c r="C63" s="513">
        <f>IF(WB!CP194="","",WB!CP194)</f>
        <v>3</v>
      </c>
      <c r="D63" s="513">
        <f>IF(WB!CP195="","",WB!CP195)</f>
        <v>4</v>
      </c>
      <c r="E63" s="513">
        <f>IF(WB!CP196="","",WB!CP196)</f>
        <v>5</v>
      </c>
      <c r="F63" s="513">
        <f>IF(WB!CP197="","",WB!CP197)</f>
        <v>6</v>
      </c>
      <c r="G63" s="962"/>
      <c r="H63" s="1124"/>
      <c r="I63" s="1124"/>
      <c r="J63" s="1124"/>
      <c r="K63" s="1124"/>
      <c r="L63" s="962"/>
      <c r="M63" s="1125"/>
      <c r="N63" s="1125"/>
      <c r="O63" s="1125"/>
      <c r="P63" s="1125"/>
      <c r="Q63" s="1110"/>
      <c r="R63" s="544"/>
      <c r="S63" s="1050"/>
      <c r="T63" s="1050"/>
      <c r="U63" s="1082">
        <v>63</v>
      </c>
      <c r="V63" s="470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spans="1:36" s="1111" customFormat="1" ht="15.75" customHeight="1">
      <c r="A64" s="1126" t="s">
        <v>267</v>
      </c>
      <c r="B64" s="1123"/>
      <c r="C64" s="1127"/>
      <c r="D64" s="1127"/>
      <c r="E64" s="1127"/>
      <c r="F64" s="1127"/>
      <c r="G64" s="1119"/>
      <c r="H64" s="1128"/>
      <c r="I64" s="1128"/>
      <c r="J64" s="1128"/>
      <c r="K64" s="1128"/>
      <c r="L64" s="1119"/>
      <c r="M64" s="1129"/>
      <c r="N64" s="1129"/>
      <c r="O64" s="1129"/>
      <c r="P64" s="1129"/>
      <c r="Q64" s="1110"/>
      <c r="R64" s="489"/>
      <c r="S64" s="470"/>
      <c r="T64" s="470"/>
      <c r="U64" s="1082">
        <v>64</v>
      </c>
      <c r="V64" s="470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spans="1:36" s="1111" customFormat="1" ht="15.75" hidden="1" customHeight="1">
      <c r="A65" s="1130" t="s">
        <v>268</v>
      </c>
      <c r="B65" s="1123"/>
      <c r="C65" s="1131"/>
      <c r="D65" s="1131"/>
      <c r="E65" s="1131"/>
      <c r="F65" s="1060"/>
      <c r="G65" s="1102"/>
      <c r="H65" s="1132"/>
      <c r="I65" s="1132"/>
      <c r="J65" s="1132"/>
      <c r="K65" s="1132"/>
      <c r="L65" s="1102"/>
      <c r="M65" s="1114"/>
      <c r="N65" s="1114"/>
      <c r="O65" s="1114"/>
      <c r="P65" s="1114"/>
      <c r="Q65" s="1110"/>
      <c r="R65" s="489"/>
      <c r="S65" s="470"/>
      <c r="T65" s="470"/>
      <c r="U65" s="1082">
        <v>65</v>
      </c>
      <c r="V65" s="470"/>
      <c r="AE65" s="522"/>
      <c r="AF65" s="522"/>
      <c r="AG65" s="522"/>
      <c r="AH65" s="522"/>
      <c r="AI65" s="522"/>
      <c r="AJ65" s="522"/>
    </row>
    <row r="66" spans="1:36" s="1111" customFormat="1" ht="15.75" hidden="1" customHeight="1">
      <c r="A66" s="1116" t="s">
        <v>270</v>
      </c>
      <c r="B66" s="1133"/>
      <c r="C66" s="1025">
        <f>IF(Data!BZ66="","",Data!BZ66)</f>
        <v>0</v>
      </c>
      <c r="D66" s="1025">
        <f>IF(Data!CA66="","",Data!CA66)</f>
        <v>0</v>
      </c>
      <c r="E66" s="1025">
        <f>IF(Data!CB66="","",Data!CB66)</f>
        <v>0</v>
      </c>
      <c r="F66" s="1060">
        <f>IF(Data!CC66="","",Data!CC66)</f>
        <v>0</v>
      </c>
      <c r="G66" s="1120"/>
      <c r="H66" s="983"/>
      <c r="I66" s="983"/>
      <c r="J66" s="983"/>
      <c r="K66" s="983"/>
      <c r="L66" s="1120"/>
      <c r="M66" s="983"/>
      <c r="N66" s="983"/>
      <c r="O66" s="983"/>
      <c r="P66" s="983"/>
      <c r="Q66" s="1110"/>
      <c r="R66" s="1134"/>
      <c r="S66" s="1135"/>
      <c r="T66" s="1135"/>
      <c r="U66" s="1082">
        <v>66</v>
      </c>
      <c r="V66" s="470"/>
      <c r="AE66" s="522"/>
      <c r="AF66" s="522"/>
      <c r="AG66" s="522"/>
      <c r="AH66" s="522"/>
      <c r="AI66" s="522"/>
      <c r="AJ66" s="522"/>
    </row>
    <row r="67" spans="1:36" s="1111" customFormat="1" ht="15.75" hidden="1" customHeight="1">
      <c r="A67" s="1136" t="s">
        <v>272</v>
      </c>
      <c r="B67" s="1120"/>
      <c r="C67" s="1025" t="str">
        <f>IF(Data!BZ67="","",Data!BZ67)</f>
        <v/>
      </c>
      <c r="D67" s="1025" t="str">
        <f>IF(Data!CA67="","",Data!CA67)</f>
        <v/>
      </c>
      <c r="E67" s="1025" t="str">
        <f>IF(Data!CB67="","",Data!CB67)</f>
        <v/>
      </c>
      <c r="F67" s="1060" t="str">
        <f>IF(Data!CC67="","",Data!CC67)</f>
        <v/>
      </c>
      <c r="G67" s="1120"/>
      <c r="H67" s="983"/>
      <c r="I67" s="983"/>
      <c r="J67" s="983"/>
      <c r="K67" s="983"/>
      <c r="L67" s="1120"/>
      <c r="M67" s="983"/>
      <c r="N67" s="983"/>
      <c r="O67" s="983"/>
      <c r="P67" s="983"/>
      <c r="Q67" s="1110"/>
      <c r="R67" s="544"/>
      <c r="S67" s="1050"/>
      <c r="T67" s="1050"/>
      <c r="U67" s="1082">
        <v>67</v>
      </c>
      <c r="V67" s="470"/>
      <c r="AE67" s="522"/>
      <c r="AF67" s="522"/>
      <c r="AG67" s="522"/>
      <c r="AH67" s="522"/>
      <c r="AI67" s="522"/>
      <c r="AJ67" s="522"/>
    </row>
    <row r="68" spans="1:36" s="1111" customFormat="1" ht="15.75" hidden="1" customHeight="1">
      <c r="A68" s="1117" t="s">
        <v>274</v>
      </c>
      <c r="B68" s="1123"/>
      <c r="C68" s="866" t="str">
        <f>IF(Data!BZ68="","",Data!BZ68)</f>
        <v/>
      </c>
      <c r="D68" s="866" t="str">
        <f>IF(Data!CA68="","",Data!CA68)</f>
        <v/>
      </c>
      <c r="E68" s="866" t="str">
        <f>IF(Data!CB68="","",Data!CB68)</f>
        <v/>
      </c>
      <c r="F68" s="1060" t="str">
        <f>IF(Data!CC68="","",Data!CC68)</f>
        <v/>
      </c>
      <c r="G68" s="1123"/>
      <c r="H68" s="983"/>
      <c r="I68" s="983"/>
      <c r="J68" s="983"/>
      <c r="K68" s="983"/>
      <c r="L68" s="1123"/>
      <c r="M68" s="1137"/>
      <c r="N68" s="1137"/>
      <c r="O68" s="1137"/>
      <c r="P68" s="1137"/>
      <c r="Q68" s="1110"/>
      <c r="R68" s="1134"/>
      <c r="S68" s="1135"/>
      <c r="T68" s="1135"/>
      <c r="U68" s="1082">
        <v>68</v>
      </c>
      <c r="V68" s="470"/>
      <c r="AE68" s="522"/>
      <c r="AF68" s="522"/>
      <c r="AG68" s="522"/>
      <c r="AH68" s="522"/>
      <c r="AI68" s="522"/>
      <c r="AJ68" s="522"/>
    </row>
    <row r="69" spans="1:36" s="1111" customFormat="1" ht="15.75" hidden="1" customHeight="1">
      <c r="A69" s="1117" t="s">
        <v>278</v>
      </c>
      <c r="B69" s="1123"/>
      <c r="C69" s="1138" t="str">
        <f>IF(C68="","",C66*C67*C68)</f>
        <v/>
      </c>
      <c r="D69" s="1138" t="str">
        <f>IF(D68="","",D66*D67*D68)</f>
        <v/>
      </c>
      <c r="E69" s="1138" t="str">
        <f>IF(E68="","",E66*E67*E68)</f>
        <v/>
      </c>
      <c r="F69" s="1139" t="str">
        <f>IF(F68="","",F66*F67*F68)</f>
        <v/>
      </c>
      <c r="G69" s="1121"/>
      <c r="H69" s="983"/>
      <c r="I69" s="983"/>
      <c r="J69" s="983"/>
      <c r="K69" s="983"/>
      <c r="L69" s="1121"/>
      <c r="M69" s="1137"/>
      <c r="N69" s="1137"/>
      <c r="O69" s="1137"/>
      <c r="P69" s="1137"/>
      <c r="Q69" s="1110"/>
      <c r="R69" s="544"/>
      <c r="S69" s="1050"/>
      <c r="T69" s="1050"/>
      <c r="U69" s="1082">
        <v>69</v>
      </c>
      <c r="V69" s="470"/>
      <c r="AE69" s="522"/>
      <c r="AF69" s="522"/>
      <c r="AG69" s="522"/>
      <c r="AH69" s="522"/>
      <c r="AI69" s="522"/>
      <c r="AJ69" s="522"/>
    </row>
    <row r="70" spans="1:36" s="1111" customFormat="1" ht="15.75" hidden="1" customHeight="1">
      <c r="A70" s="1117" t="s">
        <v>280</v>
      </c>
      <c r="B70" s="1123"/>
      <c r="C70" s="866" t="str">
        <f>IF(Data!BZ70="","",Data!BZ70)</f>
        <v/>
      </c>
      <c r="D70" s="866" t="str">
        <f>IF(Data!CA70="","",Data!CA70)</f>
        <v/>
      </c>
      <c r="E70" s="866" t="str">
        <f>IF(Data!CB70="","",Data!CB70)</f>
        <v/>
      </c>
      <c r="F70" s="1060" t="str">
        <f>IF(Data!CC70="","",Data!CC70)</f>
        <v/>
      </c>
      <c r="G70" s="1123"/>
      <c r="H70" s="1002" t="str">
        <f>IF(SUM(C70)&gt;0,MIN(C69-H74-SUM(C74)*(H74=""),C70*'Exp factors'!C$8),"")</f>
        <v/>
      </c>
      <c r="I70" s="1002" t="str">
        <f>IF(SUM(D70)&gt;0,MIN(D69-I74-SUM(D74)*(I74=""),D70*'Exp factors'!D$8),"")</f>
        <v/>
      </c>
      <c r="J70" s="1002" t="str">
        <f>IF(SUM(E70)&gt;0,MIN(E69-J74-SUM(E74)*(J74=""),E70*'Exp factors'!E$8),"")</f>
        <v/>
      </c>
      <c r="K70" s="1002" t="str">
        <f>IF(SUM(F70)&gt;0,MIN(F69-K74-SUM(F74)*(K74=""),F70*'Exp factors'!F$8),"")</f>
        <v/>
      </c>
      <c r="L70" s="1123"/>
      <c r="M70" s="1137"/>
      <c r="N70" s="1137"/>
      <c r="O70" s="1137"/>
      <c r="P70" s="1137"/>
      <c r="Q70" s="1110"/>
      <c r="R70" s="544"/>
      <c r="S70" s="1050"/>
      <c r="T70" s="1050"/>
      <c r="U70" s="1082">
        <v>70</v>
      </c>
      <c r="V70" s="470"/>
    </row>
    <row r="71" spans="1:36" s="1111" customFormat="1" ht="15.75" hidden="1" customHeight="1">
      <c r="A71" s="1117" t="s">
        <v>282</v>
      </c>
      <c r="B71" s="1123"/>
      <c r="C71" s="866" t="str">
        <f>IF(Data!BZ71="","",Data!BZ71)</f>
        <v/>
      </c>
      <c r="D71" s="866" t="str">
        <f>IF(Data!CA71="","",Data!CA71)</f>
        <v/>
      </c>
      <c r="E71" s="866" t="str">
        <f>IF(Data!CB71="","",Data!CB71)</f>
        <v/>
      </c>
      <c r="F71" s="1060" t="str">
        <f>IF(Data!CC71="","",Data!CC71)</f>
        <v/>
      </c>
      <c r="G71" s="1123"/>
      <c r="H71" s="983"/>
      <c r="I71" s="983"/>
      <c r="J71" s="983"/>
      <c r="K71" s="983"/>
      <c r="L71" s="1123"/>
      <c r="M71" s="1137"/>
      <c r="N71" s="1137"/>
      <c r="O71" s="1137"/>
      <c r="P71" s="1137"/>
      <c r="Q71" s="1110"/>
      <c r="R71" s="1134"/>
      <c r="S71" s="1135"/>
      <c r="T71" s="1135"/>
      <c r="U71" s="1082">
        <v>71</v>
      </c>
      <c r="V71" s="470"/>
    </row>
    <row r="72" spans="1:36" s="1111" customFormat="1" ht="15.75" hidden="1" customHeight="1">
      <c r="A72" s="1117" t="s">
        <v>284</v>
      </c>
      <c r="B72" s="1140"/>
      <c r="C72" s="866" t="str">
        <f>IF(SUM(C70)=0,"",C70*C71)</f>
        <v/>
      </c>
      <c r="D72" s="866" t="str">
        <f>IF(SUM(D70)=0,"",D70*D71)</f>
        <v/>
      </c>
      <c r="E72" s="866" t="str">
        <f>IF(SUM(E70)=0,"",E70*E71)</f>
        <v/>
      </c>
      <c r="F72" s="1060" t="str">
        <f>IF(SUM(F70)=0,"",F70*F71)</f>
        <v/>
      </c>
      <c r="G72" s="1123"/>
      <c r="H72" s="1141" t="str">
        <f>IF(H70="","",H70*C71)</f>
        <v/>
      </c>
      <c r="I72" s="1141" t="str">
        <f>IF(I70="","",I70*D71)</f>
        <v/>
      </c>
      <c r="J72" s="1141" t="str">
        <f>IF(J70="","",J70*E71)</f>
        <v/>
      </c>
      <c r="K72" s="1141" t="str">
        <f>IF(K70="","",K70*F71)</f>
        <v/>
      </c>
      <c r="L72" s="1123"/>
      <c r="M72" s="1141" t="str">
        <f>IF(H72="","",SUM(H72)-SUM(C72))</f>
        <v/>
      </c>
      <c r="N72" s="1141" t="str">
        <f>IF(I72="","",SUM(I72)-SUM(D72))</f>
        <v/>
      </c>
      <c r="O72" s="1141" t="str">
        <f>IF(J72="","",SUM(J72)-SUM(E72))</f>
        <v/>
      </c>
      <c r="P72" s="1141" t="str">
        <f>IF(K72="","",SUM(K72)-SUM(F72))</f>
        <v/>
      </c>
      <c r="Q72" s="1110"/>
      <c r="R72" s="544"/>
      <c r="S72" s="1050"/>
      <c r="T72" s="1050"/>
      <c r="U72" s="1082">
        <v>72</v>
      </c>
      <c r="V72" s="470"/>
    </row>
    <row r="73" spans="1:36" s="1111" customFormat="1" ht="15.75" hidden="1" customHeight="1">
      <c r="A73" s="1142" t="s">
        <v>286</v>
      </c>
      <c r="B73" s="1143"/>
      <c r="C73" s="1144" t="str">
        <f>IF(Data!BZ73="","",Data!BZ73)</f>
        <v/>
      </c>
      <c r="D73" s="1144" t="str">
        <f>IF(Data!CA73="","",Data!CA73)</f>
        <v/>
      </c>
      <c r="E73" s="1144" t="str">
        <f>IF(Data!CB73="","",Data!CB73)</f>
        <v/>
      </c>
      <c r="F73" s="1139" t="str">
        <f>IF(Data!CC73="","",Data!CC73)</f>
        <v/>
      </c>
      <c r="G73" s="1133"/>
      <c r="H73" s="983"/>
      <c r="I73" s="983"/>
      <c r="J73" s="983"/>
      <c r="K73" s="983"/>
      <c r="L73" s="1133"/>
      <c r="M73" s="983"/>
      <c r="N73" s="983"/>
      <c r="O73" s="983"/>
      <c r="P73" s="983"/>
      <c r="Q73" s="1110"/>
      <c r="R73" s="544"/>
      <c r="S73" s="1050"/>
      <c r="T73" s="1050"/>
      <c r="U73" s="1082">
        <v>73</v>
      </c>
      <c r="V73" s="470"/>
    </row>
    <row r="74" spans="1:36" s="1111" customFormat="1" ht="15.75" hidden="1" customHeight="1">
      <c r="A74" s="1142" t="s">
        <v>288</v>
      </c>
      <c r="B74" s="1143"/>
      <c r="C74" s="1144" t="str">
        <f>IF(Data!BZ74="","",Data!BZ74)</f>
        <v/>
      </c>
      <c r="D74" s="1144" t="str">
        <f>IF(Data!CA74="","",Data!CA74)</f>
        <v/>
      </c>
      <c r="E74" s="1144" t="str">
        <f>IF(Data!CB74="","",Data!CB74)</f>
        <v/>
      </c>
      <c r="F74" s="1139" t="str">
        <f>IF(Data!CC74="","",Data!CC74)</f>
        <v/>
      </c>
      <c r="G74" s="1133"/>
      <c r="H74" s="751"/>
      <c r="I74" s="751"/>
      <c r="J74" s="751"/>
      <c r="K74" s="751"/>
      <c r="L74" s="1133"/>
      <c r="M74" s="983"/>
      <c r="N74" s="983"/>
      <c r="O74" s="983"/>
      <c r="P74" s="983"/>
      <c r="Q74" s="1110"/>
      <c r="R74" s="544"/>
      <c r="S74" s="1050"/>
      <c r="T74" s="1050"/>
      <c r="U74" s="1082">
        <v>74</v>
      </c>
      <c r="V74" s="470"/>
    </row>
    <row r="75" spans="1:36" s="1111" customFormat="1" ht="15.75" hidden="1" customHeight="1">
      <c r="A75" s="1136" t="s">
        <v>290</v>
      </c>
      <c r="B75" s="1145"/>
      <c r="C75" s="1025" t="str">
        <f>IF(Data!BZ75="","",Data!BZ75)</f>
        <v/>
      </c>
      <c r="D75" s="1025" t="str">
        <f>IF(Data!CA75="","",Data!CA75)</f>
        <v/>
      </c>
      <c r="E75" s="1025" t="str">
        <f>IF(Data!CB75="","",Data!CB75)</f>
        <v/>
      </c>
      <c r="F75" s="1060" t="str">
        <f>IF(Data!CC75="","",Data!CC75)</f>
        <v/>
      </c>
      <c r="G75" s="1120"/>
      <c r="H75" s="983"/>
      <c r="I75" s="983"/>
      <c r="J75" s="983"/>
      <c r="K75" s="983"/>
      <c r="L75" s="1120"/>
      <c r="M75" s="983"/>
      <c r="N75" s="983"/>
      <c r="O75" s="983"/>
      <c r="P75" s="983"/>
      <c r="Q75" s="1110"/>
      <c r="R75" s="544"/>
      <c r="S75" s="1050"/>
      <c r="T75" s="1050"/>
      <c r="U75" s="1082">
        <v>75</v>
      </c>
      <c r="V75" s="470"/>
    </row>
    <row r="76" spans="1:36" s="1111" customFormat="1" ht="15.75" hidden="1" customHeight="1">
      <c r="A76" s="1117" t="s">
        <v>274</v>
      </c>
      <c r="B76" s="1145"/>
      <c r="C76" s="866" t="str">
        <f>IF(Data!BZ76="","",Data!BZ76)</f>
        <v/>
      </c>
      <c r="D76" s="866" t="str">
        <f>IF(Data!CA76="","",Data!CA76)</f>
        <v/>
      </c>
      <c r="E76" s="866" t="str">
        <f>IF(Data!CB76="","",Data!CB76)</f>
        <v/>
      </c>
      <c r="F76" s="1060" t="str">
        <f>IF(Data!CC76="","",Data!CC76)</f>
        <v/>
      </c>
      <c r="G76" s="1123"/>
      <c r="H76" s="983"/>
      <c r="I76" s="983"/>
      <c r="J76" s="983"/>
      <c r="K76" s="983"/>
      <c r="L76" s="1123"/>
      <c r="M76" s="1137"/>
      <c r="N76" s="1137"/>
      <c r="O76" s="1137"/>
      <c r="P76" s="1137"/>
      <c r="Q76" s="1110"/>
      <c r="R76" s="1134"/>
      <c r="S76" s="1135"/>
      <c r="T76" s="1135"/>
      <c r="U76" s="1082">
        <v>76</v>
      </c>
      <c r="V76" s="470"/>
    </row>
    <row r="77" spans="1:36" s="1111" customFormat="1" ht="15.75" hidden="1" customHeight="1">
      <c r="A77" s="1117" t="s">
        <v>278</v>
      </c>
      <c r="B77" s="1146"/>
      <c r="C77" s="1138" t="str">
        <f>IF(C76="","",C66*C75*C76)</f>
        <v/>
      </c>
      <c r="D77" s="1138" t="str">
        <f>IF(D76="","",D66*D75*D76)</f>
        <v/>
      </c>
      <c r="E77" s="1138" t="str">
        <f>IF(E76="","",E66*E75*E76)</f>
        <v/>
      </c>
      <c r="F77" s="1139" t="str">
        <f>IF(F76="","",F66*F75*F76)</f>
        <v/>
      </c>
      <c r="G77" s="1123"/>
      <c r="H77" s="983"/>
      <c r="I77" s="983"/>
      <c r="J77" s="983"/>
      <c r="K77" s="983"/>
      <c r="L77" s="1123"/>
      <c r="M77" s="1137"/>
      <c r="N77" s="1137"/>
      <c r="O77" s="1137"/>
      <c r="P77" s="1137"/>
      <c r="Q77" s="1110"/>
      <c r="R77" s="544"/>
      <c r="S77" s="1050"/>
      <c r="T77" s="1050"/>
      <c r="U77" s="1082">
        <v>77</v>
      </c>
      <c r="V77" s="470"/>
    </row>
    <row r="78" spans="1:36" s="1111" customFormat="1" ht="15.75" hidden="1" customHeight="1">
      <c r="A78" s="1117" t="s">
        <v>280</v>
      </c>
      <c r="B78" s="1147"/>
      <c r="C78" s="866" t="str">
        <f>IF(Data!BZ78="","",Data!BZ78)</f>
        <v/>
      </c>
      <c r="D78" s="866" t="str">
        <f>IF(Data!CA78="","",Data!CA78)</f>
        <v/>
      </c>
      <c r="E78" s="866" t="str">
        <f>IF(Data!CB78="","",Data!CB78)</f>
        <v/>
      </c>
      <c r="F78" s="1060" t="str">
        <f>IF(Data!CC78="","",Data!CC78)</f>
        <v/>
      </c>
      <c r="G78" s="1123"/>
      <c r="H78" s="1002" t="str">
        <f>IF(SUM(C78)&gt;0,MIN(C77-H82-SUM(C82)*(H82=""),C78*'Exp factors'!C$8),"")</f>
        <v/>
      </c>
      <c r="I78" s="1002" t="str">
        <f>IF(SUM(D78)&gt;0,MIN(D77-I82-SUM(D82)*(I82=""),D78*'Exp factors'!D$8),"")</f>
        <v/>
      </c>
      <c r="J78" s="1002" t="str">
        <f>IF(SUM(E78)&gt;0,MIN(E77-J82-SUM(E82)*(J82=""),E78*'Exp factors'!E$8),"")</f>
        <v/>
      </c>
      <c r="K78" s="1002" t="str">
        <f>IF(SUM(F78)&gt;0,MIN(F77-K82-SUM(F82)*(K82=""),F78*'Exp factors'!F$8),"")</f>
        <v/>
      </c>
      <c r="L78" s="1123"/>
      <c r="M78" s="1137"/>
      <c r="N78" s="1137"/>
      <c r="O78" s="1137"/>
      <c r="P78" s="1137"/>
      <c r="Q78" s="1110"/>
      <c r="R78" s="544"/>
      <c r="S78" s="1050"/>
      <c r="T78" s="1050"/>
      <c r="U78" s="1082">
        <v>78</v>
      </c>
      <c r="V78" s="470"/>
    </row>
    <row r="79" spans="1:36" s="1111" customFormat="1" ht="15.75" hidden="1" customHeight="1">
      <c r="A79" s="1117" t="s">
        <v>282</v>
      </c>
      <c r="B79" s="1148"/>
      <c r="C79" s="866" t="str">
        <f>IF(Data!BZ79="","",Data!BZ79)</f>
        <v/>
      </c>
      <c r="D79" s="866" t="str">
        <f>IF(Data!CA79="","",Data!CA79)</f>
        <v/>
      </c>
      <c r="E79" s="866" t="str">
        <f>IF(Data!CB79="","",Data!CB79)</f>
        <v/>
      </c>
      <c r="F79" s="1060" t="str">
        <f>IF(Data!CC79="","",Data!CC79)</f>
        <v/>
      </c>
      <c r="G79" s="1123"/>
      <c r="H79" s="983"/>
      <c r="I79" s="983"/>
      <c r="J79" s="983"/>
      <c r="K79" s="983"/>
      <c r="L79" s="1123"/>
      <c r="M79" s="1137"/>
      <c r="N79" s="1137"/>
      <c r="O79" s="1137"/>
      <c r="P79" s="1137"/>
      <c r="Q79" s="1110"/>
      <c r="R79" s="1134"/>
      <c r="S79" s="1135"/>
      <c r="T79" s="1135"/>
      <c r="U79" s="1082">
        <v>79</v>
      </c>
      <c r="V79" s="470"/>
    </row>
    <row r="80" spans="1:36" s="1111" customFormat="1" ht="15.75" hidden="1" customHeight="1">
      <c r="A80" s="1149" t="s">
        <v>284</v>
      </c>
      <c r="B80" s="1133"/>
      <c r="C80" s="866" t="str">
        <f>IF(SUM(C78)=0,"",C78*C79)</f>
        <v/>
      </c>
      <c r="D80" s="866" t="str">
        <f>IF(SUM(D78)=0,"",D78*D79)</f>
        <v/>
      </c>
      <c r="E80" s="866" t="str">
        <f>IF(SUM(E78)=0,"",E78*E79)</f>
        <v/>
      </c>
      <c r="F80" s="1060" t="str">
        <f>IF(SUM(F78)=0,"",F78*F79)</f>
        <v/>
      </c>
      <c r="G80" s="1140"/>
      <c r="H80" s="992" t="str">
        <f>IF(H78="","",H78*C79)</f>
        <v/>
      </c>
      <c r="I80" s="992" t="str">
        <f>IF(I78="","",I78*D79)</f>
        <v/>
      </c>
      <c r="J80" s="992" t="str">
        <f>IF(J78="","",J78*E79)</f>
        <v/>
      </c>
      <c r="K80" s="992" t="str">
        <f>IF(K78="","",K78*F79)</f>
        <v/>
      </c>
      <c r="L80" s="1140"/>
      <c r="M80" s="1141" t="str">
        <f>IF(H80="","",SUM(H80)-SUM(C80))</f>
        <v/>
      </c>
      <c r="N80" s="1141" t="str">
        <f>IF(I80="","",SUM(I80)-SUM(D80))</f>
        <v/>
      </c>
      <c r="O80" s="1141" t="str">
        <f>IF(J80="","",SUM(J80)-SUM(E80))</f>
        <v/>
      </c>
      <c r="P80" s="1141" t="str">
        <f>IF(K80="","",SUM(K80)-SUM(F80))</f>
        <v/>
      </c>
      <c r="Q80" s="1110"/>
      <c r="R80" s="544"/>
      <c r="S80" s="1050"/>
      <c r="T80" s="1050"/>
      <c r="U80" s="1082">
        <v>80</v>
      </c>
      <c r="V80" s="470"/>
    </row>
    <row r="81" spans="1:22" ht="15.75" hidden="1" customHeight="1">
      <c r="A81" s="1142" t="s">
        <v>286</v>
      </c>
      <c r="B81" s="1133"/>
      <c r="C81" s="1144">
        <f>IF(Data!BZ81="","",Data!BZ81)</f>
        <v>1</v>
      </c>
      <c r="D81" s="1144">
        <f>IF(Data!CA81="","",Data!CA81)</f>
        <v>1</v>
      </c>
      <c r="E81" s="1144">
        <f>IF(Data!CB81="","",Data!CB81)</f>
        <v>1</v>
      </c>
      <c r="F81" s="1139">
        <f>IF(Data!CC81="","",Data!CC81)</f>
        <v>1</v>
      </c>
      <c r="G81" s="1143"/>
      <c r="H81" s="983"/>
      <c r="I81" s="983"/>
      <c r="J81" s="983"/>
      <c r="K81" s="983"/>
      <c r="L81" s="1143"/>
      <c r="M81" s="983"/>
      <c r="N81" s="983"/>
      <c r="O81" s="983"/>
      <c r="P81" s="983"/>
      <c r="Q81" s="1150"/>
      <c r="R81" s="544"/>
      <c r="S81" s="1050"/>
      <c r="T81" s="1050"/>
      <c r="U81" s="1082">
        <v>81</v>
      </c>
      <c r="V81" s="470"/>
    </row>
    <row r="82" spans="1:22" ht="15.75" hidden="1" customHeight="1">
      <c r="A82" s="1142" t="s">
        <v>288</v>
      </c>
      <c r="B82" s="1151"/>
      <c r="C82" s="1144" t="str">
        <f>IF(Data!BZ82="","",Data!BZ82)</f>
        <v/>
      </c>
      <c r="D82" s="1144" t="str">
        <f>IF(Data!CA82="","",Data!CA82)</f>
        <v/>
      </c>
      <c r="E82" s="1144" t="str">
        <f>IF(Data!CB82="","",Data!CB82)</f>
        <v/>
      </c>
      <c r="F82" s="1139" t="str">
        <f>IF(Data!CC82="","",Data!CC82)</f>
        <v/>
      </c>
      <c r="G82" s="1143"/>
      <c r="H82" s="751"/>
      <c r="I82" s="751"/>
      <c r="J82" s="751"/>
      <c r="K82" s="751"/>
      <c r="L82" s="1143"/>
      <c r="M82" s="1137"/>
      <c r="N82" s="1137"/>
      <c r="O82" s="1137"/>
      <c r="P82" s="1137"/>
      <c r="Q82" s="1150"/>
      <c r="R82" s="544"/>
      <c r="S82" s="1050"/>
      <c r="T82" s="1050"/>
      <c r="U82" s="1082">
        <v>82</v>
      </c>
      <c r="V82" s="470"/>
    </row>
    <row r="83" spans="1:22" ht="15.75" hidden="1" customHeight="1">
      <c r="A83" s="1142" t="s">
        <v>295</v>
      </c>
      <c r="B83" s="1102"/>
      <c r="C83" s="526" t="str">
        <f>IF(SUM(C69,C77)&gt;0,SUM(C70,C78)/SUM(C69,C77),"")</f>
        <v/>
      </c>
      <c r="D83" s="526" t="str">
        <f>IF(SUM(D69,D77)&gt;0,SUM(D70,D78)/SUM(D69,D77),"")</f>
        <v/>
      </c>
      <c r="E83" s="526" t="str">
        <f>IF(SUM(E69,E77)&gt;0,SUM(E70,E78)/SUM(E69,E77),"")</f>
        <v/>
      </c>
      <c r="F83" s="1152" t="str">
        <f>IF(SUM(F69,F77)&gt;0,SUM(F70,F78)/SUM(F69,F77),"")</f>
        <v/>
      </c>
      <c r="G83" s="1143"/>
      <c r="H83" s="1153" t="str">
        <f>IF(SUM(C69,C77)&gt;0,SUM(H70,SUM(C70)*(SUM(H70)=0),H78,SUM(C78)*(SUM(H78)=0))/SUM(C69,C77),"")</f>
        <v/>
      </c>
      <c r="I83" s="1153" t="str">
        <f>IF(SUM(D69,D77)&gt;0,SUM(I70,SUM(D70)*(SUM(I70)=0),I78,SUM(D78)*(SUM(I78)=0))/SUM(D69,D77),"")</f>
        <v/>
      </c>
      <c r="J83" s="1153" t="str">
        <f>IF(SUM(E69,E77)&gt;0,SUM(J70,SUM(E70)*(SUM(J70)=0),J78,SUM(E78)*(SUM(J78)=0))/SUM(E69,E77),"")</f>
        <v/>
      </c>
      <c r="K83" s="1153" t="str">
        <f>IF(SUM(F69,F77)&gt;0,SUM(K70,SUM(F70)*(SUM(K70)=0),K78,SUM(F78)*(SUM(K78)=0))/SUM(F69,F77),"")</f>
        <v/>
      </c>
      <c r="L83" s="1143"/>
      <c r="M83" s="1137"/>
      <c r="N83" s="1137"/>
      <c r="O83" s="1137"/>
      <c r="P83" s="1137"/>
      <c r="Q83" s="1150"/>
      <c r="R83" s="1081"/>
      <c r="S83" s="1043"/>
      <c r="T83" s="1043"/>
      <c r="U83" s="1082">
        <v>83</v>
      </c>
      <c r="V83" s="470"/>
    </row>
    <row r="84" spans="1:22" ht="15.75" hidden="1" customHeight="1">
      <c r="A84" s="1142" t="s">
        <v>297</v>
      </c>
      <c r="B84" s="1120"/>
      <c r="C84" s="1154" t="str">
        <f>IF(SUM(C69,C77)=0,"",SUM(C69,-SUM(C70)*C73,-SUM(C74)*C73,C77,-SUM(C78)*C81,-SUM(C82)*C81)*0.049)</f>
        <v/>
      </c>
      <c r="D84" s="1154" t="str">
        <f>IF(SUM(D69,D77)=0,"",SUM(D69,-SUM(D70)*D73,-SUM(D74)*D73,D77,-SUM(D78)*D81,-SUM(D82)*D81)*0.049)</f>
        <v/>
      </c>
      <c r="E84" s="1154" t="str">
        <f>IF(SUM(E69,E77)=0,"",SUM(E69,-SUM(E70)*E73,-SUM(E74)*E73,E77,-SUM(E78)*E81,-SUM(E82)*E81)*0.049)</f>
        <v/>
      </c>
      <c r="F84" s="1155" t="str">
        <f>IF(SUM(F69,F77)=0,"",SUM(F69,-SUM(F70)*F73,-SUM(F74)*F73,F77,-SUM(F78)*F81,-SUM(F82)*F81)*0.049)</f>
        <v/>
      </c>
      <c r="G84" s="1145"/>
      <c r="H84" s="1156" t="str">
        <f>IF(SUM(C69,C77)=0,"",(SUM(C69)-(SUM(C70)*(H70="")+SUM(C74)*(H74="")+SUM(H70,H74))*C73+SUM(C77)-(SUM(C78)*(H78="")+SUM(C82)*(H82="")+SUM(H78,H82))*C81)*0.049)</f>
        <v/>
      </c>
      <c r="I84" s="1156" t="str">
        <f>IF(SUM(D69,D77)=0,"",(SUM(D69)-(SUM(D70)*(I70="")+SUM(D74)*(I74="")+SUM(I70,I74))*D73+SUM(D77)-(SUM(D78)*(I78="")+SUM(D82)*(I82="")+SUM(I78,I82))*D81)*0.049)</f>
        <v/>
      </c>
      <c r="J84" s="1156" t="str">
        <f>IF(SUM(E69,E77)=0,"",(SUM(E69)-(SUM(E70)*(J70="")+SUM(E74)*(J74="")+SUM(J70,J74))*E73+SUM(E77)-(SUM(E78)*(J78="")+SUM(E82)*(J82="")+SUM(J78,J82))*E81)*0.049)</f>
        <v/>
      </c>
      <c r="K84" s="1156" t="str">
        <f>IF(SUM(F69,F77)=0,"",(SUM(F69)-(SUM(F70)*(K70="")+SUM(F74)*(K74="")+SUM(K70,K74))*F73+SUM(F77)-(SUM(F78)*(K78="")+SUM(F82)*(K82="")+SUM(K78,K82))*F81)*0.049)</f>
        <v/>
      </c>
      <c r="L84" s="1145"/>
      <c r="M84" s="1137"/>
      <c r="N84" s="1137"/>
      <c r="O84" s="1137"/>
      <c r="P84" s="1137"/>
      <c r="Q84" s="1150"/>
      <c r="R84" s="544"/>
      <c r="S84" s="1050"/>
      <c r="T84" s="1050"/>
      <c r="U84" s="1082">
        <v>84</v>
      </c>
      <c r="V84" s="470"/>
    </row>
    <row r="85" spans="1:22" ht="15.75" hidden="1" customHeight="1">
      <c r="A85" s="1116" t="s">
        <v>298</v>
      </c>
      <c r="B85" s="1120"/>
      <c r="C85" s="1154" t="str">
        <f>IF(Data!BZ85="","",Data!BZ85)</f>
        <v/>
      </c>
      <c r="D85" s="1154" t="str">
        <f>IF(Data!CA85="","",Data!CA85)</f>
        <v/>
      </c>
      <c r="E85" s="1154" t="str">
        <f>IF(Data!CB85="","",Data!CB85)</f>
        <v/>
      </c>
      <c r="F85" s="1155" t="str">
        <f>IF(Data!CC85="","",Data!CC85)</f>
        <v/>
      </c>
      <c r="G85" s="1145"/>
      <c r="H85" s="1157"/>
      <c r="I85" s="1157"/>
      <c r="J85" s="1157"/>
      <c r="K85" s="1157"/>
      <c r="L85" s="1145"/>
      <c r="M85" s="1158"/>
      <c r="N85" s="1158"/>
      <c r="O85" s="1158"/>
      <c r="P85" s="1158"/>
      <c r="Q85" s="1150"/>
      <c r="R85" s="1134"/>
      <c r="S85" s="1135"/>
      <c r="T85" s="1135"/>
      <c r="U85" s="1082">
        <v>85</v>
      </c>
      <c r="V85" s="470"/>
    </row>
    <row r="86" spans="1:22" ht="15.75" hidden="1" customHeight="1">
      <c r="A86" s="1142" t="s">
        <v>299</v>
      </c>
      <c r="B86" s="1123"/>
      <c r="C86" s="1154" t="str">
        <f>IF(Data!BZ86="","",Data!BZ86)</f>
        <v/>
      </c>
      <c r="D86" s="1154" t="str">
        <f>IF(Data!CA86="","",Data!CA86)</f>
        <v/>
      </c>
      <c r="E86" s="1154" t="str">
        <f>IF(Data!CB86="","",Data!CB86)</f>
        <v/>
      </c>
      <c r="F86" s="1155" t="str">
        <f>IF(Data!CC86="","",Data!CC86)</f>
        <v/>
      </c>
      <c r="G86" s="1146"/>
      <c r="H86" s="1159" t="str">
        <f>IF(SUM(C86)&gt;0,MIN(H84-H85-SUM(C85)*(H85=""),C86*'Exp factors'!C$8),"")</f>
        <v/>
      </c>
      <c r="I86" s="1159" t="str">
        <f>IF(SUM(D86)&gt;0,MIN(I84-I85-SUM(D85)*(I85=""),D86*'Exp factors'!D$8),"")</f>
        <v/>
      </c>
      <c r="J86" s="1159" t="str">
        <f>IF(SUM(E86)&gt;0,MIN(J84-J85-SUM(E85)*(J85=""),E86*'Exp factors'!E$8),"")</f>
        <v/>
      </c>
      <c r="K86" s="1159" t="str">
        <f>IF(SUM(F86)&gt;0,MIN(K84-K85-SUM(F85)*(K85=""),F86*'Exp factors'!F$8),"")</f>
        <v/>
      </c>
      <c r="L86" s="1146"/>
      <c r="M86" s="1158"/>
      <c r="N86" s="1158"/>
      <c r="O86" s="1158"/>
      <c r="P86" s="1158"/>
      <c r="Q86" s="1150"/>
      <c r="R86" s="1134"/>
      <c r="S86" s="1135"/>
      <c r="T86" s="1135"/>
      <c r="U86" s="1082">
        <v>86</v>
      </c>
      <c r="V86" s="470"/>
    </row>
    <row r="87" spans="1:22" ht="15.75" hidden="1" customHeight="1">
      <c r="A87" s="1117" t="s">
        <v>301</v>
      </c>
      <c r="B87" s="1121"/>
      <c r="C87" s="1160" t="str">
        <f>IF(Data!BZ87="","",Data!BZ87)</f>
        <v/>
      </c>
      <c r="D87" s="1160" t="str">
        <f>IF(Data!CA87="","",Data!CA87)</f>
        <v/>
      </c>
      <c r="E87" s="1160" t="str">
        <f>IF(Data!CB87="","",Data!CB87)</f>
        <v/>
      </c>
      <c r="F87" s="1161" t="str">
        <f>IF(Data!CC87="","",Data!CC87)</f>
        <v/>
      </c>
      <c r="G87" s="1147"/>
      <c r="H87" s="983"/>
      <c r="I87" s="983"/>
      <c r="J87" s="983"/>
      <c r="K87" s="983"/>
      <c r="L87" s="1147"/>
      <c r="M87" s="1162"/>
      <c r="N87" s="1162"/>
      <c r="O87" s="1162"/>
      <c r="P87" s="1162"/>
      <c r="Q87" s="1163"/>
      <c r="R87" s="1134"/>
      <c r="S87" s="1135"/>
      <c r="T87" s="1135"/>
      <c r="U87" s="1082">
        <v>87</v>
      </c>
      <c r="V87" s="470"/>
    </row>
    <row r="88" spans="1:22" s="1167" customFormat="1" ht="15.75" hidden="1" customHeight="1">
      <c r="A88" s="1116" t="s">
        <v>303</v>
      </c>
      <c r="B88" s="1133"/>
      <c r="C88" s="866" t="str">
        <f>IF(SUM(C86)=0,"",C86*C87)</f>
        <v/>
      </c>
      <c r="D88" s="866" t="str">
        <f>IF(SUM(D86)=0,"",D86*D87)</f>
        <v/>
      </c>
      <c r="E88" s="866" t="str">
        <f>IF(SUM(E86)=0,"",E86*E87)</f>
        <v/>
      </c>
      <c r="F88" s="1060" t="str">
        <f>IF(SUM(F86)=0,"",F86*F87)</f>
        <v/>
      </c>
      <c r="G88" s="1148"/>
      <c r="H88" s="1164" t="str">
        <f>IF(H86="","",H86*C87)</f>
        <v/>
      </c>
      <c r="I88" s="1164" t="str">
        <f>IF(I86="","",I86*D87)</f>
        <v/>
      </c>
      <c r="J88" s="1164" t="str">
        <f>IF(J86="","",J86*E87)</f>
        <v/>
      </c>
      <c r="K88" s="1164" t="str">
        <f>IF(K86="","",K86*F87)</f>
        <v/>
      </c>
      <c r="L88" s="1148"/>
      <c r="M88" s="1141" t="str">
        <f t="shared" ref="M88:P90" si="10">IF(H88="","",SUM(H88)-SUM(C88))</f>
        <v/>
      </c>
      <c r="N88" s="1141" t="str">
        <f t="shared" si="10"/>
        <v/>
      </c>
      <c r="O88" s="1141" t="str">
        <f t="shared" si="10"/>
        <v/>
      </c>
      <c r="P88" s="1141" t="str">
        <f t="shared" si="10"/>
        <v/>
      </c>
      <c r="Q88" s="1165"/>
      <c r="R88" s="544"/>
      <c r="S88" s="1050"/>
      <c r="T88" s="1050"/>
      <c r="U88" s="1082">
        <v>88</v>
      </c>
      <c r="V88" s="1166"/>
    </row>
    <row r="89" spans="1:22" ht="15.75" hidden="1" customHeight="1">
      <c r="A89" s="1116" t="s">
        <v>314</v>
      </c>
      <c r="B89" s="1120"/>
      <c r="C89" s="526" t="str">
        <f>IF(C84="","",(SUM(C69)*2973-SUM(C70,C74)*(2973-1549*(C73=0))-SUM(C85,C86)*32930)/$P$1/365/C$46)</f>
        <v/>
      </c>
      <c r="D89" s="526" t="str">
        <f>IF(D84="","",(SUM(D69)*2973-SUM(D70,D74)*(2973-1549*(D73=0))-SUM(D85,D86)*32930)/$P$1/365/D$46)</f>
        <v/>
      </c>
      <c r="E89" s="526" t="str">
        <f>IF(E84="","",(SUM(E69)*2973-SUM(E70,E74)*(2973-1549*(E73=0))-SUM(E85,E86)*32930)/$P$1/365/E$46)</f>
        <v/>
      </c>
      <c r="F89" s="1152" t="str">
        <f>IF(F84="","",(SUM(F69)*2973-SUM(F70,F74)*(2973-1549*(F73=0))-SUM(F85,F86)*32930)/$P$1/365/F$46)</f>
        <v/>
      </c>
      <c r="G89" s="1133"/>
      <c r="H89" s="116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6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6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6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33"/>
      <c r="M89" s="1169" t="str">
        <f t="shared" si="10"/>
        <v/>
      </c>
      <c r="N89" s="1169" t="str">
        <f t="shared" si="10"/>
        <v/>
      </c>
      <c r="O89" s="1169" t="str">
        <f t="shared" si="10"/>
        <v/>
      </c>
      <c r="P89" s="1169" t="str">
        <f t="shared" si="10"/>
        <v/>
      </c>
      <c r="Q89" s="1150"/>
      <c r="R89" s="1081"/>
      <c r="S89" s="1043"/>
      <c r="T89" s="1043"/>
      <c r="U89" s="1082">
        <v>89</v>
      </c>
      <c r="V89" s="470"/>
    </row>
    <row r="90" spans="1:22" ht="15.75" hidden="1" customHeight="1">
      <c r="A90" s="1116" t="s">
        <v>315</v>
      </c>
      <c r="B90" s="1120"/>
      <c r="C90" s="526" t="str">
        <f>IF(C84="","",(SUM(C77)*2973-SUM(C78,C82)*(2973-1549*(C81=0)))/$P$1/365/C$46)</f>
        <v/>
      </c>
      <c r="D90" s="526" t="str">
        <f>IF(D84="","",(SUM(D77)*2973-SUM(D78,D82)*(2973-1549*(D81=0)))/$P$1/365/D$46)</f>
        <v/>
      </c>
      <c r="E90" s="526" t="str">
        <f>IF(E84="","",(SUM(E77)*2973-SUM(E78,E82)*(2973-1549*(E81=0)))/$P$1/365/E$46)</f>
        <v/>
      </c>
      <c r="F90" s="1152" t="str">
        <f>IF(F84="","",(SUM(F77)*2973-SUM(F78,F82)*(2973-1549*(F81=0)))/$P$1/365/F$46)</f>
        <v/>
      </c>
      <c r="G90" s="1133"/>
      <c r="H90" s="1168" t="str">
        <f>IF(AND(H70="",H74="",H78="",H82="",H86=""),"",(SUM(C77)*2973-(SUM(H78,H82)+SUM(C78)*(H78="")+SUM(C82)*(H82=""))*(2973-1549*(C81=0)))/$P$1/365/C$46)</f>
        <v/>
      </c>
      <c r="I90" s="1168" t="str">
        <f>IF(AND(I70="",I74="",I78="",I82="",I86=""),"",(SUM(D77)*2973-(SUM(I78,I82)+SUM(D78)*(I78="")+SUM(D82)*(I82=""))*(2973-1549*(D81=0)))/$P$1/365/D$46)</f>
        <v/>
      </c>
      <c r="J90" s="1168" t="str">
        <f>IF(AND(J70="",J74="",J78="",J82="",J86=""),"",(SUM(E77)*2973-(SUM(J78,J82)+SUM(E78)*(J78="")+SUM(E82)*(J82=""))*(2973-1549*(E81=0)))/$P$1/365/E$46)</f>
        <v/>
      </c>
      <c r="K90" s="1168" t="str">
        <f>IF(AND(K70="",K74="",K78="",K82="",K86=""),"",(SUM(F77)*2973-(SUM(K78,K82)+SUM(F78)*(K78="")+SUM(F82)*(K82=""))*(2973-1549*(F81=0)))/$P$1/365/F$46)</f>
        <v/>
      </c>
      <c r="L90" s="1133"/>
      <c r="M90" s="1169" t="str">
        <f t="shared" si="10"/>
        <v/>
      </c>
      <c r="N90" s="1169" t="str">
        <f t="shared" si="10"/>
        <v/>
      </c>
      <c r="O90" s="1169" t="str">
        <f t="shared" si="10"/>
        <v/>
      </c>
      <c r="P90" s="1169" t="str">
        <f t="shared" si="10"/>
        <v/>
      </c>
      <c r="Q90" s="1150"/>
      <c r="R90" s="1081"/>
      <c r="S90" s="1043"/>
      <c r="T90" s="1043"/>
      <c r="U90" s="1082">
        <v>90</v>
      </c>
      <c r="V90" s="470"/>
    </row>
    <row r="91" spans="1:22" ht="15.75" hidden="1" customHeight="1">
      <c r="A91" s="1170" t="s">
        <v>307</v>
      </c>
      <c r="B91" s="1120"/>
      <c r="C91" s="526" t="str">
        <f>IF(SUM(C84)&gt;0,SUM(C86)/C84,"")</f>
        <v/>
      </c>
      <c r="D91" s="526" t="str">
        <f>IF(SUM(D84)&gt;0,SUM(D86)/D84,"")</f>
        <v/>
      </c>
      <c r="E91" s="526" t="str">
        <f>IF(SUM(E84)&gt;0,SUM(E86)/E84,"")</f>
        <v/>
      </c>
      <c r="F91" s="1152" t="str">
        <f>IF(SUM(F84)&gt;0,SUM(F86)/F84,"")</f>
        <v/>
      </c>
      <c r="G91" s="1133"/>
      <c r="H91" s="1153" t="str">
        <f>IF(H84="","",SUM(H86)/H84)</f>
        <v/>
      </c>
      <c r="I91" s="1153" t="str">
        <f>IF(I84="","",SUM(I86)/I84)</f>
        <v/>
      </c>
      <c r="J91" s="1153" t="str">
        <f>IF(J84="","",SUM(J86)/J84)</f>
        <v/>
      </c>
      <c r="K91" s="1153" t="str">
        <f>IF(K84="","",SUM(K86)/K84)</f>
        <v/>
      </c>
      <c r="L91" s="1133"/>
      <c r="M91" s="983"/>
      <c r="N91" s="983"/>
      <c r="O91" s="983"/>
      <c r="P91" s="983"/>
      <c r="Q91" s="1150"/>
      <c r="R91" s="1081"/>
      <c r="S91" s="1043"/>
      <c r="T91" s="1043"/>
      <c r="U91" s="1082">
        <v>91</v>
      </c>
      <c r="V91" s="470"/>
    </row>
    <row r="92" spans="1:22" s="1111" customFormat="1" ht="15.75" customHeight="1">
      <c r="A92" s="1130" t="s">
        <v>308</v>
      </c>
      <c r="B92" s="1121"/>
      <c r="C92" s="1131"/>
      <c r="D92" s="1131"/>
      <c r="E92" s="1131"/>
      <c r="F92" s="1131"/>
      <c r="G92" s="1102"/>
      <c r="H92" s="983"/>
      <c r="I92" s="983"/>
      <c r="J92" s="983"/>
      <c r="K92" s="983"/>
      <c r="L92" s="1102"/>
      <c r="M92" s="1114"/>
      <c r="N92" s="1114"/>
      <c r="O92" s="1114"/>
      <c r="P92" s="1114"/>
      <c r="Q92" s="1110"/>
      <c r="R92" s="489"/>
      <c r="S92" s="489"/>
      <c r="T92" s="489"/>
      <c r="U92" s="1082">
        <v>92</v>
      </c>
      <c r="V92" s="470"/>
    </row>
    <row r="93" spans="1:22" s="1111" customFormat="1" ht="15.75" customHeight="1">
      <c r="A93" s="1116" t="s">
        <v>270</v>
      </c>
      <c r="B93" s="1120"/>
      <c r="C93" s="1025">
        <f>IF(Data!BZ93="","",Data!BZ93)</f>
        <v>0</v>
      </c>
      <c r="D93" s="1025">
        <f>IF(Data!CA93="","",Data!CA93)</f>
        <v>1</v>
      </c>
      <c r="E93" s="1025">
        <f>IF(Data!CB93="","",Data!CB93)</f>
        <v>3</v>
      </c>
      <c r="F93" s="1025">
        <f>IF(Data!CC93="","",Data!CC93)</f>
        <v>5</v>
      </c>
      <c r="G93" s="1120"/>
      <c r="H93" s="983"/>
      <c r="I93" s="983"/>
      <c r="J93" s="983"/>
      <c r="K93" s="983"/>
      <c r="L93" s="1120"/>
      <c r="M93" s="983"/>
      <c r="N93" s="983"/>
      <c r="O93" s="983"/>
      <c r="P93" s="983"/>
      <c r="Q93" s="1110"/>
      <c r="R93" s="1134"/>
      <c r="S93" s="1135"/>
      <c r="T93" s="1135"/>
      <c r="U93" s="1082">
        <v>93</v>
      </c>
      <c r="V93" s="470"/>
    </row>
    <row r="94" spans="1:22" s="1111" customFormat="1" ht="15.75" customHeight="1">
      <c r="A94" s="1136" t="s">
        <v>272</v>
      </c>
      <c r="B94" s="1133"/>
      <c r="C94" s="1025">
        <f>IF(Data!BZ94="","",Data!BZ94)</f>
        <v>270</v>
      </c>
      <c r="D94" s="1025">
        <f>IF(Data!CA94="","",Data!CA94)</f>
        <v>270</v>
      </c>
      <c r="E94" s="1025">
        <f>IF(Data!CB94="","",Data!CB94)</f>
        <v>180</v>
      </c>
      <c r="F94" s="1025">
        <f>IF(Data!CC94="","",Data!CC94)</f>
        <v>180</v>
      </c>
      <c r="G94" s="1120"/>
      <c r="H94" s="983"/>
      <c r="I94" s="983"/>
      <c r="J94" s="983"/>
      <c r="K94" s="983"/>
      <c r="L94" s="1120"/>
      <c r="M94" s="983"/>
      <c r="N94" s="983"/>
      <c r="O94" s="983"/>
      <c r="P94" s="983"/>
      <c r="Q94" s="1110"/>
      <c r="R94" s="544"/>
      <c r="S94" s="1050"/>
      <c r="T94" s="1050"/>
      <c r="U94" s="1082">
        <v>94</v>
      </c>
      <c r="V94" s="470"/>
    </row>
    <row r="95" spans="1:22" s="1111" customFormat="1" ht="15.75" customHeight="1">
      <c r="A95" s="1117" t="s">
        <v>274</v>
      </c>
      <c r="B95" s="1120"/>
      <c r="C95" s="866">
        <f>IF(Data!BZ95="","",Data!BZ95)</f>
        <v>0</v>
      </c>
      <c r="D95" s="866">
        <f>IF(Data!CA95="","",Data!CA95)</f>
        <v>0</v>
      </c>
      <c r="E95" s="866">
        <f>IF(Data!CB95="","",Data!CB95)</f>
        <v>3</v>
      </c>
      <c r="F95" s="866">
        <f>IF(Data!CC95="","",Data!CC95)</f>
        <v>3</v>
      </c>
      <c r="G95" s="1123"/>
      <c r="H95" s="983"/>
      <c r="I95" s="983"/>
      <c r="J95" s="983"/>
      <c r="K95" s="983"/>
      <c r="L95" s="1123"/>
      <c r="M95" s="1137"/>
      <c r="N95" s="1137"/>
      <c r="O95" s="1137"/>
      <c r="P95" s="1137"/>
      <c r="Q95" s="1110"/>
      <c r="R95" s="1134"/>
      <c r="S95" s="1135"/>
      <c r="T95" s="1135"/>
      <c r="U95" s="1082">
        <v>95</v>
      </c>
      <c r="V95" s="470"/>
    </row>
    <row r="96" spans="1:22" s="1111" customFormat="1" ht="15.75" customHeight="1">
      <c r="A96" s="1117" t="s">
        <v>278</v>
      </c>
      <c r="B96" s="1120"/>
      <c r="C96" s="992">
        <f>IF(C95="","",C93*C94*C95)</f>
        <v>0</v>
      </c>
      <c r="D96" s="992">
        <f>IF(D95="","",D93*D94*D95)</f>
        <v>0</v>
      </c>
      <c r="E96" s="992">
        <f>IF(E95="","",E93*E94*E95)</f>
        <v>1620</v>
      </c>
      <c r="F96" s="1164">
        <f>IF(F95="","",F93*F94*F95)</f>
        <v>2700</v>
      </c>
      <c r="G96" s="1121"/>
      <c r="H96" s="983"/>
      <c r="I96" s="983"/>
      <c r="J96" s="983"/>
      <c r="K96" s="983"/>
      <c r="L96" s="1121"/>
      <c r="M96" s="1137"/>
      <c r="N96" s="1137"/>
      <c r="O96" s="1137"/>
      <c r="P96" s="1137"/>
      <c r="Q96" s="1110"/>
      <c r="R96" s="544"/>
      <c r="S96" s="1050"/>
      <c r="T96" s="1050"/>
      <c r="U96" s="1082">
        <v>96</v>
      </c>
      <c r="V96" s="470"/>
    </row>
    <row r="97" spans="1:22" s="1111" customFormat="1" ht="15.75" customHeight="1">
      <c r="A97" s="1117" t="s">
        <v>280</v>
      </c>
      <c r="B97" s="1133"/>
      <c r="C97" s="1025">
        <f>IF(Data!BZ97="","",Data!BZ97)</f>
        <v>0</v>
      </c>
      <c r="D97" s="1025">
        <f>IF(Data!CA97="","",Data!CA97)</f>
        <v>0</v>
      </c>
      <c r="E97" s="1025">
        <f>IF(Data!CB97="","",Data!CB97)</f>
        <v>0</v>
      </c>
      <c r="F97" s="1025">
        <f>IF(Data!CC97="","",Data!CC97)</f>
        <v>0</v>
      </c>
      <c r="G97" s="1123"/>
      <c r="H97" s="1002" t="str">
        <f>IF(SUM(C97)&gt;0,MIN(C96-H101-SUM(C101)*(H101=""),C97*'Exp factors'!C$8),"")</f>
        <v/>
      </c>
      <c r="I97" s="1002" t="str">
        <f>IF(SUM(D97)&gt;0,MIN(D96-I101-SUM(D101)*(I101=""),D97*'Exp factors'!D$8),"")</f>
        <v/>
      </c>
      <c r="J97" s="1002" t="str">
        <f>IF(SUM(E97)&gt;0,MIN(E96-J101-SUM(E101)*(J101=""),E97*'Exp factors'!E$8),"")</f>
        <v/>
      </c>
      <c r="K97" s="1002" t="str">
        <f>IF(SUM(F97)&gt;0,MIN(F96-K101-SUM(F101)*(K101=""),F97*'Exp factors'!F$8),"")</f>
        <v/>
      </c>
      <c r="L97" s="1123"/>
      <c r="M97" s="1137"/>
      <c r="N97" s="1137"/>
      <c r="O97" s="1137"/>
      <c r="P97" s="1137"/>
      <c r="Q97" s="1110"/>
      <c r="R97" s="544"/>
      <c r="S97" s="1050"/>
      <c r="T97" s="1050"/>
      <c r="U97" s="1082">
        <v>97</v>
      </c>
      <c r="V97" s="470"/>
    </row>
    <row r="98" spans="1:22" s="1111" customFormat="1" ht="15.75" customHeight="1">
      <c r="A98" s="1117" t="s">
        <v>282</v>
      </c>
      <c r="B98" s="1120"/>
      <c r="C98" s="1025">
        <f>IF(Data!BZ98="","",Data!BZ98)</f>
        <v>0</v>
      </c>
      <c r="D98" s="1025">
        <f>IF(Data!CA98="","",Data!CA98)</f>
        <v>0</v>
      </c>
      <c r="E98" s="1025">
        <f>IF(Data!CB98="","",Data!CB98)</f>
        <v>0</v>
      </c>
      <c r="F98" s="1025">
        <f>IF(Data!CC98="","",Data!CC98)</f>
        <v>0</v>
      </c>
      <c r="G98" s="1123"/>
      <c r="H98" s="983"/>
      <c r="I98" s="983"/>
      <c r="J98" s="983"/>
      <c r="K98" s="983"/>
      <c r="L98" s="1123"/>
      <c r="M98" s="1137"/>
      <c r="N98" s="1137"/>
      <c r="O98" s="1137"/>
      <c r="P98" s="1137"/>
      <c r="Q98" s="1110"/>
      <c r="R98" s="1134"/>
      <c r="S98" s="1135"/>
      <c r="T98" s="1135"/>
      <c r="U98" s="1082">
        <v>98</v>
      </c>
      <c r="V98" s="470"/>
    </row>
    <row r="99" spans="1:22" s="1111" customFormat="1" ht="15.75" customHeight="1">
      <c r="A99" s="1117" t="s">
        <v>284</v>
      </c>
      <c r="B99" s="1120"/>
      <c r="C99" s="1141" t="str">
        <f>IF(SUM(C97)=0,"",C97*C98)</f>
        <v/>
      </c>
      <c r="D99" s="1141" t="str">
        <f>IF(SUM(D97)=0,"",D97*D98)</f>
        <v/>
      </c>
      <c r="E99" s="1141" t="str">
        <f>IF(SUM(E97)=0,"",E97*E98)</f>
        <v/>
      </c>
      <c r="F99" s="1141" t="str">
        <f>IF(SUM(F97)=0,"",F97*F98)</f>
        <v/>
      </c>
      <c r="G99" s="1123"/>
      <c r="H99" s="992" t="str">
        <f>IF(H97="","",H97*C98)</f>
        <v/>
      </c>
      <c r="I99" s="992" t="str">
        <f>IF(I97="","",I97*D98)</f>
        <v/>
      </c>
      <c r="J99" s="992" t="str">
        <f>IF(J97="","",J97*E98)</f>
        <v/>
      </c>
      <c r="K99" s="992" t="str">
        <f>IF(K97="","",K97*F98)</f>
        <v/>
      </c>
      <c r="L99" s="1123"/>
      <c r="M99" s="1141" t="str">
        <f>IF(H99="","",SUM(H99)-SUM(C99))</f>
        <v/>
      </c>
      <c r="N99" s="1141" t="str">
        <f>IF(I99="","",SUM(I99)-SUM(D99))</f>
        <v/>
      </c>
      <c r="O99" s="1141" t="str">
        <f>IF(J99="","",SUM(J99)-SUM(E99))</f>
        <v/>
      </c>
      <c r="P99" s="1141" t="str">
        <f>IF(K99="","",SUM(K99)-SUM(F99))</f>
        <v/>
      </c>
      <c r="Q99" s="1110"/>
      <c r="R99" s="544"/>
      <c r="S99" s="1050"/>
      <c r="T99" s="1050"/>
      <c r="U99" s="1082">
        <v>99</v>
      </c>
      <c r="V99" s="470"/>
    </row>
    <row r="100" spans="1:22" s="1111" customFormat="1" ht="15.75" customHeight="1">
      <c r="A100" s="1142" t="s">
        <v>286</v>
      </c>
      <c r="B100" s="1120"/>
      <c r="C100" s="1144">
        <f>IF(Data!BZ100="","",Data!BZ100)</f>
        <v>1</v>
      </c>
      <c r="D100" s="1144">
        <f>IF(Data!CA100="","",Data!CA100)</f>
        <v>1</v>
      </c>
      <c r="E100" s="1144">
        <f>IF(Data!CB100="","",Data!CB100)</f>
        <v>1</v>
      </c>
      <c r="F100" s="1144">
        <f>IF(Data!CC100="","",Data!CC100)</f>
        <v>1</v>
      </c>
      <c r="G100" s="1133"/>
      <c r="H100" s="983"/>
      <c r="I100" s="983"/>
      <c r="J100" s="983"/>
      <c r="K100" s="983"/>
      <c r="L100" s="1133"/>
      <c r="M100" s="983"/>
      <c r="N100" s="983"/>
      <c r="O100" s="983"/>
      <c r="P100" s="983"/>
      <c r="Q100" s="1110"/>
      <c r="R100" s="544"/>
      <c r="S100" s="1050"/>
      <c r="T100" s="1050"/>
      <c r="U100" s="1082">
        <v>100</v>
      </c>
      <c r="V100" s="470"/>
    </row>
    <row r="101" spans="1:22" s="1111" customFormat="1" ht="15.75" customHeight="1">
      <c r="A101" s="1142" t="s">
        <v>288</v>
      </c>
      <c r="B101" s="1143"/>
      <c r="C101" s="1025" t="str">
        <f>IF(Data!BZ101="","",Data!BZ101)</f>
        <v/>
      </c>
      <c r="D101" s="1025" t="str">
        <f>IF(Data!CA101="","",Data!CA101)</f>
        <v/>
      </c>
      <c r="E101" s="1025">
        <f>IF(Data!CB101="","",Data!CB101)</f>
        <v>1080</v>
      </c>
      <c r="F101" s="1144">
        <f>IF(Data!CC101="","",Data!CC101)</f>
        <v>2160</v>
      </c>
      <c r="G101" s="1133"/>
      <c r="H101" s="751"/>
      <c r="I101" s="751"/>
      <c r="J101" s="751"/>
      <c r="K101" s="751"/>
      <c r="L101" s="1133"/>
      <c r="M101" s="983"/>
      <c r="N101" s="983"/>
      <c r="O101" s="983"/>
      <c r="P101" s="983"/>
      <c r="Q101" s="1110"/>
      <c r="R101" s="544"/>
      <c r="S101" s="1050"/>
      <c r="T101" s="1050"/>
      <c r="U101" s="1082">
        <v>101</v>
      </c>
      <c r="V101" s="470"/>
    </row>
    <row r="102" spans="1:22" s="1111" customFormat="1" ht="15.75" customHeight="1">
      <c r="A102" s="1136" t="s">
        <v>290</v>
      </c>
      <c r="B102" s="1120"/>
      <c r="C102" s="1025">
        <f>IF(Data!BZ102="","",Data!BZ102)</f>
        <v>0</v>
      </c>
      <c r="D102" s="1025">
        <f>IF(Data!CA102="","",Data!CA102)</f>
        <v>0</v>
      </c>
      <c r="E102" s="1025">
        <f>IF(Data!CB102="","",Data!CB102)</f>
        <v>0</v>
      </c>
      <c r="F102" s="1025">
        <f>IF(Data!CC102="","",Data!CC102)</f>
        <v>0</v>
      </c>
      <c r="G102" s="1120"/>
      <c r="H102" s="983"/>
      <c r="I102" s="983"/>
      <c r="J102" s="983"/>
      <c r="K102" s="983"/>
      <c r="L102" s="1120"/>
      <c r="M102" s="983"/>
      <c r="N102" s="983"/>
      <c r="O102" s="983"/>
      <c r="P102" s="983"/>
      <c r="Q102" s="1110"/>
      <c r="R102" s="544"/>
      <c r="S102" s="1050"/>
      <c r="T102" s="1050"/>
      <c r="U102" s="1082">
        <v>102</v>
      </c>
      <c r="V102" s="470"/>
    </row>
    <row r="103" spans="1:22" s="1111" customFormat="1" ht="15.75" customHeight="1">
      <c r="A103" s="1117" t="s">
        <v>274</v>
      </c>
      <c r="B103" s="1120"/>
      <c r="C103" s="1025">
        <f>IF(Data!BZ103="","",Data!BZ103)</f>
        <v>0</v>
      </c>
      <c r="D103" s="1025">
        <f>IF(Data!CA103="","",Data!CA103)</f>
        <v>0</v>
      </c>
      <c r="E103" s="1025">
        <f>IF(Data!CB103="","",Data!CB103)</f>
        <v>2</v>
      </c>
      <c r="F103" s="1025">
        <f>IF(Data!CC103="","",Data!CC103)</f>
        <v>1</v>
      </c>
      <c r="G103" s="1123"/>
      <c r="H103" s="983"/>
      <c r="I103" s="983"/>
      <c r="J103" s="983"/>
      <c r="K103" s="983"/>
      <c r="L103" s="1123"/>
      <c r="M103" s="1137"/>
      <c r="N103" s="1137"/>
      <c r="O103" s="1137"/>
      <c r="P103" s="1137"/>
      <c r="Q103" s="1110"/>
      <c r="R103" s="1134"/>
      <c r="S103" s="1135"/>
      <c r="T103" s="1135"/>
      <c r="U103" s="1082">
        <v>103</v>
      </c>
      <c r="V103" s="470"/>
    </row>
    <row r="104" spans="1:22" s="1111" customFormat="1" ht="15.75" customHeight="1">
      <c r="A104" s="1117" t="s">
        <v>278</v>
      </c>
      <c r="B104" s="1120"/>
      <c r="C104" s="1141">
        <f>IF(C103="","",C$93*C102*C103)</f>
        <v>0</v>
      </c>
      <c r="D104" s="1141">
        <f>IF(D103="","",D$93*D102*D103)</f>
        <v>0</v>
      </c>
      <c r="E104" s="1141">
        <f>IF(E103="","",E$93*E102*E103)</f>
        <v>0</v>
      </c>
      <c r="F104" s="1115">
        <f>IF(F103="","",F$93*F102*F103)</f>
        <v>0</v>
      </c>
      <c r="G104" s="1123"/>
      <c r="H104" s="983"/>
      <c r="I104" s="983"/>
      <c r="J104" s="983"/>
      <c r="K104" s="983"/>
      <c r="L104" s="1123"/>
      <c r="M104" s="1137"/>
      <c r="N104" s="1137"/>
      <c r="O104" s="1137"/>
      <c r="P104" s="1137"/>
      <c r="Q104" s="1110"/>
      <c r="R104" s="544"/>
      <c r="S104" s="1050"/>
      <c r="T104" s="1050"/>
      <c r="U104" s="1082">
        <v>104</v>
      </c>
      <c r="V104" s="470"/>
    </row>
    <row r="105" spans="1:22" s="1111" customFormat="1" ht="15.75" customHeight="1">
      <c r="A105" s="1117" t="s">
        <v>280</v>
      </c>
      <c r="B105" s="1123"/>
      <c r="C105" s="1025" t="str">
        <f>IF(Data!BZ105="","",Data!BZ105)</f>
        <v/>
      </c>
      <c r="D105" s="1025" t="str">
        <f>IF(Data!CA105="","",Data!CA105)</f>
        <v/>
      </c>
      <c r="E105" s="1025" t="str">
        <f>IF(Data!CB105="","",Data!CB105)</f>
        <v/>
      </c>
      <c r="F105" s="1025" t="str">
        <f>IF(Data!CC105="","",Data!CC105)</f>
        <v/>
      </c>
      <c r="G105" s="1123"/>
      <c r="H105" s="1002" t="str">
        <f>IF(SUM(C105)&gt;0,MIN(C104-H109-SUM(C109)*(H109=""),C105*'Exp factors'!C$8),"")</f>
        <v/>
      </c>
      <c r="I105" s="1002" t="str">
        <f>IF(SUM(D105)&gt;0,MIN(D104-I109-SUM(D109)*(I109=""),D105*'Exp factors'!D$8),"")</f>
        <v/>
      </c>
      <c r="J105" s="1002" t="str">
        <f>IF(SUM(E105)&gt;0,MIN(E104-J109-SUM(E109)*(J109=""),E105*'Exp factors'!E$8),"")</f>
        <v/>
      </c>
      <c r="K105" s="1002" t="str">
        <f>IF(SUM(F105)&gt;0,MIN(F104-K109-SUM(F109)*(K109=""),F105*'Exp factors'!F$8),"")</f>
        <v/>
      </c>
      <c r="L105" s="1123"/>
      <c r="M105" s="1137"/>
      <c r="N105" s="1137"/>
      <c r="O105" s="1137"/>
      <c r="P105" s="1137"/>
      <c r="Q105" s="1110"/>
      <c r="R105" s="544"/>
      <c r="S105" s="1050"/>
      <c r="T105" s="1050"/>
      <c r="U105" s="1082">
        <v>105</v>
      </c>
      <c r="V105" s="470"/>
    </row>
    <row r="106" spans="1:22" s="1111" customFormat="1" ht="15.75" customHeight="1">
      <c r="A106" s="1117" t="s">
        <v>282</v>
      </c>
      <c r="B106" s="1120"/>
      <c r="C106" s="1025" t="str">
        <f>IF(Data!BZ106="","",Data!BZ106)</f>
        <v/>
      </c>
      <c r="D106" s="1025" t="str">
        <f>IF(Data!CA106="","",Data!CA106)</f>
        <v/>
      </c>
      <c r="E106" s="1025" t="str">
        <f>IF(Data!CB106="","",Data!CB106)</f>
        <v/>
      </c>
      <c r="F106" s="1025" t="str">
        <f>IF(Data!CC106="","",Data!CC106)</f>
        <v/>
      </c>
      <c r="G106" s="1123"/>
      <c r="H106" s="983"/>
      <c r="I106" s="983"/>
      <c r="J106" s="983"/>
      <c r="K106" s="983"/>
      <c r="L106" s="1123"/>
      <c r="M106" s="1137"/>
      <c r="N106" s="1137"/>
      <c r="O106" s="1137"/>
      <c r="P106" s="1137"/>
      <c r="Q106" s="1110"/>
      <c r="R106" s="1134"/>
      <c r="S106" s="1135"/>
      <c r="T106" s="1135"/>
      <c r="U106" s="1082">
        <v>106</v>
      </c>
      <c r="V106" s="470"/>
    </row>
    <row r="107" spans="1:22" s="1111" customFormat="1" ht="15.75" customHeight="1">
      <c r="A107" s="1149" t="s">
        <v>284</v>
      </c>
      <c r="B107" s="1120"/>
      <c r="C107" s="1141" t="str">
        <f>IF(SUM(C105)=0,"",C105*C106)</f>
        <v/>
      </c>
      <c r="D107" s="1141" t="str">
        <f>IF(SUM(D105)=0,"",D105*D106)</f>
        <v/>
      </c>
      <c r="E107" s="1141" t="str">
        <f>IF(SUM(E105)=0,"",E105*E106)</f>
        <v/>
      </c>
      <c r="F107" s="1141" t="str">
        <f>IF(SUM(F105)=0,"",F105*F106)</f>
        <v/>
      </c>
      <c r="G107" s="1140"/>
      <c r="H107" s="992" t="str">
        <f>IF(H105="","",H105*C106)</f>
        <v/>
      </c>
      <c r="I107" s="992" t="str">
        <f>IF(I105="","",I105*D106)</f>
        <v/>
      </c>
      <c r="J107" s="992" t="str">
        <f>IF(J105="","",J105*E106)</f>
        <v/>
      </c>
      <c r="K107" s="992" t="str">
        <f>IF(K105="","",K105*F106)</f>
        <v/>
      </c>
      <c r="L107" s="1140"/>
      <c r="M107" s="1141" t="str">
        <f>IF(H107="","",SUM(H107)-SUM(C107))</f>
        <v/>
      </c>
      <c r="N107" s="1141" t="str">
        <f>IF(I107="","",SUM(I107)-SUM(D107))</f>
        <v/>
      </c>
      <c r="O107" s="1141" t="str">
        <f>IF(J107="","",SUM(J107)-SUM(E107))</f>
        <v/>
      </c>
      <c r="P107" s="1141" t="str">
        <f>IF(K107="","",SUM(K107)-SUM(F107))</f>
        <v/>
      </c>
      <c r="Q107" s="1110"/>
      <c r="R107" s="544"/>
      <c r="S107" s="1050"/>
      <c r="T107" s="1050"/>
      <c r="U107" s="1082">
        <v>107</v>
      </c>
      <c r="V107" s="470"/>
    </row>
    <row r="108" spans="1:22" ht="15.75" customHeight="1">
      <c r="A108" s="1142" t="s">
        <v>286</v>
      </c>
      <c r="B108" s="1120"/>
      <c r="C108" s="1144">
        <f>IF(Data!BZ108="","",Data!BZ108)</f>
        <v>1</v>
      </c>
      <c r="D108" s="1144">
        <f>IF(Data!CA108="","",Data!CA108)</f>
        <v>1</v>
      </c>
      <c r="E108" s="1144">
        <f>IF(Data!CB108="","",Data!CB108)</f>
        <v>1</v>
      </c>
      <c r="F108" s="1144">
        <f>IF(Data!CC108="","",Data!CC108)</f>
        <v>1</v>
      </c>
      <c r="G108" s="1143"/>
      <c r="H108" s="983"/>
      <c r="I108" s="983"/>
      <c r="J108" s="983"/>
      <c r="K108" s="983"/>
      <c r="L108" s="1143"/>
      <c r="M108" s="983"/>
      <c r="N108" s="983"/>
      <c r="O108" s="983"/>
      <c r="P108" s="983"/>
      <c r="Q108" s="1150"/>
      <c r="R108" s="544"/>
      <c r="S108" s="1050"/>
      <c r="T108" s="1050"/>
      <c r="U108" s="1082">
        <v>108</v>
      </c>
      <c r="V108" s="470"/>
    </row>
    <row r="109" spans="1:22" s="1111" customFormat="1" ht="15.75" customHeight="1">
      <c r="A109" s="1142" t="s">
        <v>288</v>
      </c>
      <c r="B109" s="1143"/>
      <c r="C109" s="1025" t="str">
        <f>IF(Data!BZ109="","",Data!BZ109)</f>
        <v/>
      </c>
      <c r="D109" s="1025" t="str">
        <f>IF(Data!CA109="","",Data!CA109)</f>
        <v/>
      </c>
      <c r="E109" s="1025" t="str">
        <f>IF(Data!CB109="","",Data!CB109)</f>
        <v/>
      </c>
      <c r="F109" s="1025" t="str">
        <f>IF(Data!CC109="","",Data!CC109)</f>
        <v/>
      </c>
      <c r="G109" s="1133"/>
      <c r="H109" s="751"/>
      <c r="I109" s="751"/>
      <c r="J109" s="751"/>
      <c r="K109" s="751"/>
      <c r="L109" s="1133"/>
      <c r="M109" s="983"/>
      <c r="N109" s="983"/>
      <c r="O109" s="983"/>
      <c r="P109" s="983"/>
      <c r="Q109" s="1110"/>
      <c r="R109" s="544"/>
      <c r="S109" s="1050"/>
      <c r="T109" s="1050"/>
      <c r="U109" s="1082">
        <v>109</v>
      </c>
      <c r="V109" s="470"/>
    </row>
    <row r="110" spans="1:22" ht="15.75" customHeight="1">
      <c r="A110" s="1142" t="s">
        <v>313</v>
      </c>
      <c r="B110" s="1143"/>
      <c r="C110" s="1153" t="str">
        <f>IF(SUM(C96,C104)&gt;0,SUM(C97,C105)/SUM(C96,C104),"")</f>
        <v/>
      </c>
      <c r="D110" s="1153" t="str">
        <f>IF(SUM(D96,D104)&gt;0,SUM(D97,D105)/SUM(D96,D104),"")</f>
        <v/>
      </c>
      <c r="E110" s="1153">
        <f>IF(SUM(E96,E104)&gt;0,SUM(E97,E105)/SUM(E96,E104),"")</f>
        <v>0</v>
      </c>
      <c r="F110" s="1153">
        <f>IF(SUM(F96,F104)&gt;0,SUM(F97,F105)/SUM(F96,F104),"")</f>
        <v>0</v>
      </c>
      <c r="G110" s="1143"/>
      <c r="H110" s="1153" t="str">
        <f>IF(SUM(C96,C104)&gt;0,SUM(H97,SUM(C97)*(SUM(H97)=0),H105,SUM(C105)*(SUM(H105)=0))/SUM(C96,C104),"")</f>
        <v/>
      </c>
      <c r="I110" s="1153" t="str">
        <f>IF(SUM(D96,D104)&gt;0,SUM(I97,SUM(D97)*(SUM(I97)=0),I105,SUM(D105)*(SUM(I105)=0))/SUM(D96,D104),"")</f>
        <v/>
      </c>
      <c r="J110" s="1153">
        <f>IF(SUM(E96,E104)&gt;0,SUM(J97,SUM(E97)*(SUM(J97)=0),J105,SUM(E105)*(SUM(J105)=0))/SUM(E96,E104),"")</f>
        <v>0</v>
      </c>
      <c r="K110" s="1153">
        <f>IF(SUM(F96,F104)&gt;0,SUM(K97,SUM(F97)*(SUM(K97)=0),K105,SUM(F105)*(SUM(K105)=0))/SUM(F96,F104),"")</f>
        <v>0</v>
      </c>
      <c r="L110" s="1143"/>
      <c r="M110" s="1137"/>
      <c r="N110" s="1137"/>
      <c r="O110" s="1137"/>
      <c r="P110" s="1137"/>
      <c r="Q110" s="1150"/>
      <c r="R110" s="1081"/>
      <c r="S110" s="1043"/>
      <c r="T110" s="1043"/>
      <c r="U110" s="1082">
        <v>110</v>
      </c>
      <c r="V110" s="470"/>
    </row>
    <row r="111" spans="1:22" ht="15.75" customHeight="1">
      <c r="A111" s="1142" t="s">
        <v>297</v>
      </c>
      <c r="B111" s="1120"/>
      <c r="C111" s="1156" t="str">
        <f>IF(SUM(C96,C104)=0,"",SUM(C96,-SUM(C97)*C100,-SUM(C101)*C100,C104,-SUM(C105)*C108,-SUM(C109)*C108)*0.04)</f>
        <v/>
      </c>
      <c r="D111" s="1156" t="str">
        <f>IF(SUM(D96,D104)=0,"",SUM(D96,-SUM(D97)*D100,-SUM(D101)*D100,D104,-SUM(D105)*D108,-SUM(D109)*D108)*0.04)</f>
        <v/>
      </c>
      <c r="E111" s="1156">
        <f>IF(SUM(E96,E104)=0,"",SUM(E96,-SUM(E97)*E100,-SUM(E101)*E100,E104,-SUM(E105)*E108,-SUM(E109)*E108)*0.04)</f>
        <v>21.6</v>
      </c>
      <c r="F111" s="1156">
        <f>IF(SUM(F96,F104)=0,"",SUM(F96,-SUM(F97)*F100,-SUM(F101)*F100,F104,-SUM(F105)*F108,-SUM(F109)*F108)*0.04)</f>
        <v>21.6</v>
      </c>
      <c r="G111" s="1145"/>
      <c r="H111" s="1156" t="str">
        <f>IF(SUM(C96,C104)=0,"",(SUM(C96)-(SUM(C97)*(H97="")+SUM(C101)*(H101="")+SUM(H97,H101))*C100+SUM(C104)-(SUM(C105)*(H105="")+SUM(C109)*(H109="")+SUM(H105,H109))*C108)*0.04)</f>
        <v/>
      </c>
      <c r="I111" s="1156" t="str">
        <f>IF(SUM(D96,D104)=0,"",(SUM(D96)-(SUM(D97)*(I97="")+SUM(D101)*(I101="")+SUM(I97,I101))*D100+SUM(D104)-(SUM(D105)*(I105="")+SUM(D109)*(I109="")+SUM(I105,I109))*D108)*0.04)</f>
        <v/>
      </c>
      <c r="J111" s="1156">
        <f>IF(SUM(E96,E104)=0,"",(SUM(E96)-(SUM(E97)*(J97="")+SUM(E101)*(J101="")+SUM(J97,J101))*E100+SUM(E104)-(SUM(E105)*(J105="")+SUM(E109)*(J109="")+SUM(J105,J109))*E108)*0.04)</f>
        <v>21.6</v>
      </c>
      <c r="K111" s="1156">
        <f>IF(SUM(F96,F104)=0,"",(SUM(F96)-(SUM(F97)*(K97="")+SUM(F101)*(K101="")+SUM(K97,K101))*F100+SUM(F104)-(SUM(F105)*(K105="")+SUM(F109)*(K109="")+SUM(K105,K109))*F108)*0.04)</f>
        <v>21.6</v>
      </c>
      <c r="L111" s="1145"/>
      <c r="M111" s="1137"/>
      <c r="N111" s="1137"/>
      <c r="O111" s="1137"/>
      <c r="P111" s="1137"/>
      <c r="Q111" s="1150"/>
      <c r="R111" s="544"/>
      <c r="S111" s="1050"/>
      <c r="T111" s="1050"/>
      <c r="U111" s="1082">
        <v>111</v>
      </c>
      <c r="V111" s="470"/>
    </row>
    <row r="112" spans="1:22" ht="15.75" customHeight="1">
      <c r="A112" s="1116" t="s">
        <v>298</v>
      </c>
      <c r="B112" s="1123"/>
      <c r="C112" s="1025" t="str">
        <f>IF(Data!BZ112="","",Data!BZ112)</f>
        <v/>
      </c>
      <c r="D112" s="1025" t="str">
        <f>IF(Data!CA112="","",Data!CA112)</f>
        <v/>
      </c>
      <c r="E112" s="1025" t="str">
        <f>IF(Data!CB112="","",Data!CB112)</f>
        <v/>
      </c>
      <c r="F112" s="1025" t="str">
        <f>IF(Data!CC112="","",Data!CC112)</f>
        <v/>
      </c>
      <c r="G112" s="1145"/>
      <c r="H112" s="1157"/>
      <c r="I112" s="1157"/>
      <c r="J112" s="1157"/>
      <c r="K112" s="1157"/>
      <c r="L112" s="1145"/>
      <c r="M112" s="1158"/>
      <c r="N112" s="1158"/>
      <c r="O112" s="1158"/>
      <c r="P112" s="1158"/>
      <c r="Q112" s="1150"/>
      <c r="R112" s="1134"/>
      <c r="S112" s="1135"/>
      <c r="T112" s="1135"/>
      <c r="U112" s="1082">
        <v>112</v>
      </c>
      <c r="V112" s="470"/>
    </row>
    <row r="113" spans="1:22" ht="15.75" customHeight="1">
      <c r="A113" s="1142" t="s">
        <v>299</v>
      </c>
      <c r="B113" s="1123"/>
      <c r="C113" s="1025" t="str">
        <f>IF(Data!BZ113="","",Data!BZ113)</f>
        <v/>
      </c>
      <c r="D113" s="1025" t="str">
        <f>IF(Data!CA113="","",Data!CA113)</f>
        <v/>
      </c>
      <c r="E113" s="1025" t="str">
        <f>IF(Data!CB113="","",Data!CB113)</f>
        <v/>
      </c>
      <c r="F113" s="1025" t="str">
        <f>IF(Data!CC113="","",Data!CC113)</f>
        <v/>
      </c>
      <c r="G113" s="1146"/>
      <c r="H113" s="1159" t="str">
        <f>IF(SUM(C113)&gt;0,MIN(H111-H112-SUM(C112)*(H112=""),C113*'Exp factors'!C$8),"")</f>
        <v/>
      </c>
      <c r="I113" s="1159" t="str">
        <f>IF(SUM(D113)&gt;0,MIN(I111-I112-SUM(D112)*(I112=""),D113*'Exp factors'!D$8),"")</f>
        <v/>
      </c>
      <c r="J113" s="1159" t="str">
        <f>IF(SUM(E113)&gt;0,MIN(J111-J112-SUM(E112)*(J112=""),E113*'Exp factors'!E$8),"")</f>
        <v/>
      </c>
      <c r="K113" s="1159" t="str">
        <f>IF(SUM(F113)&gt;0,MIN(K111-K112-SUM(F112)*(K112=""),F113*'Exp factors'!F$8),"")</f>
        <v/>
      </c>
      <c r="L113" s="1146"/>
      <c r="M113" s="1158"/>
      <c r="N113" s="1158"/>
      <c r="O113" s="1158"/>
      <c r="P113" s="1158"/>
      <c r="Q113" s="1150"/>
      <c r="R113" s="1134"/>
      <c r="S113" s="1135"/>
      <c r="T113" s="1135"/>
      <c r="U113" s="1082">
        <v>113</v>
      </c>
      <c r="V113" s="470"/>
    </row>
    <row r="114" spans="1:22" ht="15.75" customHeight="1">
      <c r="A114" s="1117" t="s">
        <v>301</v>
      </c>
      <c r="B114" s="1123"/>
      <c r="C114" s="866" t="str">
        <f>IF(Data!BZ114="","",Data!BZ114)</f>
        <v/>
      </c>
      <c r="D114" s="866" t="str">
        <f>IF(Data!CA114="","",Data!CA114)</f>
        <v/>
      </c>
      <c r="E114" s="866" t="str">
        <f>IF(Data!CB114="","",Data!CB114)</f>
        <v/>
      </c>
      <c r="F114" s="866" t="str">
        <f>IF(Data!CC114="","",Data!CC114)</f>
        <v/>
      </c>
      <c r="G114" s="1147"/>
      <c r="H114" s="983"/>
      <c r="I114" s="983"/>
      <c r="J114" s="983"/>
      <c r="K114" s="983"/>
      <c r="L114" s="1147"/>
      <c r="M114" s="1162"/>
      <c r="N114" s="1162"/>
      <c r="O114" s="1162"/>
      <c r="P114" s="1162"/>
      <c r="Q114" s="1163"/>
      <c r="R114" s="1134"/>
      <c r="S114" s="1135"/>
      <c r="T114" s="1135"/>
      <c r="U114" s="1082">
        <v>114</v>
      </c>
      <c r="V114" s="470"/>
    </row>
    <row r="115" spans="1:22" s="1167" customFormat="1" ht="15.75" customHeight="1">
      <c r="A115" s="1116" t="s">
        <v>303</v>
      </c>
      <c r="B115" s="1123"/>
      <c r="C115" s="1141" t="str">
        <f>IF(SUM(C113)=0,"",C113*C114)</f>
        <v/>
      </c>
      <c r="D115" s="1141" t="str">
        <f>IF(SUM(D113)=0,"",D113*D114)</f>
        <v/>
      </c>
      <c r="E115" s="1141" t="str">
        <f>IF(SUM(E113)=0,"",E113*E114)</f>
        <v/>
      </c>
      <c r="F115" s="1141" t="str">
        <f>IF(SUM(F113)=0,"",F113*F114)</f>
        <v/>
      </c>
      <c r="G115" s="1148"/>
      <c r="H115" s="992" t="str">
        <f>IF(H113="","",H113*C114)</f>
        <v/>
      </c>
      <c r="I115" s="992" t="str">
        <f>IF(I113="","",I113*D114)</f>
        <v/>
      </c>
      <c r="J115" s="992" t="str">
        <f>IF(J113="","",J113*E114)</f>
        <v/>
      </c>
      <c r="K115" s="992" t="str">
        <f>IF(K113="","",K113*F114)</f>
        <v/>
      </c>
      <c r="L115" s="1148"/>
      <c r="M115" s="1141" t="str">
        <f t="shared" ref="M115:P117" si="11">IF(H115="","",SUM(H115)-SUM(C115))</f>
        <v/>
      </c>
      <c r="N115" s="1141" t="str">
        <f t="shared" si="11"/>
        <v/>
      </c>
      <c r="O115" s="1141" t="str">
        <f t="shared" si="11"/>
        <v/>
      </c>
      <c r="P115" s="1141" t="str">
        <f t="shared" si="11"/>
        <v/>
      </c>
      <c r="Q115" s="1165"/>
      <c r="R115" s="544"/>
      <c r="S115" s="1050"/>
      <c r="T115" s="1050"/>
      <c r="U115" s="1082">
        <v>115</v>
      </c>
      <c r="V115" s="1166"/>
    </row>
    <row r="116" spans="1:22" ht="15.75" customHeight="1">
      <c r="A116" s="1116" t="s">
        <v>314</v>
      </c>
      <c r="B116" s="1120"/>
      <c r="C116" s="1168" t="str">
        <f>IF(C111="","",(SUM(C96)*2680-SUM(C97,C101)*(2680-1256*(C100=0))-SUM(C112,C113)*32930)/$P$1/365/C$46)</f>
        <v/>
      </c>
      <c r="D116" s="1168" t="str">
        <f>IF(D111="","",(SUM(D96)*2680-SUM(D97,D101)*(2680-1256*(D100=0))-SUM(D112,D113)*32930)/$P$1/365/D$46)</f>
        <v/>
      </c>
      <c r="E116" s="1168">
        <f>IF(E111="","",(SUM(E96)*2680-SUM(E97,E101)*(2680-1256*(E100=0))-SUM(E112,E113)*32930)/$P$1/365/E$46)</f>
        <v>7.5093399750934001E-2</v>
      </c>
      <c r="F116" s="1168">
        <f>IF(F111="","",(SUM(F96)*2680-SUM(F97,F101)*(2680-1256*(F100=0))-SUM(F112,F113)*32930)/$P$1/365/F$46)</f>
        <v>9.0112079701120812E-2</v>
      </c>
      <c r="G116" s="1133"/>
      <c r="H116" s="116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6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6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6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33"/>
      <c r="M116" s="1169" t="str">
        <f t="shared" si="11"/>
        <v/>
      </c>
      <c r="N116" s="1169" t="str">
        <f t="shared" si="11"/>
        <v/>
      </c>
      <c r="O116" s="1169" t="str">
        <f t="shared" si="11"/>
        <v/>
      </c>
      <c r="P116" s="1169" t="str">
        <f t="shared" si="11"/>
        <v/>
      </c>
      <c r="Q116" s="1150"/>
      <c r="R116" s="1081"/>
      <c r="S116" s="1043"/>
      <c r="T116" s="1043"/>
      <c r="U116" s="1082">
        <v>116</v>
      </c>
      <c r="V116" s="470"/>
    </row>
    <row r="117" spans="1:22" ht="15.75" customHeight="1">
      <c r="A117" s="1116" t="s">
        <v>315</v>
      </c>
      <c r="B117" s="1120"/>
      <c r="C117" s="1168" t="str">
        <f>IF(C111="","",(SUM(C104)*2680-SUM(C105,C109)*(2680-1256*(C108=0)))/$P$1/365/C$46)</f>
        <v/>
      </c>
      <c r="D117" s="1168" t="str">
        <f>IF(D111="","",(SUM(D104)*2680-SUM(D105,D109)*(2680-1256*(D108=0)))/$P$1/365/D$46)</f>
        <v/>
      </c>
      <c r="E117" s="1168">
        <f>IF(E111="","",(SUM(E104)*2680-SUM(E105,E109)*(2680-1256*(E108=0)))/$P$1/365/E$46)</f>
        <v>0</v>
      </c>
      <c r="F117" s="1168">
        <f>IF(F111="","",(SUM(F104)*2680-SUM(F105,F109)*(2680-1256*(F108=0)))/$P$1/365/F$46)</f>
        <v>0</v>
      </c>
      <c r="G117" s="1133"/>
      <c r="H117" s="1168" t="str">
        <f>IF(AND(H97="",H101="",H105="",H109="",H113=""),"",(SUM(C104)*2680-(SUM(H105,H109)+SUM(C105)*(H105="")+SUM(C109)*(H109=""))*(2680-1256*(C108=0)))/$P$1/365/C$46)</f>
        <v/>
      </c>
      <c r="I117" s="1168" t="str">
        <f>IF(AND(I97="",I101="",I105="",I109="",I113=""),"",(SUM(D104)*2680-(SUM(I105,I109)+SUM(D105)*(I105="")+SUM(D109)*(I109=""))*(2680-1256*(D108=0)))/$P$1/365/D$46)</f>
        <v/>
      </c>
      <c r="J117" s="1168" t="str">
        <f>IF(AND(J97="",J101="",J105="",J109="",J113=""),"",(SUM(E104)*2680-(SUM(J105,J109)+SUM(E105)*(J105="")+SUM(E109)*(J109=""))*(2680-1256*(E108=0)))/$P$1/365/E$46)</f>
        <v/>
      </c>
      <c r="K117" s="1168" t="str">
        <f>IF(AND(K97="",K101="",K105="",K109="",K113=""),"",(SUM(F104)*2680-(SUM(K105,K109)+SUM(F105)*(K105="")+SUM(F109)*(K109=""))*(2680-1256*(F108=0)))/$P$1/365/F$46)</f>
        <v/>
      </c>
      <c r="L117" s="1133"/>
      <c r="M117" s="1169" t="str">
        <f t="shared" si="11"/>
        <v/>
      </c>
      <c r="N117" s="1169" t="str">
        <f t="shared" si="11"/>
        <v/>
      </c>
      <c r="O117" s="1169" t="str">
        <f t="shared" si="11"/>
        <v/>
      </c>
      <c r="P117" s="1169" t="str">
        <f t="shared" si="11"/>
        <v/>
      </c>
      <c r="Q117" s="1150"/>
      <c r="R117" s="1081"/>
      <c r="S117" s="1043"/>
      <c r="T117" s="1043"/>
      <c r="U117" s="1082">
        <v>117</v>
      </c>
      <c r="V117" s="470"/>
    </row>
    <row r="118" spans="1:22" ht="15.75" customHeight="1">
      <c r="A118" s="1170" t="s">
        <v>316</v>
      </c>
      <c r="B118" s="1120"/>
      <c r="C118" s="1153" t="str">
        <f>IF(SUM(C111)&gt;0,SUM(C113)/C111,"")</f>
        <v/>
      </c>
      <c r="D118" s="1153" t="str">
        <f>IF(SUM(D111)&gt;0,SUM(D113)/D111,"")</f>
        <v/>
      </c>
      <c r="E118" s="1153">
        <f>IF(SUM(E111)&gt;0,SUM(E113)/E111,"")</f>
        <v>0</v>
      </c>
      <c r="F118" s="1153">
        <f>IF(SUM(F111)&gt;0,SUM(F113)/F111,"")</f>
        <v>0</v>
      </c>
      <c r="G118" s="1133"/>
      <c r="H118" s="1153" t="str">
        <f>IF(H111="","",SUM(H113)/H111)</f>
        <v/>
      </c>
      <c r="I118" s="1153" t="str">
        <f>IF(I111="","",SUM(I113)/I111)</f>
        <v/>
      </c>
      <c r="J118" s="1153">
        <f>IF(J111="","",SUM(J113)/J111)</f>
        <v>0</v>
      </c>
      <c r="K118" s="1153">
        <f>IF(K111="","",SUM(K113)/K111)</f>
        <v>0</v>
      </c>
      <c r="L118" s="1133"/>
      <c r="M118" s="983"/>
      <c r="N118" s="983"/>
      <c r="O118" s="983"/>
      <c r="P118" s="983"/>
      <c r="Q118" s="1150"/>
      <c r="R118" s="1081"/>
      <c r="S118" s="1043"/>
      <c r="T118" s="1043"/>
      <c r="U118" s="1082">
        <v>118</v>
      </c>
      <c r="V118" s="470"/>
    </row>
    <row r="119" spans="1:22" s="1111" customFormat="1" ht="15.75" hidden="1" customHeight="1">
      <c r="A119" s="1130" t="s">
        <v>317</v>
      </c>
      <c r="B119" s="1120"/>
      <c r="C119" s="1171"/>
      <c r="D119" s="1171"/>
      <c r="E119" s="1171"/>
      <c r="F119" s="1172"/>
      <c r="G119" s="1102"/>
      <c r="H119" s="983"/>
      <c r="I119" s="983"/>
      <c r="J119" s="983"/>
      <c r="K119" s="983"/>
      <c r="L119" s="1102"/>
      <c r="M119" s="1114"/>
      <c r="N119" s="1114"/>
      <c r="O119" s="1114"/>
      <c r="P119" s="1114"/>
      <c r="Q119" s="1110"/>
      <c r="R119" s="489"/>
      <c r="S119" s="489"/>
      <c r="T119" s="489"/>
      <c r="U119" s="1082">
        <v>119</v>
      </c>
      <c r="V119" s="470"/>
    </row>
    <row r="120" spans="1:22" s="1111" customFormat="1" ht="15.75" hidden="1" customHeight="1">
      <c r="A120" s="1136" t="s">
        <v>318</v>
      </c>
      <c r="B120" s="1121"/>
      <c r="C120" s="1172">
        <f>IF(Data!BZ120="","",Data!BZ120)</f>
        <v>0</v>
      </c>
      <c r="D120" s="1172">
        <f>IF(Data!CA120="","",Data!CA120)</f>
        <v>1</v>
      </c>
      <c r="E120" s="1172">
        <f>IF(Data!CB120="","",Data!CB120)</f>
        <v>3</v>
      </c>
      <c r="F120" s="1172">
        <f>IF(Data!CC120="","",Data!CC120)</f>
        <v>6.5</v>
      </c>
      <c r="G120" s="1120"/>
      <c r="H120" s="983"/>
      <c r="I120" s="983"/>
      <c r="J120" s="983"/>
      <c r="K120" s="983"/>
      <c r="L120" s="1120"/>
      <c r="M120" s="983"/>
      <c r="N120" s="983"/>
      <c r="O120" s="983"/>
      <c r="P120" s="983"/>
      <c r="Q120" s="1110"/>
      <c r="R120" s="1134"/>
      <c r="S120" s="1135"/>
      <c r="T120" s="1135"/>
      <c r="U120" s="1082">
        <v>120</v>
      </c>
      <c r="V120" s="470"/>
    </row>
    <row r="121" spans="1:22" s="1111" customFormat="1" ht="15.75" hidden="1" customHeight="1">
      <c r="A121" s="1116" t="s">
        <v>319</v>
      </c>
      <c r="B121" s="1120"/>
      <c r="C121" s="1172">
        <f>IF(Data!BZ121="","",Data!BZ121)</f>
        <v>45</v>
      </c>
      <c r="D121" s="1172">
        <f>IF(Data!CA121="","",Data!CA121)</f>
        <v>45</v>
      </c>
      <c r="E121" s="1172">
        <f>IF(Data!CB121="","",Data!CB121)</f>
        <v>45</v>
      </c>
      <c r="F121" s="1172">
        <f>IF(Data!CC121="","",Data!CC121)</f>
        <v>45</v>
      </c>
      <c r="G121" s="1120"/>
      <c r="H121" s="983"/>
      <c r="I121" s="983"/>
      <c r="J121" s="983"/>
      <c r="K121" s="983"/>
      <c r="L121" s="1120"/>
      <c r="M121" s="983"/>
      <c r="N121" s="983"/>
      <c r="O121" s="983"/>
      <c r="P121" s="983"/>
      <c r="Q121" s="1110"/>
      <c r="R121" s="544"/>
      <c r="S121" s="1050"/>
      <c r="T121" s="1050"/>
      <c r="U121" s="1082">
        <v>121</v>
      </c>
      <c r="V121" s="470"/>
    </row>
    <row r="122" spans="1:22" s="1111" customFormat="1" ht="15.75" hidden="1" customHeight="1">
      <c r="A122" s="1117" t="s">
        <v>274</v>
      </c>
      <c r="B122" s="1133"/>
      <c r="C122" s="1173" t="str">
        <f>IF(Data!BZ122="","",Data!BZ122)</f>
        <v/>
      </c>
      <c r="D122" s="1173" t="str">
        <f>IF(Data!CA122="","",Data!CA122)</f>
        <v/>
      </c>
      <c r="E122" s="1173" t="str">
        <f>IF(Data!CB122="","",Data!CB122)</f>
        <v/>
      </c>
      <c r="F122" s="1173" t="str">
        <f>IF(Data!CC122="","",Data!CC122)</f>
        <v/>
      </c>
      <c r="G122" s="1123"/>
      <c r="H122" s="983"/>
      <c r="I122" s="983"/>
      <c r="J122" s="983"/>
      <c r="K122" s="983"/>
      <c r="L122" s="1123"/>
      <c r="M122" s="1137"/>
      <c r="N122" s="1137"/>
      <c r="O122" s="1137"/>
      <c r="P122" s="1137"/>
      <c r="Q122" s="1110"/>
      <c r="R122" s="1134"/>
      <c r="S122" s="1135"/>
      <c r="T122" s="1135"/>
      <c r="U122" s="1082">
        <v>122</v>
      </c>
      <c r="V122" s="470"/>
    </row>
    <row r="123" spans="1:22" s="1111" customFormat="1" ht="15.75" hidden="1" customHeight="1">
      <c r="A123" s="1117" t="s">
        <v>278</v>
      </c>
      <c r="B123" s="1133"/>
      <c r="C123" s="992" t="str">
        <f>IF(C122="","",C120*C121*C122)</f>
        <v/>
      </c>
      <c r="D123" s="992" t="str">
        <f>IF(D122="","",D120*D121*D122)</f>
        <v/>
      </c>
      <c r="E123" s="992" t="str">
        <f>IF(E122="","",E120*E121*E122)</f>
        <v/>
      </c>
      <c r="F123" s="1164" t="str">
        <f>IF(F122="","",F120*F121*F122)</f>
        <v/>
      </c>
      <c r="G123" s="1121"/>
      <c r="H123" s="983"/>
      <c r="I123" s="983"/>
      <c r="J123" s="983"/>
      <c r="K123" s="983"/>
      <c r="L123" s="1121"/>
      <c r="M123" s="1137"/>
      <c r="N123" s="1137"/>
      <c r="O123" s="1137"/>
      <c r="P123" s="1137"/>
      <c r="Q123" s="1110"/>
      <c r="R123" s="544"/>
      <c r="S123" s="1050"/>
      <c r="T123" s="1050"/>
      <c r="U123" s="1082">
        <v>123</v>
      </c>
      <c r="V123" s="470"/>
    </row>
    <row r="124" spans="1:22" s="1111" customFormat="1" ht="15.75" hidden="1" customHeight="1">
      <c r="A124" s="1117" t="s">
        <v>280</v>
      </c>
      <c r="B124" s="1120"/>
      <c r="C124" s="1172" t="str">
        <f>IF(Data!BZ124="","",Data!BZ124)</f>
        <v/>
      </c>
      <c r="D124" s="1172" t="str">
        <f>IF(Data!CA124="","",Data!CA124)</f>
        <v/>
      </c>
      <c r="E124" s="1172" t="str">
        <f>IF(Data!CB124="","",Data!CB124)</f>
        <v/>
      </c>
      <c r="F124" s="1172" t="str">
        <f>IF(Data!CC124="","",Data!CC124)</f>
        <v/>
      </c>
      <c r="G124" s="1123"/>
      <c r="H124" s="1002" t="str">
        <f>IF(SUM(C124)&gt;0,MIN(C123-H128-SUM(C128)*(H128=""),C124*'Exp factors'!C$8),"")</f>
        <v/>
      </c>
      <c r="I124" s="1002" t="str">
        <f>IF(SUM(D124)&gt;0,MIN(D123-I128-SUM(D128)*(I128=""),D124*'Exp factors'!D$8),"")</f>
        <v/>
      </c>
      <c r="J124" s="1002" t="str">
        <f>IF(SUM(E124)&gt;0,MIN(E123-J128-SUM(E128)*(J128=""),E124*'Exp factors'!E$8),"")</f>
        <v/>
      </c>
      <c r="K124" s="1002" t="str">
        <f>IF(SUM(F124)&gt;0,MIN(F123-K128-SUM(F128)*(K128=""),F124*'Exp factors'!F$8),"")</f>
        <v/>
      </c>
      <c r="L124" s="1123"/>
      <c r="M124" s="1137"/>
      <c r="N124" s="1137"/>
      <c r="O124" s="1137"/>
      <c r="P124" s="1137"/>
      <c r="Q124" s="1110"/>
      <c r="R124" s="544"/>
      <c r="S124" s="1050"/>
      <c r="T124" s="1050"/>
      <c r="U124" s="1082">
        <v>124</v>
      </c>
      <c r="V124" s="470"/>
    </row>
    <row r="125" spans="1:22" s="1111" customFormat="1" ht="15.75" hidden="1" customHeight="1">
      <c r="A125" s="1117" t="s">
        <v>282</v>
      </c>
      <c r="B125" s="1133"/>
      <c r="C125" s="1172" t="str">
        <f>IF(Data!BZ125="","",Data!BZ125)</f>
        <v/>
      </c>
      <c r="D125" s="1172" t="str">
        <f>IF(Data!CA125="","",Data!CA125)</f>
        <v/>
      </c>
      <c r="E125" s="1172" t="str">
        <f>IF(Data!CB125="","",Data!CB125)</f>
        <v/>
      </c>
      <c r="F125" s="1172" t="str">
        <f>IF(Data!CC125="","",Data!CC125)</f>
        <v/>
      </c>
      <c r="G125" s="1123"/>
      <c r="H125" s="983"/>
      <c r="I125" s="983"/>
      <c r="J125" s="983"/>
      <c r="K125" s="983"/>
      <c r="L125" s="1123"/>
      <c r="M125" s="1137"/>
      <c r="N125" s="1137"/>
      <c r="O125" s="1137"/>
      <c r="P125" s="1137"/>
      <c r="Q125" s="1110"/>
      <c r="R125" s="1134"/>
      <c r="S125" s="1135"/>
      <c r="T125" s="1135"/>
      <c r="U125" s="1082">
        <v>125</v>
      </c>
      <c r="V125" s="470"/>
    </row>
    <row r="126" spans="1:22" s="1111" customFormat="1" ht="15.75" hidden="1" customHeight="1">
      <c r="A126" s="1117" t="s">
        <v>284</v>
      </c>
      <c r="B126" s="1133"/>
      <c r="C126" s="1141" t="str">
        <f>IF(SUM(C124)=0,"",C124*C125)</f>
        <v/>
      </c>
      <c r="D126" s="1141" t="str">
        <f>IF(SUM(D124)=0,"",D124*D125)</f>
        <v/>
      </c>
      <c r="E126" s="1141" t="str">
        <f>IF(SUM(E124)=0,"",E124*E125)</f>
        <v/>
      </c>
      <c r="F126" s="1141" t="str">
        <f>IF(SUM(F124)=0,"",F124*F125)</f>
        <v/>
      </c>
      <c r="G126" s="1123"/>
      <c r="H126" s="992" t="str">
        <f>IF(H124="","",H124*C125)</f>
        <v/>
      </c>
      <c r="I126" s="992" t="str">
        <f>IF(I124="","",I124*D125)</f>
        <v/>
      </c>
      <c r="J126" s="992" t="str">
        <f>IF(J124="","",J124*E125)</f>
        <v/>
      </c>
      <c r="K126" s="992" t="str">
        <f>IF(K124="","",K124*F125)</f>
        <v/>
      </c>
      <c r="L126" s="1123"/>
      <c r="M126" s="1141" t="str">
        <f>IF(H126="","",SUM(H126)-SUM(C126))</f>
        <v/>
      </c>
      <c r="N126" s="1141" t="str">
        <f>IF(I126="","",SUM(I126)-SUM(D126))</f>
        <v/>
      </c>
      <c r="O126" s="1141" t="str">
        <f>IF(J126="","",SUM(J126)-SUM(E126))</f>
        <v/>
      </c>
      <c r="P126" s="1141" t="str">
        <f>IF(K126="","",SUM(K126)-SUM(F126))</f>
        <v/>
      </c>
      <c r="Q126" s="1110"/>
      <c r="R126" s="544"/>
      <c r="S126" s="1050"/>
      <c r="T126" s="1050"/>
      <c r="U126" s="1082">
        <v>126</v>
      </c>
      <c r="V126" s="470"/>
    </row>
    <row r="127" spans="1:22" s="1111" customFormat="1" ht="15.75" hidden="1" customHeight="1">
      <c r="A127" s="1142" t="s">
        <v>286</v>
      </c>
      <c r="B127" s="1147"/>
      <c r="C127" s="1174">
        <f>IF(Data!BZ127="","",Data!BZ127)</f>
        <v>1</v>
      </c>
      <c r="D127" s="1174">
        <f>IF(Data!CA127="","",Data!CA127)</f>
        <v>1</v>
      </c>
      <c r="E127" s="1174">
        <f>IF(Data!CB127="","",Data!CB127)</f>
        <v>1</v>
      </c>
      <c r="F127" s="1174">
        <f>IF(Data!CC127="","",Data!CC127)</f>
        <v>1</v>
      </c>
      <c r="G127" s="1133"/>
      <c r="H127" s="983"/>
      <c r="I127" s="983"/>
      <c r="J127" s="983"/>
      <c r="K127" s="983"/>
      <c r="L127" s="1133"/>
      <c r="M127" s="983"/>
      <c r="N127" s="983"/>
      <c r="O127" s="983"/>
      <c r="P127" s="983"/>
      <c r="Q127" s="1110"/>
      <c r="R127" s="544"/>
      <c r="S127" s="1050"/>
      <c r="T127" s="1050"/>
      <c r="U127" s="1082">
        <v>127</v>
      </c>
      <c r="V127" s="470"/>
    </row>
    <row r="128" spans="1:22" s="1111" customFormat="1" ht="15.75" hidden="1" customHeight="1">
      <c r="A128" s="1142" t="s">
        <v>288</v>
      </c>
      <c r="B128" s="1143"/>
      <c r="C128" s="1172" t="str">
        <f>IF(Data!BZ128="","",Data!BZ128)</f>
        <v/>
      </c>
      <c r="D128" s="1172" t="str">
        <f>IF(Data!CA128="","",Data!CA128)</f>
        <v/>
      </c>
      <c r="E128" s="1172" t="str">
        <f>IF(Data!CB128="","",Data!CB128)</f>
        <v/>
      </c>
      <c r="F128" s="1172" t="str">
        <f>IF(Data!CC128="","",Data!CC128)</f>
        <v/>
      </c>
      <c r="G128" s="1133"/>
      <c r="H128" s="751"/>
      <c r="I128" s="751"/>
      <c r="J128" s="751"/>
      <c r="K128" s="751"/>
      <c r="L128" s="1133"/>
      <c r="M128" s="983"/>
      <c r="N128" s="983"/>
      <c r="O128" s="983"/>
      <c r="P128" s="983"/>
      <c r="Q128" s="1110"/>
      <c r="R128" s="544"/>
      <c r="S128" s="1050"/>
      <c r="T128" s="1050"/>
      <c r="U128" s="1082">
        <v>128</v>
      </c>
      <c r="V128" s="470"/>
    </row>
    <row r="129" spans="1:22" s="1111" customFormat="1" ht="15.75" hidden="1" customHeight="1">
      <c r="A129" s="1136" t="s">
        <v>320</v>
      </c>
      <c r="B129" s="1133"/>
      <c r="C129" s="1172" t="str">
        <f>IF(Data!BZ129="","",Data!BZ129)</f>
        <v/>
      </c>
      <c r="D129" s="1172" t="str">
        <f>IF(Data!CA129="","",Data!CA129)</f>
        <v/>
      </c>
      <c r="E129" s="1172" t="str">
        <f>IF(Data!CB129="","",Data!CB129)</f>
        <v/>
      </c>
      <c r="F129" s="1172" t="str">
        <f>IF(Data!CC129="","",Data!CC129)</f>
        <v/>
      </c>
      <c r="G129" s="1133"/>
      <c r="H129" s="983"/>
      <c r="I129" s="983"/>
      <c r="J129" s="983"/>
      <c r="K129" s="983"/>
      <c r="L129" s="1133"/>
      <c r="M129" s="983"/>
      <c r="N129" s="983"/>
      <c r="O129" s="983"/>
      <c r="P129" s="983"/>
      <c r="Q129" s="1110"/>
      <c r="R129" s="1134"/>
      <c r="S129" s="1135"/>
      <c r="T129" s="1135"/>
      <c r="U129" s="1082">
        <v>129</v>
      </c>
      <c r="V129" s="470"/>
    </row>
    <row r="130" spans="1:22" s="1111" customFormat="1" ht="15.75" hidden="1" customHeight="1">
      <c r="A130" s="1116" t="s">
        <v>319</v>
      </c>
      <c r="B130" s="1133"/>
      <c r="C130" s="1172">
        <f>IF(Data!BZ130="","",Data!BZ130)</f>
        <v>45</v>
      </c>
      <c r="D130" s="1172">
        <f>IF(Data!CA130="","",Data!CA130)</f>
        <v>45</v>
      </c>
      <c r="E130" s="1172">
        <f>IF(Data!CB130="","",Data!CB130)</f>
        <v>45</v>
      </c>
      <c r="F130" s="1172">
        <f>IF(Data!CC130="","",Data!CC130)</f>
        <v>45</v>
      </c>
      <c r="G130" s="1120"/>
      <c r="H130" s="983"/>
      <c r="I130" s="983"/>
      <c r="J130" s="983"/>
      <c r="K130" s="983"/>
      <c r="L130" s="1120"/>
      <c r="M130" s="983"/>
      <c r="N130" s="983"/>
      <c r="O130" s="983"/>
      <c r="P130" s="983"/>
      <c r="Q130" s="1110"/>
      <c r="R130" s="544"/>
      <c r="S130" s="1050"/>
      <c r="T130" s="1050"/>
      <c r="U130" s="1082">
        <v>130</v>
      </c>
      <c r="V130" s="470"/>
    </row>
    <row r="131" spans="1:22" s="1111" customFormat="1" ht="15.75" hidden="1" customHeight="1">
      <c r="A131" s="1117" t="s">
        <v>274</v>
      </c>
      <c r="B131" s="1120"/>
      <c r="C131" s="1172" t="str">
        <f>IF(Data!BZ131="","",Data!BZ131)</f>
        <v/>
      </c>
      <c r="D131" s="1172" t="str">
        <f>IF(Data!CA131="","",Data!CA131)</f>
        <v/>
      </c>
      <c r="E131" s="1172" t="str">
        <f>IF(Data!CB131="","",Data!CB131)</f>
        <v/>
      </c>
      <c r="F131" s="1172" t="str">
        <f>IF(Data!CC131="","",Data!CC131)</f>
        <v/>
      </c>
      <c r="G131" s="1123"/>
      <c r="H131" s="983"/>
      <c r="I131" s="983"/>
      <c r="J131" s="983"/>
      <c r="K131" s="983"/>
      <c r="L131" s="1123"/>
      <c r="M131" s="1137"/>
      <c r="N131" s="1137"/>
      <c r="O131" s="1137"/>
      <c r="P131" s="1137"/>
      <c r="Q131" s="1110"/>
      <c r="R131" s="1134"/>
      <c r="S131" s="1135"/>
      <c r="T131" s="1135"/>
      <c r="U131" s="1082">
        <v>131</v>
      </c>
      <c r="V131" s="470"/>
    </row>
    <row r="132" spans="1:22" s="1111" customFormat="1" ht="15.75" hidden="1" customHeight="1">
      <c r="A132" s="1117" t="s">
        <v>278</v>
      </c>
      <c r="B132" s="1102"/>
      <c r="C132" s="992" t="str">
        <f>IF(C131="","",IF(C129="",C120*C130*C131,C129*C130*C131))</f>
        <v/>
      </c>
      <c r="D132" s="992" t="str">
        <f>IF(D131="","",IF(D129="",D120*D130*D131,D129*D130*D131))</f>
        <v/>
      </c>
      <c r="E132" s="992" t="str">
        <f>IF(E131="","",IF(E129="",E120*E130*E131,E129*E130*E131))</f>
        <v/>
      </c>
      <c r="F132" s="992" t="str">
        <f>IF(F131="","",IF(F129="",F120*F130*F131,F129*F130*F131))</f>
        <v/>
      </c>
      <c r="G132" s="1123"/>
      <c r="H132" s="983"/>
      <c r="I132" s="983"/>
      <c r="J132" s="983"/>
      <c r="K132" s="983"/>
      <c r="L132" s="1123"/>
      <c r="M132" s="1137"/>
      <c r="N132" s="1137"/>
      <c r="O132" s="1137"/>
      <c r="P132" s="1137"/>
      <c r="Q132" s="1110"/>
      <c r="R132" s="544"/>
      <c r="S132" s="1050"/>
      <c r="T132" s="1050"/>
      <c r="U132" s="1082">
        <v>132</v>
      </c>
      <c r="V132" s="470"/>
    </row>
    <row r="133" spans="1:22" s="1111" customFormat="1" ht="15.75" hidden="1" customHeight="1">
      <c r="A133" s="1117" t="s">
        <v>280</v>
      </c>
      <c r="B133" s="1120"/>
      <c r="C133" s="1172" t="str">
        <f>IF(Data!BZ133="","",Data!BZ133)</f>
        <v/>
      </c>
      <c r="D133" s="1172" t="str">
        <f>IF(Data!CA133="","",Data!CA133)</f>
        <v/>
      </c>
      <c r="E133" s="1172" t="str">
        <f>IF(Data!CB133="","",Data!CB133)</f>
        <v/>
      </c>
      <c r="F133" s="1172" t="str">
        <f>IF(Data!CC133="","",Data!CC133)</f>
        <v/>
      </c>
      <c r="G133" s="1123"/>
      <c r="H133" s="1002" t="str">
        <f>IF(SUM(C133)&gt;0,MIN(C132-H137-SUM(C137)*(H137=""),C133*'Exp factors'!C$8),"")</f>
        <v/>
      </c>
      <c r="I133" s="1002" t="str">
        <f>IF(SUM(D133)&gt;0,MIN(D132-I137-SUM(D137)*(I137=""),D133*'Exp factors'!D$8),"")</f>
        <v/>
      </c>
      <c r="J133" s="1002" t="str">
        <f>IF(SUM(E133)&gt;0,MIN(E132-J137-SUM(E137)*(J137=""),E133*'Exp factors'!E$8),"")</f>
        <v/>
      </c>
      <c r="K133" s="1002" t="str">
        <f>IF(SUM(F133)&gt;0,MIN(F132-K137-SUM(F137)*(K137=""),F133*'Exp factors'!F$8),"")</f>
        <v/>
      </c>
      <c r="L133" s="1123"/>
      <c r="M133" s="1137"/>
      <c r="N133" s="1137"/>
      <c r="O133" s="1137"/>
      <c r="P133" s="1137"/>
      <c r="Q133" s="1110"/>
      <c r="R133" s="544"/>
      <c r="S133" s="1050"/>
      <c r="T133" s="1050"/>
      <c r="U133" s="1082">
        <v>133</v>
      </c>
      <c r="V133" s="470"/>
    </row>
    <row r="134" spans="1:22" s="1111" customFormat="1" ht="15.75" hidden="1" customHeight="1">
      <c r="A134" s="1117" t="s">
        <v>282</v>
      </c>
      <c r="B134" s="1123"/>
      <c r="C134" s="1172" t="str">
        <f>IF(Data!BZ134="","",Data!BZ134)</f>
        <v/>
      </c>
      <c r="D134" s="1172" t="str">
        <f>IF(Data!CA134="","",Data!CA134)</f>
        <v/>
      </c>
      <c r="E134" s="1172" t="str">
        <f>IF(Data!CB134="","",Data!CB134)</f>
        <v/>
      </c>
      <c r="F134" s="1172" t="str">
        <f>IF(Data!CC134="","",Data!CC134)</f>
        <v/>
      </c>
      <c r="G134" s="1123"/>
      <c r="H134" s="983"/>
      <c r="I134" s="983"/>
      <c r="J134" s="983"/>
      <c r="K134" s="983"/>
      <c r="L134" s="1123"/>
      <c r="M134" s="1137"/>
      <c r="N134" s="1137"/>
      <c r="O134" s="1137"/>
      <c r="P134" s="1137"/>
      <c r="Q134" s="1110"/>
      <c r="R134" s="1134"/>
      <c r="S134" s="1135"/>
      <c r="T134" s="1135"/>
      <c r="U134" s="1082">
        <v>134</v>
      </c>
      <c r="V134" s="470"/>
    </row>
    <row r="135" spans="1:22" s="1111" customFormat="1" ht="15.75" hidden="1" customHeight="1">
      <c r="A135" s="1149" t="s">
        <v>284</v>
      </c>
      <c r="B135" s="1121"/>
      <c r="C135" s="1141" t="str">
        <f>IF(SUM(C133)=0,"",C133*C134)</f>
        <v/>
      </c>
      <c r="D135" s="1141" t="str">
        <f>IF(SUM(D133)=0,"",D133*D134)</f>
        <v/>
      </c>
      <c r="E135" s="1141" t="str">
        <f>IF(SUM(E133)=0,"",E133*E134)</f>
        <v/>
      </c>
      <c r="F135" s="1141" t="str">
        <f>IF(SUM(F133)=0,"",F133*F134)</f>
        <v/>
      </c>
      <c r="G135" s="1140"/>
      <c r="H135" s="992" t="str">
        <f>IF(H133="","",H133*C134)</f>
        <v/>
      </c>
      <c r="I135" s="992" t="str">
        <f>IF(I133="","",I133*D134)</f>
        <v/>
      </c>
      <c r="J135" s="992" t="str">
        <f>IF(J133="","",J133*E134)</f>
        <v/>
      </c>
      <c r="K135" s="992" t="str">
        <f>IF(K133="","",K133*F134)</f>
        <v/>
      </c>
      <c r="L135" s="1140"/>
      <c r="M135" s="1141" t="str">
        <f>IF(H135="","",SUM(H135)-SUM(C135))</f>
        <v/>
      </c>
      <c r="N135" s="1141" t="str">
        <f>IF(I135="","",SUM(I135)-SUM(D135))</f>
        <v/>
      </c>
      <c r="O135" s="1141" t="str">
        <f>IF(J135="","",SUM(J135)-SUM(E135))</f>
        <v/>
      </c>
      <c r="P135" s="1141" t="str">
        <f>IF(K135="","",SUM(K135)-SUM(F135))</f>
        <v/>
      </c>
      <c r="Q135" s="1110"/>
      <c r="R135" s="544"/>
      <c r="S135" s="1050"/>
      <c r="T135" s="1050"/>
      <c r="U135" s="1082">
        <v>135</v>
      </c>
      <c r="V135" s="470"/>
    </row>
    <row r="136" spans="1:22" ht="15.75" hidden="1" customHeight="1">
      <c r="A136" s="1142" t="s">
        <v>286</v>
      </c>
      <c r="B136" s="1123"/>
      <c r="C136" s="1174">
        <f>IF(Data!BZ136="","",Data!BZ136)</f>
        <v>1</v>
      </c>
      <c r="D136" s="1174">
        <f>IF(Data!CA136="","",Data!CA136)</f>
        <v>1</v>
      </c>
      <c r="E136" s="1174">
        <f>IF(Data!CB136="","",Data!CB136)</f>
        <v>1</v>
      </c>
      <c r="F136" s="1174">
        <f>IF(Data!CC136="","",Data!CC136)</f>
        <v>1</v>
      </c>
      <c r="G136" s="1143"/>
      <c r="H136" s="983"/>
      <c r="I136" s="983"/>
      <c r="J136" s="983"/>
      <c r="K136" s="983"/>
      <c r="L136" s="1143"/>
      <c r="M136" s="983"/>
      <c r="N136" s="983"/>
      <c r="O136" s="983"/>
      <c r="P136" s="983"/>
      <c r="Q136" s="1150"/>
      <c r="R136" s="544"/>
      <c r="S136" s="1050"/>
      <c r="T136" s="1050"/>
      <c r="U136" s="1082">
        <v>136</v>
      </c>
      <c r="V136" s="470"/>
    </row>
    <row r="137" spans="1:22" s="1111" customFormat="1" ht="15.75" hidden="1" customHeight="1">
      <c r="A137" s="1142" t="s">
        <v>288</v>
      </c>
      <c r="B137" s="1143"/>
      <c r="C137" s="1172" t="str">
        <f>IF(Data!BZ137="","",Data!BZ137)</f>
        <v/>
      </c>
      <c r="D137" s="1172" t="str">
        <f>IF(Data!CA137="","",Data!CA137)</f>
        <v/>
      </c>
      <c r="E137" s="1172" t="str">
        <f>IF(Data!CB137="","",Data!CB137)</f>
        <v/>
      </c>
      <c r="F137" s="1172" t="str">
        <f>IF(Data!CC137="","",Data!CC137)</f>
        <v/>
      </c>
      <c r="G137" s="1133"/>
      <c r="H137" s="751"/>
      <c r="I137" s="751"/>
      <c r="J137" s="751"/>
      <c r="K137" s="751"/>
      <c r="L137" s="1133"/>
      <c r="M137" s="983"/>
      <c r="N137" s="983"/>
      <c r="O137" s="983"/>
      <c r="P137" s="983"/>
      <c r="Q137" s="1110"/>
      <c r="R137" s="544"/>
      <c r="S137" s="1050"/>
      <c r="T137" s="1050"/>
      <c r="U137" s="1082">
        <v>137</v>
      </c>
      <c r="V137" s="470"/>
    </row>
    <row r="138" spans="1:22" ht="15.75" hidden="1" customHeight="1">
      <c r="A138" s="1142" t="s">
        <v>321</v>
      </c>
      <c r="B138" s="1133"/>
      <c r="C138" s="1153" t="str">
        <f>IF(SUM(C123,C132)&gt;0,SUM(C124,C133)/SUM(C123,C132),"")</f>
        <v/>
      </c>
      <c r="D138" s="1153" t="str">
        <f>IF(SUM(D123,D132)&gt;0,SUM(D124,D133)/SUM(D123,D132),"")</f>
        <v/>
      </c>
      <c r="E138" s="1153" t="str">
        <f>IF(SUM(E123,E132)&gt;0,SUM(E124,E133)/SUM(E123,E132),"")</f>
        <v/>
      </c>
      <c r="F138" s="1153" t="str">
        <f>IF(SUM(F123,F132)&gt;0,SUM(F124,F133)/SUM(F123,F132),"")</f>
        <v/>
      </c>
      <c r="G138" s="1143"/>
      <c r="H138" s="1153" t="str">
        <f>IF(SUM(C123,C132)&gt;0,SUM(H124,SUM(C124)*(SUM(H124)=0),H133,SUM(C133)*(SUM(H133)=0))/SUM(C123,C132),"")</f>
        <v/>
      </c>
      <c r="I138" s="1153" t="str">
        <f>IF(SUM(D123,D132)&gt;0,SUM(I124,SUM(D124)*(SUM(I124)=0),I133,SUM(D133)*(SUM(I133)=0))/SUM(D123,D132),"")</f>
        <v/>
      </c>
      <c r="J138" s="1153" t="str">
        <f>IF(SUM(E123,E132)&gt;0,SUM(J124,SUM(E124)*(SUM(J124)=0),J133,SUM(E133)*(SUM(J133)=0))/SUM(E123,E132),"")</f>
        <v/>
      </c>
      <c r="K138" s="1153" t="str">
        <f>IF(SUM(F123,F132)&gt;0,SUM(K124,SUM(F124)*(SUM(K124)=0),K133,SUM(F133)*(SUM(K133)=0))/SUM(F123,F132),"")</f>
        <v/>
      </c>
      <c r="L138" s="1143"/>
      <c r="M138" s="1137"/>
      <c r="N138" s="1137"/>
      <c r="O138" s="1137"/>
      <c r="P138" s="1137"/>
      <c r="Q138" s="1150"/>
      <c r="R138" s="1081"/>
      <c r="S138" s="1043"/>
      <c r="T138" s="1043"/>
      <c r="U138" s="1082">
        <v>138</v>
      </c>
      <c r="V138" s="470"/>
    </row>
    <row r="139" spans="1:22" ht="15.75" hidden="1" customHeight="1">
      <c r="A139" s="1142" t="s">
        <v>297</v>
      </c>
      <c r="B139" s="1120"/>
      <c r="C139" s="1156" t="str">
        <f>IF(SUM(C123,C132)=0,"",SUM(C123,-SUM(C124)*C127,-SUM(C128)*C127,C132,-SUM(C133)*C136,-SUM(C137)*C136)*0.098)</f>
        <v/>
      </c>
      <c r="D139" s="1156" t="str">
        <f>IF(SUM(D123,D132)=0,"",SUM(D123,-SUM(D124)*D127,-SUM(D128)*D127,D132,-SUM(D133)*D136,-SUM(D137)*D136)*0.098)</f>
        <v/>
      </c>
      <c r="E139" s="1156" t="str">
        <f>IF(SUM(E123,E132)=0,"",SUM(E123,-SUM(E124)*E127,-SUM(E128)*E127,E132,-SUM(E133)*E136,-SUM(E137)*E136)*0.098)</f>
        <v/>
      </c>
      <c r="F139" s="1156" t="str">
        <f>IF(SUM(F123,F132)=0,"",SUM(F123,-SUM(F124)*F127,-SUM(F128)*F127,F132,-SUM(F133)*F136,-SUM(F137)*F136)*0.098)</f>
        <v/>
      </c>
      <c r="G139" s="1145"/>
      <c r="H139" s="1156" t="str">
        <f>IF(SUM(C123,C132)=0,"",(SUM(C123)-(SUM(C124)*(H124="")+SUM(C128)*(H128="")+SUM(H124,H128))*C127+SUM(C132)-(SUM(C133)*(H133="")+SUM(C137)*(H137="")+SUM(H133,H137))*C136)*0.098)</f>
        <v/>
      </c>
      <c r="I139" s="1156" t="str">
        <f>IF(SUM(D123,D132)=0,"",(SUM(D123)-(SUM(D124)*(I124="")+SUM(D128)*(I128="")+SUM(I124,I128))*D127+SUM(D132)-(SUM(D133)*(I133="")+SUM(D137)*(I137="")+SUM(I133,I137))*D136)*0.098)</f>
        <v/>
      </c>
      <c r="J139" s="1156" t="str">
        <f>IF(SUM(E123,E132)=0,"",(SUM(E123)-(SUM(E124)*(J124="")+SUM(E128)*(J128="")+SUM(J124,J128))*E127+SUM(E132)-(SUM(E133)*(J133="")+SUM(E137)*(J137="")+SUM(J133,J137))*E136)*0.098)</f>
        <v/>
      </c>
      <c r="K139" s="1156" t="str">
        <f>IF(SUM(F123,F132)=0,"",(SUM(F123)-(SUM(F124)*(K124="")+SUM(F128)*(K128="")+SUM(K124,K128))*F127+SUM(F132)-(SUM(F133)*(K133="")+SUM(F137)*(K137="")+SUM(K133,K137))*F136)*0.098)</f>
        <v/>
      </c>
      <c r="L139" s="1145"/>
      <c r="M139" s="1137"/>
      <c r="N139" s="1137"/>
      <c r="O139" s="1137"/>
      <c r="P139" s="1137"/>
      <c r="Q139" s="1150"/>
      <c r="R139" s="544"/>
      <c r="S139" s="1050"/>
      <c r="T139" s="1050"/>
      <c r="U139" s="1082">
        <v>139</v>
      </c>
      <c r="V139" s="470"/>
    </row>
    <row r="140" spans="1:22" ht="15.75" hidden="1" customHeight="1">
      <c r="A140" s="1116" t="s">
        <v>298</v>
      </c>
      <c r="B140" s="1102"/>
      <c r="C140" s="1172" t="str">
        <f>IF(Data!BZ140="","",Data!BZ140)</f>
        <v/>
      </c>
      <c r="D140" s="1172" t="str">
        <f>IF(Data!CA140="","",Data!CA140)</f>
        <v/>
      </c>
      <c r="E140" s="1172" t="str">
        <f>IF(Data!CB140="","",Data!CB140)</f>
        <v/>
      </c>
      <c r="F140" s="1172" t="str">
        <f>IF(Data!CC140="","",Data!CC140)</f>
        <v/>
      </c>
      <c r="G140" s="1145"/>
      <c r="H140" s="1157"/>
      <c r="I140" s="1157"/>
      <c r="J140" s="1157"/>
      <c r="K140" s="1157"/>
      <c r="L140" s="1145"/>
      <c r="M140" s="1158"/>
      <c r="N140" s="1158"/>
      <c r="O140" s="1158"/>
      <c r="P140" s="1158"/>
      <c r="Q140" s="1150"/>
      <c r="R140" s="1134"/>
      <c r="S140" s="1135"/>
      <c r="T140" s="1135"/>
      <c r="U140" s="1082">
        <v>140</v>
      </c>
      <c r="V140" s="470"/>
    </row>
    <row r="141" spans="1:22" ht="15.75" hidden="1" customHeight="1">
      <c r="A141" s="1142" t="s">
        <v>299</v>
      </c>
      <c r="B141" s="1120"/>
      <c r="C141" s="1172" t="str">
        <f>IF(Data!BZ141="","",Data!BZ141)</f>
        <v/>
      </c>
      <c r="D141" s="1172" t="str">
        <f>IF(Data!CA141="","",Data!CA141)</f>
        <v/>
      </c>
      <c r="E141" s="1172" t="str">
        <f>IF(Data!CB141="","",Data!CB141)</f>
        <v/>
      </c>
      <c r="F141" s="1172" t="str">
        <f>IF(Data!CC141="","",Data!CC141)</f>
        <v/>
      </c>
      <c r="G141" s="1146"/>
      <c r="H141" s="1159" t="str">
        <f>IF(SUM(C141)&gt;0,MIN(H139-H140-SUM(C140)*(H140=""),C141*'Exp factors'!C$8),"")</f>
        <v/>
      </c>
      <c r="I141" s="1159" t="str">
        <f>IF(SUM(D141)&gt;0,MIN(I139-I140-SUM(D140)*(I140=""),D141*'Exp factors'!D$8),"")</f>
        <v/>
      </c>
      <c r="J141" s="1159" t="str">
        <f>IF(SUM(E141)&gt;0,MIN(J139-J140-SUM(E140)*(J140=""),E141*'Exp factors'!E$8),"")</f>
        <v/>
      </c>
      <c r="K141" s="1159" t="str">
        <f>IF(SUM(F141)&gt;0,MIN(K139-K140-SUM(F140)*(K140=""),F141*'Exp factors'!F$8),"")</f>
        <v/>
      </c>
      <c r="L141" s="1146"/>
      <c r="M141" s="1158"/>
      <c r="N141" s="1158"/>
      <c r="O141" s="1158"/>
      <c r="P141" s="1158"/>
      <c r="Q141" s="1150"/>
      <c r="R141" s="1134"/>
      <c r="S141" s="1135"/>
      <c r="T141" s="1135"/>
      <c r="U141" s="1082">
        <v>141</v>
      </c>
      <c r="V141" s="470"/>
    </row>
    <row r="142" spans="1:22" ht="15.75" hidden="1" customHeight="1">
      <c r="A142" s="1117" t="s">
        <v>301</v>
      </c>
      <c r="B142" s="1123"/>
      <c r="C142" s="1172" t="str">
        <f>IF(Data!BZ142="","",Data!BZ142)</f>
        <v/>
      </c>
      <c r="D142" s="1172" t="str">
        <f>IF(Data!CA142="","",Data!CA142)</f>
        <v/>
      </c>
      <c r="E142" s="1172" t="str">
        <f>IF(Data!CB142="","",Data!CB142)</f>
        <v/>
      </c>
      <c r="F142" s="1172" t="str">
        <f>IF(Data!CC142="","",Data!CC142)</f>
        <v/>
      </c>
      <c r="G142" s="1147"/>
      <c r="H142" s="983"/>
      <c r="I142" s="983"/>
      <c r="J142" s="983"/>
      <c r="K142" s="983"/>
      <c r="L142" s="1147"/>
      <c r="M142" s="1162"/>
      <c r="N142" s="1162"/>
      <c r="O142" s="1162"/>
      <c r="P142" s="1162"/>
      <c r="Q142" s="1163"/>
      <c r="R142" s="1134"/>
      <c r="S142" s="1135"/>
      <c r="T142" s="1135"/>
      <c r="U142" s="1082">
        <v>142</v>
      </c>
      <c r="V142" s="470"/>
    </row>
    <row r="143" spans="1:22" s="1167" customFormat="1" ht="15.75" hidden="1" customHeight="1">
      <c r="A143" s="1116" t="s">
        <v>303</v>
      </c>
      <c r="B143" s="1123"/>
      <c r="C143" s="1141" t="str">
        <f>IF(SUM(C141)=0,"",C141*C142)</f>
        <v/>
      </c>
      <c r="D143" s="1141" t="str">
        <f>IF(SUM(D141)=0,"",D141*D142)</f>
        <v/>
      </c>
      <c r="E143" s="1141" t="str">
        <f>IF(SUM(E141)=0,"",E141*E142)</f>
        <v/>
      </c>
      <c r="F143" s="1141" t="str">
        <f>IF(SUM(F141)=0,"",F141*F142)</f>
        <v/>
      </c>
      <c r="G143" s="1148"/>
      <c r="H143" s="992" t="str">
        <f>IF(H141="","",H141*C142)</f>
        <v/>
      </c>
      <c r="I143" s="992" t="str">
        <f>IF(I141="","",I141*D142)</f>
        <v/>
      </c>
      <c r="J143" s="992" t="str">
        <f>IF(J141="","",J141*E142)</f>
        <v/>
      </c>
      <c r="K143" s="992" t="str">
        <f>IF(K141="","",K141*F142)</f>
        <v/>
      </c>
      <c r="L143" s="1148"/>
      <c r="M143" s="1141" t="str">
        <f t="shared" ref="M143:P145" si="12">IF(H143="","",SUM(H143)-SUM(C143))</f>
        <v/>
      </c>
      <c r="N143" s="1141" t="str">
        <f t="shared" si="12"/>
        <v/>
      </c>
      <c r="O143" s="1141" t="str">
        <f t="shared" si="12"/>
        <v/>
      </c>
      <c r="P143" s="1141" t="str">
        <f t="shared" si="12"/>
        <v/>
      </c>
      <c r="Q143" s="1165"/>
      <c r="R143" s="544"/>
      <c r="S143" s="1050"/>
      <c r="T143" s="1050"/>
      <c r="U143" s="1082">
        <v>143</v>
      </c>
      <c r="V143" s="1166"/>
    </row>
    <row r="144" spans="1:22" ht="15.75" hidden="1" customHeight="1">
      <c r="A144" s="1116" t="s">
        <v>314</v>
      </c>
      <c r="B144" s="1120"/>
      <c r="C144" s="1168" t="str">
        <f>IF(C139="","",(SUM(C123)*4522-SUM(C124,C128)*(4522-3098*(C127=0))-SUM(C140,C141)*32930)/$P$1/365/C$46)</f>
        <v/>
      </c>
      <c r="D144" s="1168" t="str">
        <f>IF(D139="","",(SUM(D123)*4522-SUM(D124,D128)*(4522-3098*(D127=0))-SUM(D140,D141)*32930)/$P$1/365/D$46)</f>
        <v/>
      </c>
      <c r="E144" s="1168" t="str">
        <f>IF(E139="","",(SUM(E123)*4522-SUM(E124,E128)*(4522-3098*(E127=0))-SUM(E140,E141)*32930)/$P$1/365/E$46)</f>
        <v/>
      </c>
      <c r="F144" s="1168" t="str">
        <f>IF(F139="","",(SUM(F123)*4522-SUM(F124,F128)*(4522-3098*(F127=0))-SUM(F140,F141)*32930)/$P$1/365/F$46)</f>
        <v/>
      </c>
      <c r="G144" s="1133"/>
      <c r="H144" s="116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33"/>
      <c r="M144" s="1169" t="str">
        <f t="shared" si="12"/>
        <v/>
      </c>
      <c r="N144" s="1169" t="str">
        <f t="shared" si="12"/>
        <v/>
      </c>
      <c r="O144" s="1169" t="str">
        <f t="shared" si="12"/>
        <v/>
      </c>
      <c r="P144" s="1169" t="str">
        <f t="shared" si="12"/>
        <v/>
      </c>
      <c r="Q144" s="1150"/>
      <c r="R144" s="1081"/>
      <c r="S144" s="1043"/>
      <c r="T144" s="1043"/>
      <c r="U144" s="1082">
        <v>144</v>
      </c>
      <c r="V144" s="470"/>
    </row>
    <row r="145" spans="1:22" ht="15.75" hidden="1" customHeight="1">
      <c r="A145" s="1116" t="s">
        <v>315</v>
      </c>
      <c r="B145" s="1120"/>
      <c r="C145" s="1168" t="str">
        <f>IF(C139="","",(SUM(C132)*4522-SUM(C133,C137)*(4522-3098*(C136=0)))/$P$1/365/C$46)</f>
        <v/>
      </c>
      <c r="D145" s="1168" t="str">
        <f>IF(D139="","",(SUM(D132)*4522-SUM(D133,D137)*(4522-3098*(D136=0)))/$P$1/365/D$46)</f>
        <v/>
      </c>
      <c r="E145" s="1168" t="str">
        <f>IF(E139="","",(SUM(E132)*4522-SUM(E133,E137)*(4522-3098*(E136=0)))/$P$1/365/E$46)</f>
        <v/>
      </c>
      <c r="F145" s="1168" t="str">
        <f>IF(F139="","",(SUM(F132)*4522-SUM(F133,F137)*(4522-3098*(F136=0)))/$P$1/365/F$46)</f>
        <v/>
      </c>
      <c r="G145" s="1133"/>
      <c r="H145" s="1168" t="str">
        <f>IF(AND(H124="",H128="",H133="",H137="",H141=""),"",(SUM(C132)*4522-(SUM(H133,H137)+SUM(C133)*(H133="")+SUM(C137)*(H137=""))*(4522-3098*(C136=0)))/$P$1/365/C$46)</f>
        <v/>
      </c>
      <c r="I145" s="1168" t="str">
        <f>IF(AND(I124="",I128="",I133="",I137="",I141=""),"",(SUM(D132)*4522-(SUM(I133,I137)+SUM(D133)*(I133="")+SUM(D137)*(I137=""))*(4522-3098*(D136=0)))/$P$1/365/D$46)</f>
        <v/>
      </c>
      <c r="J145" s="1168" t="str">
        <f>IF(AND(J124="",J128="",J133="",J137="",J141=""),"",(SUM(E132)*4522-(SUM(J133,J137)+SUM(E133)*(J133="")+SUM(E137)*(J137=""))*(4522-3098*(E136=0)))/$P$1/365/E$46)</f>
        <v/>
      </c>
      <c r="K145" s="1168" t="str">
        <f>IF(AND(K124="",K128="",K133="",K137="",K141=""),"",(SUM(F132)*4522-(SUM(K133,K137)+SUM(F133)*(K133="")+SUM(F137)*(K137=""))*(4522-3098*(F136=0)))/$P$1/365/F$46)</f>
        <v/>
      </c>
      <c r="L145" s="1133"/>
      <c r="M145" s="1169" t="str">
        <f t="shared" si="12"/>
        <v/>
      </c>
      <c r="N145" s="1169" t="str">
        <f t="shared" si="12"/>
        <v/>
      </c>
      <c r="O145" s="1169" t="str">
        <f t="shared" si="12"/>
        <v/>
      </c>
      <c r="P145" s="1169" t="str">
        <f t="shared" si="12"/>
        <v/>
      </c>
      <c r="Q145" s="1150"/>
      <c r="R145" s="1081"/>
      <c r="S145" s="1043"/>
      <c r="T145" s="1043"/>
      <c r="U145" s="1082">
        <v>145</v>
      </c>
      <c r="V145" s="470"/>
    </row>
    <row r="146" spans="1:22" ht="15.75" hidden="1" customHeight="1">
      <c r="A146" s="1170" t="s">
        <v>322</v>
      </c>
      <c r="B146" s="1133"/>
      <c r="C146" s="1153" t="str">
        <f>IF(SUM(C139)&gt;0,SUM(C141)/C139,"")</f>
        <v/>
      </c>
      <c r="D146" s="1153" t="str">
        <f>IF(SUM(D139)&gt;0,SUM(D141)/D139,"")</f>
        <v/>
      </c>
      <c r="E146" s="1153" t="str">
        <f>IF(SUM(E139)&gt;0,SUM(E141)/E139,"")</f>
        <v/>
      </c>
      <c r="F146" s="1153" t="str">
        <f>IF(SUM(F139)&gt;0,SUM(F141)/F139,"")</f>
        <v/>
      </c>
      <c r="G146" s="1133"/>
      <c r="H146" s="1153" t="str">
        <f>IF(H139="","",SUM(H141)/H139)</f>
        <v/>
      </c>
      <c r="I146" s="1153" t="str">
        <f>IF(I139="","",SUM(I141)/I139)</f>
        <v/>
      </c>
      <c r="J146" s="1153" t="str">
        <f>IF(J139="","",SUM(J141)/J139)</f>
        <v/>
      </c>
      <c r="K146" s="1153" t="str">
        <f>IF(K139="","",SUM(K141)/K139)</f>
        <v/>
      </c>
      <c r="L146" s="1133"/>
      <c r="M146" s="983"/>
      <c r="N146" s="983"/>
      <c r="O146" s="983"/>
      <c r="P146" s="983"/>
      <c r="Q146" s="1150"/>
      <c r="R146" s="1081"/>
      <c r="S146" s="1043"/>
      <c r="T146" s="1043"/>
      <c r="U146" s="1082">
        <v>146</v>
      </c>
      <c r="V146" s="470"/>
    </row>
    <row r="147" spans="1:22" s="1111" customFormat="1" ht="15.75" customHeight="1">
      <c r="A147" s="1130" t="s">
        <v>323</v>
      </c>
      <c r="B147" s="1102"/>
      <c r="C147" s="1131"/>
      <c r="D147" s="1131"/>
      <c r="E147" s="1131"/>
      <c r="F147" s="1025"/>
      <c r="G147" s="1102"/>
      <c r="H147" s="983"/>
      <c r="I147" s="983"/>
      <c r="J147" s="983"/>
      <c r="K147" s="983"/>
      <c r="L147" s="1102"/>
      <c r="M147" s="1114"/>
      <c r="N147" s="1114"/>
      <c r="O147" s="1114"/>
      <c r="P147" s="1114"/>
      <c r="Q147" s="1110"/>
      <c r="R147" s="489"/>
      <c r="S147" s="489"/>
      <c r="T147" s="489"/>
      <c r="U147" s="1082">
        <v>147</v>
      </c>
      <c r="V147" s="470"/>
    </row>
    <row r="148" spans="1:22" s="1111" customFormat="1" ht="15.75" customHeight="1">
      <c r="A148" s="1136" t="s">
        <v>318</v>
      </c>
      <c r="B148" s="1102"/>
      <c r="C148" s="1025">
        <f>IF(Data!BZ148="","",Data!BZ148)</f>
        <v>1</v>
      </c>
      <c r="D148" s="1025">
        <f>IF(Data!CA148="","",Data!CA148)</f>
        <v>1.5</v>
      </c>
      <c r="E148" s="1025">
        <f>IF(Data!CB148="","",Data!CB148)</f>
        <v>6.5</v>
      </c>
      <c r="F148" s="1025">
        <f>IF(Data!CC148="","",Data!CC148)</f>
        <v>12</v>
      </c>
      <c r="G148" s="1120"/>
      <c r="H148" s="983"/>
      <c r="I148" s="983"/>
      <c r="J148" s="983"/>
      <c r="K148" s="983"/>
      <c r="L148" s="1120"/>
      <c r="M148" s="983"/>
      <c r="N148" s="983"/>
      <c r="O148" s="983"/>
      <c r="P148" s="983"/>
      <c r="Q148" s="1110"/>
      <c r="R148" s="1134"/>
      <c r="S148" s="1135"/>
      <c r="T148" s="1135"/>
      <c r="U148" s="1082">
        <v>148</v>
      </c>
      <c r="V148" s="470"/>
    </row>
    <row r="149" spans="1:22" s="1111" customFormat="1" ht="15.75" customHeight="1">
      <c r="A149" s="1116" t="s">
        <v>319</v>
      </c>
      <c r="B149" s="1123"/>
      <c r="C149" s="1025">
        <f>IF(Data!BZ149="","",Data!BZ149)</f>
        <v>45</v>
      </c>
      <c r="D149" s="1025">
        <f>IF(Data!CA149="","",Data!CA149)</f>
        <v>45</v>
      </c>
      <c r="E149" s="1025">
        <f>IF(Data!CB149="","",Data!CB149)</f>
        <v>45</v>
      </c>
      <c r="F149" s="1025">
        <f>IF(Data!CC149="","",Data!CC149)</f>
        <v>45</v>
      </c>
      <c r="G149" s="1120"/>
      <c r="H149" s="983"/>
      <c r="I149" s="983"/>
      <c r="J149" s="983"/>
      <c r="K149" s="983"/>
      <c r="L149" s="1120"/>
      <c r="M149" s="983"/>
      <c r="N149" s="983"/>
      <c r="O149" s="983"/>
      <c r="P149" s="983"/>
      <c r="Q149" s="1110"/>
      <c r="R149" s="544"/>
      <c r="S149" s="1050"/>
      <c r="T149" s="1050"/>
      <c r="U149" s="1082">
        <v>149</v>
      </c>
      <c r="V149" s="470"/>
    </row>
    <row r="150" spans="1:22" s="1111" customFormat="1" ht="15.75" customHeight="1">
      <c r="A150" s="1117" t="s">
        <v>274</v>
      </c>
      <c r="B150" s="1121"/>
      <c r="C150" s="866" t="str">
        <f>IF(Data!BZ150="","",Data!BZ150)</f>
        <v/>
      </c>
      <c r="D150" s="866" t="str">
        <f>IF(Data!CA150="","",Data!CA150)</f>
        <v/>
      </c>
      <c r="E150" s="866" t="str">
        <f>IF(Data!CB150="","",Data!CB150)</f>
        <v/>
      </c>
      <c r="F150" s="866" t="str">
        <f>IF(Data!CC150="","",Data!CC150)</f>
        <v/>
      </c>
      <c r="G150" s="1123"/>
      <c r="H150" s="983"/>
      <c r="I150" s="983"/>
      <c r="J150" s="983"/>
      <c r="K150" s="983"/>
      <c r="L150" s="1123"/>
      <c r="M150" s="1137"/>
      <c r="N150" s="1137"/>
      <c r="O150" s="1137"/>
      <c r="P150" s="1137"/>
      <c r="Q150" s="1110"/>
      <c r="R150" s="1134"/>
      <c r="S150" s="1135"/>
      <c r="T150" s="1135"/>
      <c r="U150" s="1082">
        <v>150</v>
      </c>
      <c r="V150" s="470"/>
    </row>
    <row r="151" spans="1:22" s="1111" customFormat="1" ht="15.75" customHeight="1">
      <c r="A151" s="1117" t="s">
        <v>278</v>
      </c>
      <c r="B151" s="1123"/>
      <c r="C151" s="992" t="str">
        <f>IF(C150="","",C148*C149*C150)</f>
        <v/>
      </c>
      <c r="D151" s="992" t="str">
        <f>IF(D150="","",D148*D149*D150)</f>
        <v/>
      </c>
      <c r="E151" s="992" t="str">
        <f>IF(E150="","",E148*E149*E150)</f>
        <v/>
      </c>
      <c r="F151" s="1164" t="str">
        <f>IF(F150="","",F148*F149*F150)</f>
        <v/>
      </c>
      <c r="G151" s="1121"/>
      <c r="H151" s="983"/>
      <c r="I151" s="983"/>
      <c r="J151" s="983"/>
      <c r="K151" s="983"/>
      <c r="L151" s="1121"/>
      <c r="M151" s="1137"/>
      <c r="N151" s="1137"/>
      <c r="O151" s="1137"/>
      <c r="P151" s="1137"/>
      <c r="Q151" s="1110"/>
      <c r="R151" s="544"/>
      <c r="S151" s="1050"/>
      <c r="T151" s="1050"/>
      <c r="U151" s="1082">
        <v>151</v>
      </c>
      <c r="V151" s="470"/>
    </row>
    <row r="152" spans="1:22" s="1111" customFormat="1" ht="15.75" customHeight="1">
      <c r="A152" s="1117" t="s">
        <v>280</v>
      </c>
      <c r="B152" s="1133"/>
      <c r="C152" s="1025" t="str">
        <f>IF(Data!BZ152="","",Data!BZ152)</f>
        <v/>
      </c>
      <c r="D152" s="1025" t="str">
        <f>IF(Data!CA152="","",Data!CA152)</f>
        <v/>
      </c>
      <c r="E152" s="1025" t="str">
        <f>IF(Data!CB152="","",Data!CB152)</f>
        <v/>
      </c>
      <c r="F152" s="1025" t="str">
        <f>IF(Data!CC152="","",Data!CC152)</f>
        <v/>
      </c>
      <c r="G152" s="1123"/>
      <c r="H152" s="1002" t="str">
        <f>IF(SUM(C152)&gt;0,MIN(C151-H156-SUM(C156)*(H156=""),C152*'Exp factors'!C$8),"")</f>
        <v/>
      </c>
      <c r="I152" s="1002" t="str">
        <f>IF(SUM(D152)&gt;0,MIN(D151-I156-SUM(D156)*(I156=""),D152*'Exp factors'!D$8),"")</f>
        <v/>
      </c>
      <c r="J152" s="1002" t="str">
        <f>IF(SUM(E152)&gt;0,MIN(E151-J156-SUM(E156)*(J156=""),E152*'Exp factors'!E$8),"")</f>
        <v/>
      </c>
      <c r="K152" s="1002" t="str">
        <f>IF(SUM(F152)&gt;0,MIN(F151-K156-SUM(F156)*(K156=""),F152*'Exp factors'!F$8),"")</f>
        <v/>
      </c>
      <c r="L152" s="1123"/>
      <c r="M152" s="1137"/>
      <c r="N152" s="1137"/>
      <c r="O152" s="1137"/>
      <c r="P152" s="1137"/>
      <c r="Q152" s="1110"/>
      <c r="R152" s="544"/>
      <c r="S152" s="1050"/>
      <c r="T152" s="1050"/>
      <c r="U152" s="1082">
        <v>152</v>
      </c>
      <c r="V152" s="470"/>
    </row>
    <row r="153" spans="1:22" s="1111" customFormat="1" ht="15.75" customHeight="1">
      <c r="A153" s="1117" t="s">
        <v>282</v>
      </c>
      <c r="B153" s="1151"/>
      <c r="C153" s="1025" t="str">
        <f>IF(Data!BZ153="","",Data!BZ153)</f>
        <v/>
      </c>
      <c r="D153" s="1025" t="str">
        <f>IF(Data!CA153="","",Data!CA153)</f>
        <v/>
      </c>
      <c r="E153" s="1025" t="str">
        <f>IF(Data!CB153="","",Data!CB153)</f>
        <v/>
      </c>
      <c r="F153" s="1025" t="str">
        <f>IF(Data!CC153="","",Data!CC153)</f>
        <v/>
      </c>
      <c r="G153" s="1123"/>
      <c r="H153" s="983"/>
      <c r="I153" s="983"/>
      <c r="J153" s="983"/>
      <c r="K153" s="983"/>
      <c r="L153" s="1123"/>
      <c r="M153" s="1137"/>
      <c r="N153" s="1137"/>
      <c r="O153" s="1137"/>
      <c r="P153" s="1137"/>
      <c r="Q153" s="1110"/>
      <c r="R153" s="1134"/>
      <c r="S153" s="1135"/>
      <c r="T153" s="1135"/>
      <c r="U153" s="1082">
        <v>153</v>
      </c>
      <c r="V153" s="470"/>
    </row>
    <row r="154" spans="1:22" s="1111" customFormat="1" ht="15.75" customHeight="1">
      <c r="A154" s="1117" t="s">
        <v>284</v>
      </c>
      <c r="B154" s="1151"/>
      <c r="C154" s="1141" t="str">
        <f>IF(SUM(C152)=0,"",C152*C153)</f>
        <v/>
      </c>
      <c r="D154" s="1141" t="str">
        <f>IF(SUM(D152)=0,"",D152*D153)</f>
        <v/>
      </c>
      <c r="E154" s="1141" t="str">
        <f>IF(SUM(E152)=0,"",E152*E153)</f>
        <v/>
      </c>
      <c r="F154" s="1141" t="str">
        <f>IF(SUM(F152)=0,"",F152*F153)</f>
        <v/>
      </c>
      <c r="G154" s="1123"/>
      <c r="H154" s="992" t="str">
        <f>IF(H152="","",H152*C153)</f>
        <v/>
      </c>
      <c r="I154" s="992" t="str">
        <f>IF(I152="","",I152*D153)</f>
        <v/>
      </c>
      <c r="J154" s="992" t="str">
        <f>IF(J152="","",J152*E153)</f>
        <v/>
      </c>
      <c r="K154" s="992" t="str">
        <f>IF(K152="","",K152*F153)</f>
        <v/>
      </c>
      <c r="L154" s="1123"/>
      <c r="M154" s="1141" t="str">
        <f>IF(H154="","",SUM(H154)-SUM(C154))</f>
        <v/>
      </c>
      <c r="N154" s="1141" t="str">
        <f>IF(I154="","",SUM(I154)-SUM(D154))</f>
        <v/>
      </c>
      <c r="O154" s="1141" t="str">
        <f>IF(J154="","",SUM(J154)-SUM(E154))</f>
        <v/>
      </c>
      <c r="P154" s="1141" t="str">
        <f>IF(K154="","",SUM(K154)-SUM(F154))</f>
        <v/>
      </c>
      <c r="Q154" s="1110"/>
      <c r="R154" s="544"/>
      <c r="S154" s="1050"/>
      <c r="T154" s="1050"/>
      <c r="U154" s="1082">
        <v>154</v>
      </c>
      <c r="V154" s="470"/>
    </row>
    <row r="155" spans="1:22" s="1111" customFormat="1" ht="15.75" customHeight="1">
      <c r="A155" s="1142" t="s">
        <v>286</v>
      </c>
      <c r="B155" s="1151"/>
      <c r="C155" s="1138">
        <f>IF(Data!BZ155="","",Data!BZ155)</f>
        <v>1</v>
      </c>
      <c r="D155" s="1138">
        <f>IF(Data!CA155="","",Data!CA155)</f>
        <v>1</v>
      </c>
      <c r="E155" s="1138">
        <f>IF(Data!CB155="","",Data!CB155)</f>
        <v>1</v>
      </c>
      <c r="F155" s="1138">
        <f>IF(Data!CC155="","",Data!CC155)</f>
        <v>1</v>
      </c>
      <c r="G155" s="1133"/>
      <c r="H155" s="983"/>
      <c r="I155" s="983"/>
      <c r="J155" s="983"/>
      <c r="K155" s="983"/>
      <c r="L155" s="1133"/>
      <c r="M155" s="983"/>
      <c r="N155" s="983"/>
      <c r="O155" s="983"/>
      <c r="P155" s="983"/>
      <c r="Q155" s="1110"/>
      <c r="R155" s="544"/>
      <c r="S155" s="1050"/>
      <c r="T155" s="1050"/>
      <c r="U155" s="1082">
        <v>155</v>
      </c>
      <c r="V155" s="470"/>
    </row>
    <row r="156" spans="1:22" s="1111" customFormat="1" ht="15.75" customHeight="1">
      <c r="A156" s="1142" t="s">
        <v>288</v>
      </c>
      <c r="B156" s="1143"/>
      <c r="C156" s="1138" t="str">
        <f>IF(Data!BZ156="","",Data!BZ156)</f>
        <v/>
      </c>
      <c r="D156" s="1138" t="str">
        <f>IF(Data!CA156="","",Data!CA156)</f>
        <v/>
      </c>
      <c r="E156" s="1138" t="str">
        <f>IF(Data!CB156="","",Data!CB156)</f>
        <v/>
      </c>
      <c r="F156" s="866" t="str">
        <f>IF(Data!CC156="","",Data!CC156)</f>
        <v/>
      </c>
      <c r="G156" s="1133"/>
      <c r="H156" s="751"/>
      <c r="I156" s="751"/>
      <c r="J156" s="751"/>
      <c r="K156" s="751"/>
      <c r="L156" s="1133"/>
      <c r="M156" s="983"/>
      <c r="N156" s="983"/>
      <c r="O156" s="983"/>
      <c r="P156" s="983"/>
      <c r="Q156" s="1110"/>
      <c r="R156" s="544"/>
      <c r="S156" s="1050"/>
      <c r="T156" s="1050"/>
      <c r="U156" s="1082">
        <v>156</v>
      </c>
      <c r="V156" s="470"/>
    </row>
    <row r="157" spans="1:22" s="1111" customFormat="1" ht="15.75" customHeight="1">
      <c r="A157" s="1136" t="s">
        <v>320</v>
      </c>
      <c r="B157" s="1151"/>
      <c r="C157" s="866" t="str">
        <f>IF(Data!BZ157="","",Data!BZ157)</f>
        <v/>
      </c>
      <c r="D157" s="866" t="str">
        <f>IF(Data!CA157="","",Data!CA157)</f>
        <v/>
      </c>
      <c r="E157" s="866" t="str">
        <f>IF(Data!CB157="","",Data!CB157)</f>
        <v/>
      </c>
      <c r="F157" s="866" t="str">
        <f>IF(Data!CC157="","",Data!CC157)</f>
        <v/>
      </c>
      <c r="G157" s="1133"/>
      <c r="H157" s="983"/>
      <c r="I157" s="983"/>
      <c r="J157" s="983"/>
      <c r="K157" s="983"/>
      <c r="L157" s="1133"/>
      <c r="M157" s="983"/>
      <c r="N157" s="983"/>
      <c r="O157" s="983"/>
      <c r="P157" s="983"/>
      <c r="Q157" s="1110"/>
      <c r="R157" s="1134"/>
      <c r="S157" s="1135"/>
      <c r="T157" s="1135"/>
      <c r="U157" s="1082">
        <v>157</v>
      </c>
      <c r="V157" s="470"/>
    </row>
    <row r="158" spans="1:22" s="1111" customFormat="1" ht="15.75" customHeight="1">
      <c r="A158" s="1116" t="s">
        <v>319</v>
      </c>
      <c r="B158" s="1102"/>
      <c r="C158" s="866">
        <f>IF(Data!BZ158="","",Data!BZ158)</f>
        <v>45</v>
      </c>
      <c r="D158" s="866">
        <f>IF(Data!CA158="","",Data!CA158)</f>
        <v>45</v>
      </c>
      <c r="E158" s="866">
        <f>IF(Data!CB158="","",Data!CB158)</f>
        <v>45</v>
      </c>
      <c r="F158" s="866">
        <f>IF(Data!CC158="","",Data!CC158)</f>
        <v>45</v>
      </c>
      <c r="G158" s="1120"/>
      <c r="H158" s="983"/>
      <c r="I158" s="983"/>
      <c r="J158" s="983"/>
      <c r="K158" s="983"/>
      <c r="L158" s="1120"/>
      <c r="M158" s="983"/>
      <c r="N158" s="983"/>
      <c r="O158" s="983"/>
      <c r="P158" s="983"/>
      <c r="Q158" s="1110"/>
      <c r="R158" s="544"/>
      <c r="S158" s="1050"/>
      <c r="T158" s="1050"/>
      <c r="U158" s="1082">
        <v>158</v>
      </c>
      <c r="V158" s="470"/>
    </row>
    <row r="159" spans="1:22" s="1111" customFormat="1" ht="15.75" customHeight="1">
      <c r="A159" s="1117" t="s">
        <v>274</v>
      </c>
      <c r="B159" s="1120"/>
      <c r="C159" s="866" t="str">
        <f>IF(Data!BZ159="","",Data!BZ159)</f>
        <v/>
      </c>
      <c r="D159" s="866" t="str">
        <f>IF(Data!CA159="","",Data!CA159)</f>
        <v/>
      </c>
      <c r="E159" s="866" t="str">
        <f>IF(Data!CB159="","",Data!CB159)</f>
        <v/>
      </c>
      <c r="F159" s="866" t="str">
        <f>IF(Data!CC159="","",Data!CC159)</f>
        <v/>
      </c>
      <c r="G159" s="1123"/>
      <c r="H159" s="983"/>
      <c r="I159" s="983"/>
      <c r="J159" s="983"/>
      <c r="K159" s="983"/>
      <c r="L159" s="1123"/>
      <c r="M159" s="1137"/>
      <c r="N159" s="1137"/>
      <c r="O159" s="1137"/>
      <c r="P159" s="1137"/>
      <c r="Q159" s="1110"/>
      <c r="R159" s="1134"/>
      <c r="S159" s="1135"/>
      <c r="T159" s="1135"/>
      <c r="U159" s="1082">
        <v>159</v>
      </c>
      <c r="V159" s="470"/>
    </row>
    <row r="160" spans="1:22" s="1111" customFormat="1" ht="15.75" customHeight="1">
      <c r="A160" s="1117" t="s">
        <v>278</v>
      </c>
      <c r="B160" s="1102"/>
      <c r="C160" s="992" t="str">
        <f>IF(C159="","",IF(C157="",C148*C158*C159,C157*C158*C159))</f>
        <v/>
      </c>
      <c r="D160" s="992" t="str">
        <f>IF(D159="","",IF(D157="",D148*D158*D159,D157*D158*D159))</f>
        <v/>
      </c>
      <c r="E160" s="992" t="str">
        <f>IF(E159="","",IF(E157="",E148*E158*E159,E157*E158*E159))</f>
        <v/>
      </c>
      <c r="F160" s="992" t="str">
        <f>IF(F159="","",IF(F157="",F148*F158*F159,F157*F158*F159))</f>
        <v/>
      </c>
      <c r="G160" s="1123"/>
      <c r="H160" s="983"/>
      <c r="I160" s="983"/>
      <c r="J160" s="983"/>
      <c r="K160" s="983"/>
      <c r="L160" s="1123"/>
      <c r="M160" s="1137"/>
      <c r="N160" s="1137"/>
      <c r="O160" s="1137"/>
      <c r="P160" s="1137"/>
      <c r="Q160" s="1110"/>
      <c r="R160" s="544"/>
      <c r="S160" s="1050"/>
      <c r="T160" s="1050"/>
      <c r="U160" s="1082">
        <v>160</v>
      </c>
      <c r="V160" s="470"/>
    </row>
    <row r="161" spans="1:22" s="1111" customFormat="1" ht="15.75" customHeight="1">
      <c r="A161" s="1117" t="s">
        <v>280</v>
      </c>
      <c r="B161" s="1123"/>
      <c r="C161" s="1025" t="str">
        <f>IF(Data!BZ161="","",Data!BZ161)</f>
        <v/>
      </c>
      <c r="D161" s="1025" t="str">
        <f>IF(Data!CA161="","",Data!CA161)</f>
        <v/>
      </c>
      <c r="E161" s="1025" t="str">
        <f>IF(Data!CB161="","",Data!CB161)</f>
        <v/>
      </c>
      <c r="F161" s="1025" t="str">
        <f>IF(Data!CC161="","",Data!CC161)</f>
        <v/>
      </c>
      <c r="G161" s="1123"/>
      <c r="H161" s="1002" t="str">
        <f>IF(SUM(C161)&gt;0,MIN(C160-H165-SUM(C165)*(H165=""),C161*'Exp factors'!C$8),"")</f>
        <v/>
      </c>
      <c r="I161" s="1002" t="str">
        <f>IF(SUM(D161)&gt;0,MIN(D160-I165-SUM(D165)*(I165=""),D161*'Exp factors'!D$8),"")</f>
        <v/>
      </c>
      <c r="J161" s="1002" t="str">
        <f>IF(SUM(E161)&gt;0,MIN(E160-J165-SUM(E165)*(J165=""),E161*'Exp factors'!E$8),"")</f>
        <v/>
      </c>
      <c r="K161" s="1002" t="str">
        <f>IF(SUM(F161)&gt;0,MIN(F160-K165-SUM(F165)*(K165=""),F161*'Exp factors'!F$8),"")</f>
        <v/>
      </c>
      <c r="L161" s="1123"/>
      <c r="M161" s="1137"/>
      <c r="N161" s="1137"/>
      <c r="O161" s="1137"/>
      <c r="P161" s="1137"/>
      <c r="Q161" s="1110"/>
      <c r="R161" s="544"/>
      <c r="S161" s="1050"/>
      <c r="T161" s="1050"/>
      <c r="U161" s="1082">
        <v>161</v>
      </c>
      <c r="V161" s="470"/>
    </row>
    <row r="162" spans="1:22" s="1111" customFormat="1" ht="15.75" customHeight="1">
      <c r="A162" s="1117" t="s">
        <v>282</v>
      </c>
      <c r="B162" s="1123"/>
      <c r="C162" s="1025" t="str">
        <f>IF(Data!BZ162="","",Data!BZ162)</f>
        <v/>
      </c>
      <c r="D162" s="1025" t="str">
        <f>IF(Data!CA162="","",Data!CA162)</f>
        <v/>
      </c>
      <c r="E162" s="1025" t="str">
        <f>IF(Data!CB162="","",Data!CB162)</f>
        <v/>
      </c>
      <c r="F162" s="1025" t="str">
        <f>IF(Data!CC162="","",Data!CC162)</f>
        <v/>
      </c>
      <c r="G162" s="1123"/>
      <c r="H162" s="983"/>
      <c r="I162" s="983"/>
      <c r="J162" s="983"/>
      <c r="K162" s="983"/>
      <c r="L162" s="1123"/>
      <c r="M162" s="1137"/>
      <c r="N162" s="1137"/>
      <c r="O162" s="1137"/>
      <c r="P162" s="1137"/>
      <c r="Q162" s="1110"/>
      <c r="R162" s="1134"/>
      <c r="S162" s="1135"/>
      <c r="T162" s="1135"/>
      <c r="U162" s="1082">
        <v>162</v>
      </c>
      <c r="V162" s="470"/>
    </row>
    <row r="163" spans="1:22" s="1111" customFormat="1" ht="15.75" customHeight="1">
      <c r="A163" s="1149" t="s">
        <v>284</v>
      </c>
      <c r="B163" s="1133"/>
      <c r="C163" s="1141" t="str">
        <f>IF(SUM(C161)=0,"",C161*C162)</f>
        <v/>
      </c>
      <c r="D163" s="1141" t="str">
        <f>IF(SUM(D161)=0,"",D161*D162)</f>
        <v/>
      </c>
      <c r="E163" s="1141" t="str">
        <f>IF(SUM(E161)=0,"",E161*E162)</f>
        <v/>
      </c>
      <c r="F163" s="1141" t="str">
        <f>IF(SUM(F161)=0,"",F161*F162)</f>
        <v/>
      </c>
      <c r="G163" s="1140"/>
      <c r="H163" s="992" t="str">
        <f>IF(H161="","",H161*C162)</f>
        <v/>
      </c>
      <c r="I163" s="992" t="str">
        <f>IF(I161="","",I161*D162)</f>
        <v/>
      </c>
      <c r="J163" s="992" t="str">
        <f>IF(J161="","",J161*E162)</f>
        <v/>
      </c>
      <c r="K163" s="992" t="str">
        <f>IF(K161="","",K161*F162)</f>
        <v/>
      </c>
      <c r="L163" s="1140"/>
      <c r="M163" s="1141" t="str">
        <f>IF(H163="","",SUM(H163)-SUM(C163))</f>
        <v/>
      </c>
      <c r="N163" s="1141" t="str">
        <f>IF(I163="","",SUM(I163)-SUM(D163))</f>
        <v/>
      </c>
      <c r="O163" s="1141" t="str">
        <f>IF(J163="","",SUM(J163)-SUM(E163))</f>
        <v/>
      </c>
      <c r="P163" s="1141" t="str">
        <f>IF(K163="","",SUM(K163)-SUM(F163))</f>
        <v/>
      </c>
      <c r="Q163" s="1110"/>
      <c r="R163" s="544"/>
      <c r="S163" s="1050"/>
      <c r="T163" s="1050"/>
      <c r="U163" s="1082">
        <v>163</v>
      </c>
      <c r="V163" s="470"/>
    </row>
    <row r="164" spans="1:22" ht="15.75" customHeight="1">
      <c r="A164" s="1142" t="s">
        <v>286</v>
      </c>
      <c r="B164" s="1102"/>
      <c r="C164" s="1144">
        <f>IF(Data!BZ164="","",Data!BZ164)</f>
        <v>1</v>
      </c>
      <c r="D164" s="1144">
        <f>IF(Data!CA164="","",Data!CA164)</f>
        <v>1</v>
      </c>
      <c r="E164" s="1144">
        <f>IF(Data!CB164="","",Data!CB164)</f>
        <v>1</v>
      </c>
      <c r="F164" s="1144">
        <f>IF(Data!CC164="","",Data!CC164)</f>
        <v>1</v>
      </c>
      <c r="G164" s="1143"/>
      <c r="H164" s="983"/>
      <c r="I164" s="983"/>
      <c r="J164" s="983"/>
      <c r="K164" s="983"/>
      <c r="L164" s="1143"/>
      <c r="M164" s="983"/>
      <c r="N164" s="983"/>
      <c r="O164" s="983"/>
      <c r="P164" s="983"/>
      <c r="Q164" s="1150"/>
      <c r="R164" s="544"/>
      <c r="S164" s="1050"/>
      <c r="T164" s="1050"/>
      <c r="U164" s="1082">
        <v>164</v>
      </c>
      <c r="V164" s="470"/>
    </row>
    <row r="165" spans="1:22" s="1111" customFormat="1" ht="15.75" customHeight="1">
      <c r="A165" s="1142" t="s">
        <v>288</v>
      </c>
      <c r="B165" s="1143"/>
      <c r="C165" s="1025" t="str">
        <f>IF(Data!BZ165="","",Data!BZ165)</f>
        <v/>
      </c>
      <c r="D165" s="1025" t="str">
        <f>IF(Data!CA165="","",Data!CA165)</f>
        <v/>
      </c>
      <c r="E165" s="1025" t="str">
        <f>IF(Data!CB165="","",Data!CB165)</f>
        <v/>
      </c>
      <c r="F165" s="1025" t="str">
        <f>IF(Data!CC165="","",Data!CC165)</f>
        <v/>
      </c>
      <c r="G165" s="1133"/>
      <c r="H165" s="751"/>
      <c r="I165" s="751"/>
      <c r="J165" s="751"/>
      <c r="K165" s="751"/>
      <c r="L165" s="1133"/>
      <c r="M165" s="983"/>
      <c r="N165" s="983"/>
      <c r="O165" s="983"/>
      <c r="P165" s="983"/>
      <c r="Q165" s="1110"/>
      <c r="R165" s="544"/>
      <c r="S165" s="1050"/>
      <c r="T165" s="1050"/>
      <c r="U165" s="1082">
        <v>165</v>
      </c>
      <c r="V165" s="470"/>
    </row>
    <row r="166" spans="1:22" ht="15.75" customHeight="1">
      <c r="A166" s="1142" t="s">
        <v>324</v>
      </c>
      <c r="B166" s="1102"/>
      <c r="C166" s="1153" t="str">
        <f>IF(SUM(C151,C160)&gt;0,SUM(C152,C161)/SUM(C151,C160),"")</f>
        <v/>
      </c>
      <c r="D166" s="1153" t="str">
        <f>IF(SUM(D151,D160)&gt;0,SUM(D152,D161)/SUM(D151,D160),"")</f>
        <v/>
      </c>
      <c r="E166" s="1153" t="str">
        <f>IF(SUM(E151,E160)&gt;0,SUM(E152,E161)/SUM(E151,E160),"")</f>
        <v/>
      </c>
      <c r="F166" s="1153" t="str">
        <f>IF(SUM(F151,F160)&gt;0,SUM(F152,F161)/SUM(F151,F160),"")</f>
        <v/>
      </c>
      <c r="G166" s="1143"/>
      <c r="H166" s="1153" t="str">
        <f>IF(SUM(C151,C160)&gt;0,SUM(H152,SUM(C152)*(SUM(H152)=0),H161,SUM(C161)*(SUM(H161)=0))/SUM(C151,C160),"")</f>
        <v/>
      </c>
      <c r="I166" s="1153" t="str">
        <f>IF(SUM(D151,D160)&gt;0,SUM(I152,SUM(D152)*(SUM(I152)=0),I161,SUM(D161)*(SUM(I161)=0))/SUM(D151,D160),"")</f>
        <v/>
      </c>
      <c r="J166" s="1153" t="str">
        <f>IF(SUM(E151,E160)&gt;0,SUM(J152,SUM(E152)*(SUM(J152)=0),J161,SUM(E161)*(SUM(J161)=0))/SUM(E151,E160),"")</f>
        <v/>
      </c>
      <c r="K166" s="1153" t="str">
        <f>IF(SUM(F151,F160)&gt;0,SUM(K152,SUM(F152)*(SUM(K152)=0),K161,SUM(F161)*(SUM(K161)=0))/SUM(F151,F160),"")</f>
        <v/>
      </c>
      <c r="L166" s="1143"/>
      <c r="M166" s="1137"/>
      <c r="N166" s="1137"/>
      <c r="O166" s="1137"/>
      <c r="P166" s="1137"/>
      <c r="Q166" s="1150"/>
      <c r="R166" s="1081"/>
      <c r="S166" s="1043"/>
      <c r="T166" s="1043"/>
      <c r="U166" s="1082">
        <v>166</v>
      </c>
      <c r="V166" s="470"/>
    </row>
    <row r="167" spans="1:22" ht="15.75" customHeight="1">
      <c r="A167" s="1142" t="s">
        <v>297</v>
      </c>
      <c r="B167" s="1120"/>
      <c r="C167" s="1156" t="str">
        <f>IF(SUM(C151,C160)=0,"",SUM(C151,-SUM(C152)*C155,-SUM(C156)*C155,C160,-SUM(C161)*C164,-SUM(C165)*C164)*0.049)</f>
        <v/>
      </c>
      <c r="D167" s="1156" t="str">
        <f>IF(SUM(D151,D160)=0,"",SUM(D151,-SUM(D152)*D155,-SUM(D156)*D155,D160,-SUM(D161)*D164,-SUM(D165)*D164)*0.049)</f>
        <v/>
      </c>
      <c r="E167" s="1156" t="str">
        <f>IF(SUM(E151,E160)=0,"",SUM(E151,-SUM(E152)*E155,-SUM(E156)*E155,E160,-SUM(E161)*E164,-SUM(E165)*E164)*0.049)</f>
        <v/>
      </c>
      <c r="F167" s="1156" t="str">
        <f>IF(SUM(F151,F160)=0,"",SUM(F151,-SUM(F152)*F155,-SUM(F156)*F155,F160,-SUM(F161)*F164,-SUM(F165)*F164)*0.049)</f>
        <v/>
      </c>
      <c r="G167" s="1145"/>
      <c r="H167" s="1156" t="str">
        <f>IF(SUM(C151,C160)=0,"",(SUM(C151)-(SUM(C152)*(H152="")+SUM(C156)*(H156="")+SUM(H152,H156))*C155+SUM(C160)-(SUM(C161)*(H161="")+SUM(C165)*(H165="")+SUM(H161,H165))*C164)*0.049)</f>
        <v/>
      </c>
      <c r="I167" s="1156" t="str">
        <f>IF(SUM(D151,D160)=0,"",(SUM(D151)-(SUM(D152)*(I152="")+SUM(D156)*(I156="")+SUM(I152,I156))*D155+SUM(D160)-(SUM(D161)*(I161="")+SUM(D165)*(I165="")+SUM(I161,I165))*D164)*0.049)</f>
        <v/>
      </c>
      <c r="J167" s="1156" t="str">
        <f>IF(SUM(E151,E160)=0,"",(SUM(E151)-(SUM(E152)*(J152="")+SUM(E156)*(J156="")+SUM(J152,J156))*E155+SUM(E160)-(SUM(E161)*(J161="")+SUM(E165)*(J165="")+SUM(J161,J165))*E164)*0.049)</f>
        <v/>
      </c>
      <c r="K167" s="1156" t="str">
        <f>IF(SUM(F151,F160)=0,"",(SUM(F151)-(SUM(F152)*(K152="")+SUM(F156)*(K156="")+SUM(K152,K156))*F155+SUM(F160)-(SUM(F161)*(K161="")+SUM(F165)*(K165="")+SUM(K161,K165))*F164)*0.049)</f>
        <v/>
      </c>
      <c r="L167" s="1145"/>
      <c r="M167" s="1137"/>
      <c r="N167" s="1137"/>
      <c r="O167" s="1137"/>
      <c r="P167" s="1137"/>
      <c r="Q167" s="1150"/>
      <c r="R167" s="544"/>
      <c r="S167" s="1050"/>
      <c r="T167" s="1050"/>
      <c r="U167" s="1082">
        <v>167</v>
      </c>
      <c r="V167" s="470"/>
    </row>
    <row r="168" spans="1:22" ht="15.75" customHeight="1">
      <c r="A168" s="1116" t="s">
        <v>298</v>
      </c>
      <c r="B168" s="1102"/>
      <c r="C168" s="866" t="str">
        <f>IF(Data!BZ168="","",Data!BZ168)</f>
        <v/>
      </c>
      <c r="D168" s="866" t="str">
        <f>IF(Data!CA168="","",Data!CA168)</f>
        <v/>
      </c>
      <c r="E168" s="866" t="str">
        <f>IF(Data!CB168="","",Data!CB168)</f>
        <v/>
      </c>
      <c r="F168" s="866" t="str">
        <f>IF(Data!CC168="","",Data!CC168)</f>
        <v/>
      </c>
      <c r="G168" s="1145"/>
      <c r="H168" s="1157"/>
      <c r="I168" s="1157"/>
      <c r="J168" s="1157"/>
      <c r="K168" s="1157"/>
      <c r="L168" s="1145"/>
      <c r="M168" s="1158"/>
      <c r="N168" s="1158"/>
      <c r="O168" s="1158"/>
      <c r="P168" s="1158"/>
      <c r="Q168" s="1150"/>
      <c r="R168" s="1134"/>
      <c r="S168" s="1135"/>
      <c r="T168" s="1135"/>
      <c r="U168" s="1082">
        <v>168</v>
      </c>
      <c r="V168" s="470"/>
    </row>
    <row r="169" spans="1:22" ht="15.75" customHeight="1">
      <c r="A169" s="1142" t="s">
        <v>299</v>
      </c>
      <c r="B169" s="1102"/>
      <c r="C169" s="866" t="str">
        <f>IF(Data!BZ169="","",Data!BZ169)</f>
        <v/>
      </c>
      <c r="D169" s="866" t="str">
        <f>IF(Data!CA169="","",Data!CA169)</f>
        <v/>
      </c>
      <c r="E169" s="866" t="str">
        <f>IF(Data!CB169="","",Data!CB169)</f>
        <v/>
      </c>
      <c r="F169" s="866" t="str">
        <f>IF(Data!CC169="","",Data!CC169)</f>
        <v/>
      </c>
      <c r="G169" s="1146"/>
      <c r="H169" s="1159" t="str">
        <f>IF(SUM(C169)&gt;0,MIN(H167-H168-SUM(C168)*(H168=""),C169*'Exp factors'!C$8),"")</f>
        <v/>
      </c>
      <c r="I169" s="1159" t="str">
        <f>IF(SUM(D169)&gt;0,MIN(I167-I168-SUM(D168)*(I168=""),D169*'Exp factors'!D$8),"")</f>
        <v/>
      </c>
      <c r="J169" s="1159" t="str">
        <f>IF(SUM(E169)&gt;0,MIN(J167-J168-SUM(E168)*(J168=""),E169*'Exp factors'!E$8),"")</f>
        <v/>
      </c>
      <c r="K169" s="1159" t="str">
        <f>IF(SUM(F169)&gt;0,MIN(K167-K168-SUM(F168)*(K168=""),F169*'Exp factors'!F$8),"")</f>
        <v/>
      </c>
      <c r="L169" s="1146"/>
      <c r="M169" s="1158"/>
      <c r="N169" s="1158"/>
      <c r="O169" s="1158"/>
      <c r="P169" s="1158"/>
      <c r="Q169" s="1150"/>
      <c r="R169" s="1134"/>
      <c r="S169" s="1135"/>
      <c r="T169" s="1135"/>
      <c r="U169" s="1082">
        <v>169</v>
      </c>
      <c r="V169" s="470"/>
    </row>
    <row r="170" spans="1:22" ht="15.75" customHeight="1">
      <c r="A170" s="1117" t="s">
        <v>301</v>
      </c>
      <c r="B170" s="1120"/>
      <c r="C170" s="866" t="str">
        <f>IF(Data!BZ170="","",Data!BZ170)</f>
        <v/>
      </c>
      <c r="D170" s="866" t="str">
        <f>IF(Data!CA170="","",Data!CA170)</f>
        <v/>
      </c>
      <c r="E170" s="866" t="str">
        <f>IF(Data!CB170="","",Data!CB170)</f>
        <v/>
      </c>
      <c r="F170" s="866" t="str">
        <f>IF(Data!CC170="","",Data!CC170)</f>
        <v/>
      </c>
      <c r="G170" s="1147"/>
      <c r="H170" s="983"/>
      <c r="I170" s="983"/>
      <c r="J170" s="983"/>
      <c r="K170" s="983"/>
      <c r="L170" s="1147"/>
      <c r="M170" s="1162"/>
      <c r="N170" s="1162"/>
      <c r="O170" s="1162"/>
      <c r="P170" s="1162"/>
      <c r="Q170" s="1163"/>
      <c r="R170" s="1134"/>
      <c r="S170" s="1135"/>
      <c r="T170" s="1135"/>
      <c r="U170" s="1082">
        <v>170</v>
      </c>
      <c r="V170" s="470"/>
    </row>
    <row r="171" spans="1:22" s="1167" customFormat="1" ht="15.75" customHeight="1">
      <c r="A171" s="1116" t="s">
        <v>303</v>
      </c>
      <c r="B171" s="1123"/>
      <c r="C171" s="1141" t="str">
        <f>IF(SUM(C169)=0,"",C169*C170)</f>
        <v/>
      </c>
      <c r="D171" s="1141" t="str">
        <f>IF(SUM(D169)=0,"",D169*D170)</f>
        <v/>
      </c>
      <c r="E171" s="1141" t="str">
        <f>IF(SUM(E169)=0,"",E169*E170)</f>
        <v/>
      </c>
      <c r="F171" s="1141" t="str">
        <f>IF(SUM(F169)=0,"",F169*F170)</f>
        <v/>
      </c>
      <c r="G171" s="1148"/>
      <c r="H171" s="992" t="str">
        <f>IF(H169="","",H169*C170)</f>
        <v/>
      </c>
      <c r="I171" s="992" t="str">
        <f>IF(I169="","",I169*D170)</f>
        <v/>
      </c>
      <c r="J171" s="992" t="str">
        <f>IF(J169="","",J169*E170)</f>
        <v/>
      </c>
      <c r="K171" s="992" t="str">
        <f>IF(K169="","",K169*F170)</f>
        <v/>
      </c>
      <c r="L171" s="1148"/>
      <c r="M171" s="1141" t="str">
        <f t="shared" ref="M171:P173" si="13">IF(H171="","",SUM(H171)-SUM(C171))</f>
        <v/>
      </c>
      <c r="N171" s="1141" t="str">
        <f t="shared" si="13"/>
        <v/>
      </c>
      <c r="O171" s="1141" t="str">
        <f t="shared" si="13"/>
        <v/>
      </c>
      <c r="P171" s="1141" t="str">
        <f t="shared" si="13"/>
        <v/>
      </c>
      <c r="Q171" s="1165"/>
      <c r="R171" s="544"/>
      <c r="S171" s="1050"/>
      <c r="T171" s="1050"/>
      <c r="U171" s="1082">
        <v>171</v>
      </c>
      <c r="V171" s="1166"/>
    </row>
    <row r="172" spans="1:22" ht="15.75" customHeight="1">
      <c r="A172" s="1116" t="s">
        <v>314</v>
      </c>
      <c r="B172" s="1120"/>
      <c r="C172" s="1168" t="str">
        <f>IF(C167="","",(SUM(C151)*2973-SUM(C152,C156)*(2973-1549*(C155=0))-SUM(C168,C169)*32930)/$P$1/365/C$46)</f>
        <v/>
      </c>
      <c r="D172" s="1168" t="str">
        <f>IF(D167="","",(SUM(D151)*2973-SUM(D152,D156)*(2973-1549*(D155=0))-SUM(D168,D169)*32930)/$P$1/365/D$46)</f>
        <v/>
      </c>
      <c r="E172" s="1168" t="str">
        <f>IF(E167="","",(SUM(E151)*2973-SUM(E152,E156)*(2973-1549*(E155=0))-SUM(E168,E169)*32930)/$P$1/365/E$46)</f>
        <v/>
      </c>
      <c r="F172" s="1168" t="str">
        <f>IF(F167="","",(SUM(F151)*2973-SUM(F152,F156)*(2973-1549*(F155=0))-SUM(F168,F169)*32930)/$P$1/365/F$46)</f>
        <v/>
      </c>
      <c r="G172" s="1133"/>
      <c r="H172" s="116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6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6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6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33"/>
      <c r="M172" s="1169" t="str">
        <f t="shared" si="13"/>
        <v/>
      </c>
      <c r="N172" s="1169" t="str">
        <f t="shared" si="13"/>
        <v/>
      </c>
      <c r="O172" s="1169" t="str">
        <f t="shared" si="13"/>
        <v/>
      </c>
      <c r="P172" s="1169" t="str">
        <f t="shared" si="13"/>
        <v/>
      </c>
      <c r="Q172" s="1150"/>
      <c r="R172" s="1081"/>
      <c r="S172" s="1043"/>
      <c r="T172" s="1043"/>
      <c r="U172" s="1082">
        <v>172</v>
      </c>
      <c r="V172" s="470"/>
    </row>
    <row r="173" spans="1:22" ht="15.75" customHeight="1">
      <c r="A173" s="1116" t="s">
        <v>315</v>
      </c>
      <c r="B173" s="1120"/>
      <c r="C173" s="1168" t="str">
        <f>IF(C167="","",(SUM(C160)*2973-SUM(C161,C165)*(2973-1549*(C164=0)))/$P$1/365/C$46)</f>
        <v/>
      </c>
      <c r="D173" s="1168" t="str">
        <f>IF(D167="","",(SUM(D160)*2973-SUM(D161,D165)*(2973-1549*(D164=0)))/$P$1/365/D$46)</f>
        <v/>
      </c>
      <c r="E173" s="1168" t="str">
        <f>IF(E167="","",(SUM(E160)*2973-SUM(E161,E165)*(2973-1549*(E164=0)))/$P$1/365/E$46)</f>
        <v/>
      </c>
      <c r="F173" s="1168" t="str">
        <f>IF(F167="","",(SUM(F160)*2973-SUM(F161,F165)*(2973-1549*(F164=0)))/$P$1/365/F$46)</f>
        <v/>
      </c>
      <c r="G173" s="1133"/>
      <c r="H173" s="1168" t="str">
        <f>IF(AND(H152="",H156="",H161="",H165="",H169=""),"",(SUM(C160)*2973-(SUM(H161,H165)+SUM(C161)*(H161="")+SUM(C165)*(H165=""))*(2973-1549*(C164=0)))/$P$1/365/C$46)</f>
        <v/>
      </c>
      <c r="I173" s="1168" t="str">
        <f>IF(AND(I152="",I156="",I161="",I165="",I169=""),"",(SUM(D160)*2973-(SUM(I161,I165)+SUM(D161)*(I161="")+SUM(D165)*(I165=""))*(2973-1549*(D164=0)))/$P$1/365/D$46)</f>
        <v/>
      </c>
      <c r="J173" s="1168" t="str">
        <f>IF(AND(J152="",J156="",J161="",J165="",J169=""),"",(SUM(E160)*2973-(SUM(J161,J165)+SUM(E161)*(J161="")+SUM(E165)*(J165=""))*(2973-1549*(E164=0)))/$P$1/365/E$46)</f>
        <v/>
      </c>
      <c r="K173" s="1168" t="str">
        <f>IF(AND(K152="",K156="",K161="",K165="",K169=""),"",(SUM(F160)*2973-(SUM(K161,K165)+SUM(F161)*(K161="")+SUM(F165)*(K165=""))*(2973-1549*(F164=0)))/$P$1/365/F$46)</f>
        <v/>
      </c>
      <c r="L173" s="1133"/>
      <c r="M173" s="1169" t="str">
        <f t="shared" si="13"/>
        <v/>
      </c>
      <c r="N173" s="1169" t="str">
        <f t="shared" si="13"/>
        <v/>
      </c>
      <c r="O173" s="1169" t="str">
        <f t="shared" si="13"/>
        <v/>
      </c>
      <c r="P173" s="1169" t="str">
        <f t="shared" si="13"/>
        <v/>
      </c>
      <c r="Q173" s="1150"/>
      <c r="R173" s="1081"/>
      <c r="S173" s="1043"/>
      <c r="T173" s="1043"/>
      <c r="U173" s="1082">
        <v>173</v>
      </c>
      <c r="V173" s="470"/>
    </row>
    <row r="174" spans="1:22" ht="15.75" customHeight="1">
      <c r="A174" s="1170" t="s">
        <v>325</v>
      </c>
      <c r="B174" s="1123"/>
      <c r="C174" s="1153" t="str">
        <f>IF(SUM(C167)&gt;0,SUM(C169)/C167,"")</f>
        <v/>
      </c>
      <c r="D174" s="1153" t="str">
        <f>IF(SUM(D167)&gt;0,SUM(D169)/D167,"")</f>
        <v/>
      </c>
      <c r="E174" s="1153" t="str">
        <f>IF(SUM(E167)&gt;0,SUM(E169)/E167,"")</f>
        <v/>
      </c>
      <c r="F174" s="1153" t="str">
        <f>IF(SUM(F167)&gt;0,SUM(F169)/F167,"")</f>
        <v/>
      </c>
      <c r="G174" s="1133"/>
      <c r="H174" s="1153" t="str">
        <f>IF(H167="","",SUM(H169)/H167)</f>
        <v/>
      </c>
      <c r="I174" s="1153" t="str">
        <f>IF(I167="","",SUM(I169)/I167)</f>
        <v/>
      </c>
      <c r="J174" s="1153" t="str">
        <f>IF(J167="","",SUM(J169)/J167)</f>
        <v/>
      </c>
      <c r="K174" s="1153" t="str">
        <f>IF(K167="","",SUM(K169)/K167)</f>
        <v/>
      </c>
      <c r="L174" s="1133"/>
      <c r="M174" s="983"/>
      <c r="N174" s="983"/>
      <c r="O174" s="983"/>
      <c r="P174" s="983"/>
      <c r="Q174" s="1150"/>
      <c r="R174" s="1081"/>
      <c r="S174" s="1043"/>
      <c r="T174" s="1043"/>
      <c r="U174" s="1082">
        <v>174</v>
      </c>
      <c r="V174" s="470"/>
    </row>
    <row r="175" spans="1:22" ht="15.75" hidden="1" customHeight="1">
      <c r="A175" s="1175" t="s">
        <v>326</v>
      </c>
      <c r="B175" s="1133"/>
      <c r="C175" s="1172">
        <f>IF(Data!BZ175="","",Data!BZ175)</f>
        <v>0</v>
      </c>
      <c r="D175" s="1172">
        <f>IF(Data!CA175="","",Data!CA175)</f>
        <v>0</v>
      </c>
      <c r="E175" s="1172">
        <f>IF(Data!CB175="","",Data!CB175)</f>
        <v>0</v>
      </c>
      <c r="F175" s="1172">
        <f>IF(Data!CC175="","",Data!CC175)</f>
        <v>0</v>
      </c>
      <c r="G175" s="1120"/>
      <c r="H175" s="306"/>
      <c r="I175" s="306"/>
      <c r="J175" s="306"/>
      <c r="K175" s="306"/>
      <c r="L175" s="1120"/>
      <c r="M175" s="983"/>
      <c r="N175" s="983"/>
      <c r="O175" s="983"/>
      <c r="P175" s="983"/>
      <c r="Q175" s="1150"/>
      <c r="R175" s="1134"/>
      <c r="S175" s="1135"/>
      <c r="T175" s="1135"/>
      <c r="U175" s="1082">
        <v>175</v>
      </c>
      <c r="V175" s="470"/>
    </row>
    <row r="176" spans="1:22" ht="15.75" hidden="1" customHeight="1">
      <c r="A176" s="1142" t="s">
        <v>327</v>
      </c>
      <c r="B176" s="1176"/>
      <c r="C176" s="1172" t="str">
        <f>IF(Data!BZ176="","",Data!BZ176)</f>
        <v/>
      </c>
      <c r="D176" s="1172" t="str">
        <f>IF(Data!CA176="","",Data!CA176)</f>
        <v/>
      </c>
      <c r="E176" s="1172" t="str">
        <f>IF(Data!CB176="","",Data!CB176)</f>
        <v/>
      </c>
      <c r="F176" s="1172" t="str">
        <f>IF(Data!CC176="","",Data!CC176)</f>
        <v/>
      </c>
      <c r="G176" s="1120"/>
      <c r="H176" s="983"/>
      <c r="I176" s="983"/>
      <c r="J176" s="983"/>
      <c r="K176" s="983"/>
      <c r="L176" s="1120"/>
      <c r="M176" s="983"/>
      <c r="N176" s="983"/>
      <c r="O176" s="983"/>
      <c r="P176" s="983"/>
      <c r="Q176" s="1150"/>
      <c r="R176" s="544"/>
      <c r="S176" s="1050"/>
      <c r="T176" s="1050"/>
      <c r="U176" s="1082">
        <v>176</v>
      </c>
      <c r="V176" s="470"/>
    </row>
    <row r="177" spans="1:22" ht="15.75" hidden="1" customHeight="1">
      <c r="A177" s="1142" t="s">
        <v>353</v>
      </c>
      <c r="B177" s="1176"/>
      <c r="C177" s="1168" t="str">
        <f>IF(C176="","",C175*C176*9839/$P$1/365/C$46)</f>
        <v/>
      </c>
      <c r="D177" s="1168" t="str">
        <f>IF(D176="","",D175*D176*9839/$P$1/365/D$46)</f>
        <v/>
      </c>
      <c r="E177" s="1168" t="str">
        <f>IF(E176="","",E175*E176*9839/$P$1/365/E$46)</f>
        <v/>
      </c>
      <c r="F177" s="1168" t="str">
        <f>IF(F176="","",F175*F176*9839/$P$1/365/F$46)</f>
        <v/>
      </c>
      <c r="G177" s="1133"/>
      <c r="H177" s="1168" t="str">
        <f>IF(H175="","",H175*C176*9839/$P$1/365/H$46)</f>
        <v/>
      </c>
      <c r="I177" s="1168" t="str">
        <f>IF(I175="","",I175*D176*9839/$P$1/365/I$46)</f>
        <v/>
      </c>
      <c r="J177" s="1168" t="str">
        <f>IF(J175="","",J175*E176*9839/$P$1/365/J$46)</f>
        <v/>
      </c>
      <c r="K177" s="1168" t="str">
        <f>IF(K175="","",K175*F176*9839/$P$1/365/K$46)</f>
        <v/>
      </c>
      <c r="L177" s="1133"/>
      <c r="M177" s="1169" t="str">
        <f>IF(H177="","",SUM(H177)-SUM(C177))</f>
        <v/>
      </c>
      <c r="N177" s="1169" t="str">
        <f>IF(I177="","",SUM(I177)-SUM(D177))</f>
        <v/>
      </c>
      <c r="O177" s="1169" t="str">
        <f>IF(J177="","",SUM(J177)-SUM(E177))</f>
        <v/>
      </c>
      <c r="P177" s="1169" t="str">
        <f>IF(K177="","",SUM(K177)-SUM(F177))</f>
        <v/>
      </c>
      <c r="Q177" s="1150"/>
      <c r="R177" s="1081"/>
      <c r="S177" s="1043"/>
      <c r="T177" s="1043"/>
      <c r="U177" s="1082">
        <v>177</v>
      </c>
      <c r="V177" s="470"/>
    </row>
    <row r="178" spans="1:22" ht="15.75" customHeight="1">
      <c r="A178" s="554" t="s">
        <v>329</v>
      </c>
      <c r="B178" s="1176"/>
      <c r="C178" s="1025">
        <f>IF(Data!BZ178="","",Data!BZ178)</f>
        <v>0</v>
      </c>
      <c r="D178" s="1025">
        <f>IF(Data!CA178="","",Data!CA178)</f>
        <v>0</v>
      </c>
      <c r="E178" s="1025">
        <f>IF(Data!CB178="","",Data!CB178)</f>
        <v>0.5</v>
      </c>
      <c r="F178" s="1025">
        <f>IF(Data!CC178="","",Data!CC178)</f>
        <v>1</v>
      </c>
      <c r="G178" s="1120"/>
      <c r="H178" s="306"/>
      <c r="I178" s="306"/>
      <c r="J178" s="306"/>
      <c r="K178" s="306"/>
      <c r="L178" s="1120"/>
      <c r="M178" s="983"/>
      <c r="N178" s="983"/>
      <c r="O178" s="983"/>
      <c r="P178" s="983"/>
      <c r="Q178" s="1150"/>
      <c r="R178" s="1134"/>
      <c r="S178" s="1135"/>
      <c r="T178" s="1135"/>
      <c r="U178" s="1082">
        <v>178</v>
      </c>
      <c r="V178" s="470"/>
    </row>
    <row r="179" spans="1:22" ht="15.75" customHeight="1">
      <c r="A179" s="1142" t="s">
        <v>327</v>
      </c>
      <c r="B179" s="1102"/>
      <c r="C179" s="1025">
        <f>IF(Data!BZ179="","",Data!BZ179)</f>
        <v>150</v>
      </c>
      <c r="D179" s="1025">
        <f>IF(Data!CA179="","",Data!CA179)</f>
        <v>150</v>
      </c>
      <c r="E179" s="1025">
        <f>IF(Data!CB179="","",Data!CB179)</f>
        <v>150</v>
      </c>
      <c r="F179" s="1025">
        <f>IF(Data!CC179="","",Data!CC179)</f>
        <v>150</v>
      </c>
      <c r="G179" s="1120"/>
      <c r="H179" s="983"/>
      <c r="I179" s="983"/>
      <c r="J179" s="983"/>
      <c r="K179" s="983"/>
      <c r="L179" s="1120"/>
      <c r="M179" s="983"/>
      <c r="N179" s="983"/>
      <c r="O179" s="983"/>
      <c r="P179" s="983"/>
      <c r="Q179" s="1150"/>
      <c r="R179" s="544"/>
      <c r="S179" s="1050"/>
      <c r="T179" s="1050"/>
      <c r="U179" s="1082">
        <v>179</v>
      </c>
      <c r="V179" s="470"/>
    </row>
    <row r="180" spans="1:22" ht="15.75" customHeight="1">
      <c r="A180" s="1142" t="s">
        <v>353</v>
      </c>
      <c r="B180" s="1102"/>
      <c r="C180" s="1168">
        <f>IF(C179="","",C178*C179*2350*$K$1/$P$1/365/C$46)</f>
        <v>0</v>
      </c>
      <c r="D180" s="1168">
        <f t="shared" ref="D180:F180" si="14">IF(D179="","",D178*D179*2350*$K$1/$P$1/365/D$46)</f>
        <v>0</v>
      </c>
      <c r="E180" s="1168">
        <f t="shared" si="14"/>
        <v>3.828992839352429E-2</v>
      </c>
      <c r="F180" s="1168">
        <f t="shared" si="14"/>
        <v>9.1895828144458291E-2</v>
      </c>
      <c r="G180" s="1133"/>
      <c r="H180" s="1168" t="str">
        <f>IF(H178="","",H178*C179*9839/$P$1/365/H$46)</f>
        <v/>
      </c>
      <c r="I180" s="1168" t="str">
        <f>IF(I178="","",I178*D179*9839/$P$1/365/I$46)</f>
        <v/>
      </c>
      <c r="J180" s="1168" t="str">
        <f>IF(J178="","",J178*E179*9839/$P$1/365/J$46)</f>
        <v/>
      </c>
      <c r="K180" s="1168" t="str">
        <f>IF(K178="","",K178*F179*9839/$P$1/365/K$46)</f>
        <v/>
      </c>
      <c r="L180" s="1133"/>
      <c r="M180" s="1169" t="str">
        <f>IF(H180="","",SUM(H180)-SUM(C180))</f>
        <v/>
      </c>
      <c r="N180" s="1169" t="str">
        <f>IF(I180="","",SUM(I180)-SUM(D180))</f>
        <v/>
      </c>
      <c r="O180" s="1169" t="str">
        <f>IF(J180="","",SUM(J180)-SUM(E180))</f>
        <v/>
      </c>
      <c r="P180" s="1169" t="str">
        <f>IF(K180="","",SUM(K180)-SUM(F180))</f>
        <v/>
      </c>
      <c r="Q180" s="1150"/>
      <c r="R180" s="1081"/>
      <c r="S180" s="1043"/>
      <c r="T180" s="1043"/>
      <c r="U180" s="1082">
        <v>180</v>
      </c>
      <c r="V180" s="470"/>
    </row>
    <row r="181" spans="1:22" ht="15.75" customHeight="1">
      <c r="A181" s="554" t="s">
        <v>330</v>
      </c>
      <c r="B181" s="1120"/>
      <c r="C181" s="1025">
        <f>IF(Data!BZ181="","",Data!BZ181)</f>
        <v>0</v>
      </c>
      <c r="D181" s="1025">
        <f>IF(Data!CA181="","",Data!CA181)</f>
        <v>1.5</v>
      </c>
      <c r="E181" s="1025">
        <f>IF(Data!CB181="","",Data!CB181)</f>
        <v>2</v>
      </c>
      <c r="F181" s="1025">
        <f>IF(Data!CC181="","",Data!CC181)</f>
        <v>4</v>
      </c>
      <c r="G181" s="1120"/>
      <c r="H181" s="306"/>
      <c r="I181" s="306"/>
      <c r="J181" s="306"/>
      <c r="K181" s="306"/>
      <c r="L181" s="1120"/>
      <c r="M181" s="983"/>
      <c r="N181" s="983"/>
      <c r="O181" s="983"/>
      <c r="P181" s="983"/>
      <c r="Q181" s="1150"/>
      <c r="R181" s="1134"/>
      <c r="S181" s="1135"/>
      <c r="T181" s="1135"/>
      <c r="U181" s="1082">
        <v>181</v>
      </c>
      <c r="V181" s="470"/>
    </row>
    <row r="182" spans="1:22" ht="15.75" customHeight="1">
      <c r="A182" s="1142" t="s">
        <v>327</v>
      </c>
      <c r="B182" s="1123"/>
      <c r="C182" s="1025">
        <f>IF(Data!BZ182="","",Data!BZ182)</f>
        <v>25</v>
      </c>
      <c r="D182" s="1025">
        <f>IF(Data!CA182="","",Data!CA182)</f>
        <v>25</v>
      </c>
      <c r="E182" s="1025">
        <f>IF(Data!CB182="","",Data!CB182)</f>
        <v>25</v>
      </c>
      <c r="F182" s="1025">
        <f>IF(Data!CC182="","",Data!CC182)</f>
        <v>25</v>
      </c>
      <c r="G182" s="1120"/>
      <c r="H182" s="983"/>
      <c r="I182" s="983"/>
      <c r="J182" s="983"/>
      <c r="K182" s="983"/>
      <c r="L182" s="1120"/>
      <c r="M182" s="983"/>
      <c r="N182" s="983"/>
      <c r="O182" s="983"/>
      <c r="P182" s="983"/>
      <c r="Q182" s="1150"/>
      <c r="R182" s="544"/>
      <c r="S182" s="1050"/>
      <c r="T182" s="1050"/>
      <c r="U182" s="1082">
        <v>182</v>
      </c>
      <c r="V182" s="470"/>
    </row>
    <row r="183" spans="1:22" ht="15.75" customHeight="1">
      <c r="A183" s="1142" t="s">
        <v>353</v>
      </c>
      <c r="B183" s="1123"/>
      <c r="C183" s="1168">
        <f>IF(C182="","",C181*C182*1450*$K$1/$P$1/365/C$46)</f>
        <v>0</v>
      </c>
      <c r="D183" s="1168">
        <f t="shared" ref="D183:F183" si="15">IF(D182="","",D181*D182*1450*$K$1/$P$1/365/D$46)</f>
        <v>1.1812850249066004E-2</v>
      </c>
      <c r="E183" s="1168">
        <f t="shared" si="15"/>
        <v>1.575046699875467E-2</v>
      </c>
      <c r="F183" s="1168">
        <f t="shared" si="15"/>
        <v>3.7801120797011208E-2</v>
      </c>
      <c r="G183" s="1133"/>
      <c r="H183" s="1168" t="str">
        <f>IF(H181="","",H181*C182*1450/$P$1/365/H$46)</f>
        <v/>
      </c>
      <c r="I183" s="1168" t="str">
        <f>IF(I181="","",I181*D182*1450/$P$1/365/I$46)</f>
        <v/>
      </c>
      <c r="J183" s="1168" t="str">
        <f>IF(J181="","",J181*E182*1450/$P$1/365/J$46)</f>
        <v/>
      </c>
      <c r="K183" s="1168" t="str">
        <f>IF(K181="","",K181*F182*1450/$P$1/365/K$46)</f>
        <v/>
      </c>
      <c r="L183" s="1133"/>
      <c r="M183" s="1169" t="str">
        <f>IF(H183="","",SUM(H183)-SUM(C183))</f>
        <v/>
      </c>
      <c r="N183" s="1169" t="str">
        <f>IF(I183="","",SUM(I183)-SUM(D183))</f>
        <v/>
      </c>
      <c r="O183" s="1169" t="str">
        <f>IF(J183="","",SUM(J183)-SUM(E183))</f>
        <v/>
      </c>
      <c r="P183" s="1169" t="str">
        <f>IF(K183="","",SUM(K183)-SUM(F183))</f>
        <v/>
      </c>
      <c r="Q183" s="1150"/>
      <c r="R183" s="1081"/>
      <c r="S183" s="1043"/>
      <c r="T183" s="1043"/>
      <c r="U183" s="1082">
        <v>183</v>
      </c>
      <c r="V183" s="470"/>
    </row>
    <row r="184" spans="1:22" ht="15.75" hidden="1" customHeight="1">
      <c r="A184" s="1175" t="s">
        <v>331</v>
      </c>
      <c r="B184" s="1123"/>
      <c r="C184" s="1172" t="str">
        <f>IF(Data!BZ184="","",Data!BZ184)</f>
        <v/>
      </c>
      <c r="D184" s="1172" t="str">
        <f>IF(Data!CA184="","",Data!CA184)</f>
        <v/>
      </c>
      <c r="E184" s="1172" t="str">
        <f>IF(Data!CB184="","",Data!CB184)</f>
        <v/>
      </c>
      <c r="F184" s="1172" t="str">
        <f>IF(Data!CC184="","",Data!CC184)</f>
        <v/>
      </c>
      <c r="G184" s="1120"/>
      <c r="H184" s="306"/>
      <c r="I184" s="306"/>
      <c r="J184" s="306"/>
      <c r="K184" s="306"/>
      <c r="L184" s="1120"/>
      <c r="M184" s="983"/>
      <c r="N184" s="983"/>
      <c r="O184" s="983"/>
      <c r="P184" s="983"/>
      <c r="Q184" s="1150"/>
      <c r="R184" s="1134"/>
      <c r="S184" s="1135"/>
      <c r="T184" s="1135"/>
      <c r="U184" s="1082">
        <v>184</v>
      </c>
      <c r="V184" s="470"/>
    </row>
    <row r="185" spans="1:22" ht="15.75" hidden="1" customHeight="1">
      <c r="A185" s="1117" t="s">
        <v>282</v>
      </c>
      <c r="B185" s="1133"/>
      <c r="C185" s="1172" t="str">
        <f>IF(Data!BZ185="","",Data!BZ185)</f>
        <v/>
      </c>
      <c r="D185" s="1172" t="str">
        <f>IF(Data!CA185="","",Data!CA185)</f>
        <v/>
      </c>
      <c r="E185" s="1172" t="str">
        <f>IF(Data!CB185="","",Data!CB185)</f>
        <v/>
      </c>
      <c r="F185" s="1172" t="str">
        <f>IF(Data!CC185="","",Data!CC185)</f>
        <v/>
      </c>
      <c r="G185" s="1120"/>
      <c r="H185" s="983"/>
      <c r="I185" s="983"/>
      <c r="J185" s="983"/>
      <c r="K185" s="983"/>
      <c r="L185" s="1120"/>
      <c r="M185" s="983"/>
      <c r="N185" s="983"/>
      <c r="O185" s="983"/>
      <c r="P185" s="983"/>
      <c r="Q185" s="1150"/>
      <c r="R185" s="544"/>
      <c r="S185" s="1050"/>
      <c r="T185" s="1050"/>
      <c r="U185" s="1082">
        <v>185</v>
      </c>
      <c r="V185" s="470"/>
    </row>
    <row r="186" spans="1:22" ht="15.75" hidden="1" customHeight="1">
      <c r="A186" s="1117" t="s">
        <v>284</v>
      </c>
      <c r="B186" s="1102"/>
      <c r="C186" s="1141" t="str">
        <f>IF(SUM(C184)=0,"",C184*C185)</f>
        <v/>
      </c>
      <c r="D186" s="1141" t="str">
        <f>IF(SUM(D184)=0,"",D184*D185)</f>
        <v/>
      </c>
      <c r="E186" s="1141" t="str">
        <f>IF(SUM(E184)=0,"",E184*E185)</f>
        <v/>
      </c>
      <c r="F186" s="1141" t="str">
        <f>IF(SUM(F184)=0,"",F184*F185)</f>
        <v/>
      </c>
      <c r="G186" s="1123"/>
      <c r="H186" s="992" t="str">
        <f>IF(H184="","",H184*C185)</f>
        <v/>
      </c>
      <c r="I186" s="992" t="str">
        <f>IF(I184="","",I184*D185)</f>
        <v/>
      </c>
      <c r="J186" s="992" t="str">
        <f>IF(J184="","",J184*E185)</f>
        <v/>
      </c>
      <c r="K186" s="992" t="str">
        <f>IF(K184="","",K184*F185)</f>
        <v/>
      </c>
      <c r="L186" s="1123"/>
      <c r="M186" s="1141" t="str">
        <f>IF(H186="","",SUM(H186)-SUM(C186))</f>
        <v/>
      </c>
      <c r="N186" s="1141" t="str">
        <f>IF(I186="","",SUM(I186)-SUM(D186))</f>
        <v/>
      </c>
      <c r="O186" s="1141" t="str">
        <f>IF(J186="","",SUM(J186)-SUM(E186))</f>
        <v/>
      </c>
      <c r="P186" s="1141" t="str">
        <f>IF(K186="","",SUM(K186)-SUM(F186))</f>
        <v/>
      </c>
      <c r="Q186" s="1150"/>
      <c r="R186" s="544"/>
      <c r="S186" s="1050"/>
      <c r="T186" s="1050"/>
      <c r="U186" s="1082">
        <v>186</v>
      </c>
      <c r="V186" s="470"/>
    </row>
    <row r="187" spans="1:22" ht="15.75" hidden="1" customHeight="1">
      <c r="A187" s="1177" t="s">
        <v>332</v>
      </c>
      <c r="B187" s="1102"/>
      <c r="C187" s="1172">
        <f>IF(Data!BZ187="","",Data!BZ187)</f>
        <v>0</v>
      </c>
      <c r="D187" s="1172">
        <f>IF(Data!CA187="","",Data!CA187)</f>
        <v>0</v>
      </c>
      <c r="E187" s="1172">
        <f>IF(Data!CB187="","",Data!CB187)</f>
        <v>0</v>
      </c>
      <c r="F187" s="1172">
        <f>IF(Data!CC187="","",Data!CC187)</f>
        <v>0</v>
      </c>
      <c r="G187" s="1120"/>
      <c r="H187" s="988" t="str">
        <f>IF(H51=0,"",ROUND((MIN(H51*'Exp factors'!C$11-H175-SUM(C175)*(H175="")-H184-SUM(C184)*(H184=""),SUM(C187)*'Exp factors'!C$12))*20/10,0)/2)</f>
        <v/>
      </c>
      <c r="I187" s="988" t="str">
        <f>IF(I51=0,"",ROUND((MIN(I51*'Exp factors'!D$11-I175-SUM(D175)*(I175="")-I184-SUM(D184)*(I184=""),SUM(D187)*'Exp factors'!D$12))*20/10,0)/2)</f>
        <v/>
      </c>
      <c r="J187" s="988" t="str">
        <f>IF(J51=0,"",ROUND((MIN(J51*'Exp factors'!E$11-J175-SUM(E175)*(J175="")-J184-SUM(E184)*(J184=""),SUM(E187)*'Exp factors'!E$12))*20/10,0)/2)</f>
        <v/>
      </c>
      <c r="K187" s="988" t="str">
        <f>IF(K51=0,"",ROUND((MIN(K51*'Exp factors'!F$11-K175-SUM(F175)*(K175="")-K184-SUM(F184)*(K184=""),SUM(F187)*'Exp factors'!F$12))*20/10,0)/2)</f>
        <v/>
      </c>
      <c r="L187" s="1120"/>
      <c r="M187" s="983"/>
      <c r="N187" s="983"/>
      <c r="O187" s="983"/>
      <c r="P187" s="983"/>
      <c r="Q187" s="1150"/>
      <c r="R187" s="1134"/>
      <c r="S187" s="1135"/>
      <c r="T187" s="1135"/>
      <c r="U187" s="1082">
        <v>187</v>
      </c>
      <c r="V187" s="470"/>
    </row>
    <row r="188" spans="1:22" ht="15.75" hidden="1" customHeight="1">
      <c r="A188" s="1117" t="s">
        <v>282</v>
      </c>
      <c r="B188" s="1120"/>
      <c r="C188" s="1172" t="str">
        <f>IF(Data!BZ188="","",Data!BZ188)</f>
        <v/>
      </c>
      <c r="D188" s="1172" t="str">
        <f>IF(Data!CA188="","",Data!CA188)</f>
        <v/>
      </c>
      <c r="E188" s="1172" t="str">
        <f>IF(Data!CB188="","",Data!CB188)</f>
        <v/>
      </c>
      <c r="F188" s="1172" t="str">
        <f>IF(Data!CC188="","",Data!CC188)</f>
        <v/>
      </c>
      <c r="G188" s="1120"/>
      <c r="H188" s="983"/>
      <c r="I188" s="983"/>
      <c r="J188" s="983"/>
      <c r="K188" s="983"/>
      <c r="L188" s="1120"/>
      <c r="M188" s="983"/>
      <c r="N188" s="983"/>
      <c r="O188" s="983"/>
      <c r="P188" s="983"/>
      <c r="Q188" s="1150"/>
      <c r="R188" s="544"/>
      <c r="S188" s="1050"/>
      <c r="T188" s="1050"/>
      <c r="U188" s="1082">
        <v>188</v>
      </c>
      <c r="V188" s="470"/>
    </row>
    <row r="189" spans="1:22" ht="15.75" hidden="1" customHeight="1">
      <c r="A189" s="1117" t="s">
        <v>284</v>
      </c>
      <c r="B189" s="1123"/>
      <c r="C189" s="1141" t="str">
        <f>IF(SUM(C187)=0,"",C187*C188)</f>
        <v/>
      </c>
      <c r="D189" s="1141" t="str">
        <f>IF(SUM(D187)=0,"",D187*D188)</f>
        <v/>
      </c>
      <c r="E189" s="1141" t="str">
        <f>IF(SUM(E187)=0,"",E187*E188)</f>
        <v/>
      </c>
      <c r="F189" s="1141" t="str">
        <f>IF(SUM(F187)=0,"",F187*F188)</f>
        <v/>
      </c>
      <c r="G189" s="1123"/>
      <c r="H189" s="992" t="str">
        <f>IF(SUM(H187)=0,"",H187*C188)</f>
        <v/>
      </c>
      <c r="I189" s="992" t="str">
        <f>IF(SUM(I187)=0,"",I187*D188)</f>
        <v/>
      </c>
      <c r="J189" s="992" t="str">
        <f>IF(SUM(J187)=0,"",J187*E188)</f>
        <v/>
      </c>
      <c r="K189" s="992" t="str">
        <f>IF(SUM(K187)=0,"",K187*F188)</f>
        <v/>
      </c>
      <c r="L189" s="1123"/>
      <c r="M189" s="1141" t="str">
        <f>IF(H189="","",SUM(H189)-SUM(C189))</f>
        <v/>
      </c>
      <c r="N189" s="1141" t="str">
        <f>IF(I189="","",SUM(I189)-SUM(D189))</f>
        <v/>
      </c>
      <c r="O189" s="1141" t="str">
        <f>IF(J189="","",SUM(J189)-SUM(E189))</f>
        <v/>
      </c>
      <c r="P189" s="1141" t="str">
        <f>IF(K189="","",SUM(K189)-SUM(F189))</f>
        <v/>
      </c>
      <c r="Q189" s="1150"/>
      <c r="R189" s="544"/>
      <c r="S189" s="1050"/>
      <c r="T189" s="1050"/>
      <c r="U189" s="1082">
        <v>189</v>
      </c>
      <c r="V189" s="470"/>
    </row>
    <row r="190" spans="1:22" ht="15.75" hidden="1" customHeight="1">
      <c r="A190" s="1178" t="s">
        <v>333</v>
      </c>
      <c r="B190" s="1121"/>
      <c r="C190" s="1153" t="str">
        <f>IF(SUM(C51)=0,"",SUM(C175,C184,C187)/C51)</f>
        <v/>
      </c>
      <c r="D190" s="1153" t="str">
        <f>IF(SUM(D51)=0,"",SUM(D175,D184,D187)/D51)</f>
        <v/>
      </c>
      <c r="E190" s="1153" t="str">
        <f>IF(SUM(E51)=0,"",SUM(E175,E184,E187)/E51)</f>
        <v/>
      </c>
      <c r="F190" s="1153" t="str">
        <f>IF(SUM(F51)=0,"",SUM(F175,F184,F187)/F51)</f>
        <v/>
      </c>
      <c r="G190" s="1123"/>
      <c r="H190" s="1153" t="str">
        <f>IF(H51=0,"",SUM(H175,SUM(C175)*(H175=""),H184,SUM(C184)*(H184=""),H187)/H51)</f>
        <v/>
      </c>
      <c r="I190" s="1153" t="str">
        <f>IF(I51=0,"",SUM(I175,SUM(D175)*(I175=""),I184,SUM(D184)*(I184=""),I187)/I51)</f>
        <v/>
      </c>
      <c r="J190" s="1153" t="str">
        <f>IF(J51=0,"",SUM(J175,SUM(E175)*(J175=""),J184,SUM(E184)*(J184=""),J187)/J51)</f>
        <v/>
      </c>
      <c r="K190" s="1153" t="str">
        <f>IF(K51=0,"",SUM(K175,SUM(F175)*(K175=""),K184,SUM(F184)*(K184=""),K187)/K51)</f>
        <v/>
      </c>
      <c r="L190" s="1123"/>
      <c r="M190" s="983"/>
      <c r="N190" s="983"/>
      <c r="O190" s="983"/>
      <c r="P190" s="983"/>
      <c r="Q190" s="1150"/>
      <c r="R190" s="1081"/>
      <c r="S190" s="1043"/>
      <c r="T190" s="1043"/>
      <c r="U190" s="1082">
        <v>190</v>
      </c>
      <c r="V190" s="470"/>
    </row>
    <row r="191" spans="1:22" ht="15.75" customHeight="1">
      <c r="A191" s="554" t="s">
        <v>334</v>
      </c>
      <c r="B191" s="1123"/>
      <c r="C191" s="1025" t="str">
        <f>IF(Data!BZ191="","",Data!BZ191)</f>
        <v/>
      </c>
      <c r="D191" s="1025" t="str">
        <f>IF(Data!CA191="","",Data!CA191)</f>
        <v/>
      </c>
      <c r="E191" s="1025" t="str">
        <f>IF(Data!CB191="","",Data!CB191)</f>
        <v/>
      </c>
      <c r="F191" s="1025" t="str">
        <f>IF(Data!CC191="","",Data!CC191)</f>
        <v/>
      </c>
      <c r="G191" s="1120"/>
      <c r="H191" s="983"/>
      <c r="I191" s="983"/>
      <c r="J191" s="983"/>
      <c r="K191" s="983"/>
      <c r="L191" s="1120"/>
      <c r="M191" s="983"/>
      <c r="N191" s="983"/>
      <c r="O191" s="983"/>
      <c r="P191" s="983"/>
      <c r="Q191" s="1150"/>
      <c r="R191" s="1134"/>
      <c r="S191" s="1135"/>
      <c r="T191" s="1135"/>
      <c r="U191" s="1082">
        <v>191</v>
      </c>
      <c r="V191" s="470"/>
    </row>
    <row r="192" spans="1:22" ht="15.75" customHeight="1">
      <c r="A192" s="1179" t="s">
        <v>335</v>
      </c>
      <c r="B192" s="1133"/>
      <c r="C192" s="1025" t="str">
        <f>IF(Data!BZ192="","",Data!BZ192)</f>
        <v/>
      </c>
      <c r="D192" s="1025" t="str">
        <f>IF(Data!CA192="","",Data!CA192)</f>
        <v/>
      </c>
      <c r="E192" s="1025" t="str">
        <f>IF(Data!CB192="","",Data!CB192)</f>
        <v/>
      </c>
      <c r="F192" s="1025" t="str">
        <f>IF(Data!CC192="","",Data!CC192)</f>
        <v/>
      </c>
      <c r="G192" s="1120"/>
      <c r="H192" s="983"/>
      <c r="I192" s="983"/>
      <c r="J192" s="983"/>
      <c r="K192" s="983"/>
      <c r="L192" s="1120"/>
      <c r="M192" s="983"/>
      <c r="N192" s="983"/>
      <c r="O192" s="983"/>
      <c r="P192" s="983"/>
      <c r="Q192" s="1150"/>
      <c r="R192" s="544"/>
      <c r="S192" s="1050"/>
      <c r="T192" s="1050"/>
      <c r="U192" s="1082">
        <v>192</v>
      </c>
      <c r="V192" s="470"/>
    </row>
    <row r="193" spans="1:22" ht="15.75" customHeight="1">
      <c r="A193" s="1117" t="s">
        <v>336</v>
      </c>
      <c r="B193" s="1176"/>
      <c r="C193" s="1025" t="str">
        <f>IF(Data!BZ193="","",Data!BZ193)</f>
        <v/>
      </c>
      <c r="D193" s="1025" t="str">
        <f>IF(Data!CA193="","",Data!CA193)</f>
        <v/>
      </c>
      <c r="E193" s="1025" t="str">
        <f>IF(Data!CB193="","",Data!CB193)</f>
        <v/>
      </c>
      <c r="F193" s="1025" t="str">
        <f>IF(Data!CC193="","",Data!CC193)</f>
        <v/>
      </c>
      <c r="G193" s="1120"/>
      <c r="H193" s="983"/>
      <c r="I193" s="983"/>
      <c r="J193" s="983"/>
      <c r="K193" s="983"/>
      <c r="L193" s="1120"/>
      <c r="M193" s="983"/>
      <c r="N193" s="983"/>
      <c r="O193" s="983"/>
      <c r="P193" s="983"/>
      <c r="Q193" s="1150"/>
      <c r="R193" s="544"/>
      <c r="S193" s="1050"/>
      <c r="T193" s="1050"/>
      <c r="U193" s="1082">
        <v>193</v>
      </c>
      <c r="V193" s="470"/>
    </row>
    <row r="194" spans="1:22" ht="15.75" customHeight="1">
      <c r="A194" s="1117" t="s">
        <v>284</v>
      </c>
      <c r="B194" s="1102"/>
      <c r="C194" s="1141" t="str">
        <f>IF(SUM(C191)=0,"",C191*(SUM(C193)-SUM(C192)))</f>
        <v/>
      </c>
      <c r="D194" s="1141" t="str">
        <f>IF(SUM(D191)=0,"",D191*(SUM(D193)-SUM(D192)))</f>
        <v/>
      </c>
      <c r="E194" s="1141" t="str">
        <f>IF(SUM(E191)=0,"",E191*(SUM(E193)-SUM(E192)))</f>
        <v/>
      </c>
      <c r="F194" s="1141" t="str">
        <f>IF(SUM(F191)=0,"",F191*(SUM(F193)-SUM(F192)))</f>
        <v/>
      </c>
      <c r="G194" s="1123"/>
      <c r="H194" s="983"/>
      <c r="I194" s="983"/>
      <c r="J194" s="983"/>
      <c r="K194" s="983"/>
      <c r="L194" s="1123"/>
      <c r="M194" s="983"/>
      <c r="N194" s="983"/>
      <c r="O194" s="983"/>
      <c r="P194" s="983"/>
      <c r="Q194" s="1150"/>
      <c r="R194" s="544"/>
      <c r="S194" s="1050"/>
      <c r="T194" s="1050"/>
      <c r="U194" s="1082">
        <v>194</v>
      </c>
      <c r="V194" s="470"/>
    </row>
    <row r="195" spans="1:22" ht="15.75" customHeight="1">
      <c r="A195" s="554" t="s">
        <v>337</v>
      </c>
      <c r="B195" s="1120"/>
      <c r="C195" s="1025" t="str">
        <f>IF(Data!BZ195="","",Data!BZ195)</f>
        <v/>
      </c>
      <c r="D195" s="1025" t="str">
        <f>IF(Data!CA195="","",Data!CA195)</f>
        <v/>
      </c>
      <c r="E195" s="1025" t="str">
        <f>IF(Data!CB195="","",Data!CB195)</f>
        <v/>
      </c>
      <c r="F195" s="1025" t="str">
        <f>IF(Data!CC195="","",Data!CC195)</f>
        <v/>
      </c>
      <c r="G195" s="1120"/>
      <c r="H195" s="306"/>
      <c r="I195" s="306"/>
      <c r="J195" s="306"/>
      <c r="K195" s="306"/>
      <c r="L195" s="1120"/>
      <c r="M195" s="983"/>
      <c r="N195" s="983"/>
      <c r="O195" s="983"/>
      <c r="P195" s="983"/>
      <c r="Q195" s="1150"/>
      <c r="R195" s="1134"/>
      <c r="S195" s="1135"/>
      <c r="T195" s="1135"/>
      <c r="U195" s="1082">
        <v>195</v>
      </c>
      <c r="V195" s="470"/>
    </row>
    <row r="196" spans="1:22" ht="15.75" customHeight="1">
      <c r="A196" s="1117" t="s">
        <v>282</v>
      </c>
      <c r="B196" s="1123"/>
      <c r="C196" s="1025" t="str">
        <f>IF(Data!BZ196="","",Data!BZ196)</f>
        <v/>
      </c>
      <c r="D196" s="1025" t="str">
        <f>IF(Data!CA196="","",Data!CA196)</f>
        <v/>
      </c>
      <c r="E196" s="1025" t="str">
        <f>IF(Data!CB196="","",Data!CB196)</f>
        <v/>
      </c>
      <c r="F196" s="1025" t="str">
        <f>IF(Data!CC196="","",Data!CC196)</f>
        <v/>
      </c>
      <c r="G196" s="1120"/>
      <c r="H196" s="983"/>
      <c r="I196" s="983"/>
      <c r="J196" s="983"/>
      <c r="K196" s="983"/>
      <c r="L196" s="1120"/>
      <c r="M196" s="983"/>
      <c r="N196" s="983"/>
      <c r="O196" s="983"/>
      <c r="P196" s="983"/>
      <c r="Q196" s="1150"/>
      <c r="R196" s="544"/>
      <c r="S196" s="1050"/>
      <c r="T196" s="1050"/>
      <c r="U196" s="1082">
        <v>196</v>
      </c>
      <c r="V196" s="470"/>
    </row>
    <row r="197" spans="1:22" ht="15.75" customHeight="1">
      <c r="A197" s="1117" t="s">
        <v>284</v>
      </c>
      <c r="B197" s="1123"/>
      <c r="C197" s="1141" t="str">
        <f>IF(SUM(C195)=0,"",C195*C196)</f>
        <v/>
      </c>
      <c r="D197" s="1141" t="str">
        <f>IF(SUM(D195)=0,"",D195*D196)</f>
        <v/>
      </c>
      <c r="E197" s="1141" t="str">
        <f>IF(SUM(E195)=0,"",E195*E196)</f>
        <v/>
      </c>
      <c r="F197" s="1141" t="str">
        <f>IF(SUM(F195)=0,"",F195*F196)</f>
        <v/>
      </c>
      <c r="G197" s="1123"/>
      <c r="H197" s="992" t="str">
        <f>IF(H195="","",H195*C196)</f>
        <v/>
      </c>
      <c r="I197" s="992" t="str">
        <f>IF(I195="","",I195*D196)</f>
        <v/>
      </c>
      <c r="J197" s="992" t="str">
        <f>IF(J195="","",J195*E196)</f>
        <v/>
      </c>
      <c r="K197" s="992" t="str">
        <f>IF(K195="","",K195*F196)</f>
        <v/>
      </c>
      <c r="L197" s="1123"/>
      <c r="M197" s="1141" t="str">
        <f>IF(H197="","",SUM(H197)-SUM(C197))</f>
        <v/>
      </c>
      <c r="N197" s="1141" t="str">
        <f>IF(I197="","",SUM(I197)-SUM(D197))</f>
        <v/>
      </c>
      <c r="O197" s="1141" t="str">
        <f>IF(J197="","",SUM(J197)-SUM(E197))</f>
        <v/>
      </c>
      <c r="P197" s="1141" t="str">
        <f>IF(K197="","",SUM(K197)-SUM(F197))</f>
        <v/>
      </c>
      <c r="Q197" s="1150"/>
      <c r="R197" s="544"/>
      <c r="S197" s="1050"/>
      <c r="T197" s="1050"/>
      <c r="U197" s="1082">
        <v>197</v>
      </c>
      <c r="V197" s="470"/>
    </row>
    <row r="198" spans="1:22" ht="15.75" customHeight="1">
      <c r="A198" s="554" t="s">
        <v>338</v>
      </c>
      <c r="B198" s="1123"/>
      <c r="C198" s="1025">
        <f>IF(Data!BZ198="","",Data!BZ198)</f>
        <v>0</v>
      </c>
      <c r="D198" s="1025">
        <f>IF(Data!CA198="","",Data!CA198)</f>
        <v>1</v>
      </c>
      <c r="E198" s="1025">
        <f>IF(Data!CB198="","",Data!CB198)</f>
        <v>1</v>
      </c>
      <c r="F198" s="1025">
        <f>IF(Data!CC198="","",Data!CC198)</f>
        <v>2</v>
      </c>
      <c r="G198" s="1120"/>
      <c r="H198" s="988" t="str">
        <f>IF(H52=0,"",ROUND((MIN(H52*'Exp factors'!C$14-H178-SUM(C178)*(H178="")-SUM(C191)*(SUM(C192)=0)-H195-SUM(C195)*(H195=""),SUM(C198)*'Exp factors'!C$15))*20/10,0)/2)</f>
        <v/>
      </c>
      <c r="I198" s="988">
        <f>IF(I52=0,"",ROUND((MIN(I52*'Exp factors'!D$14-I178-SUM(D178)*(I178="")-SUM(D191)*(SUM(D192)=0)-I195-SUM(D195)*(I195=""),SUM(D198)*'Exp factors'!D$15))*20/10,0)/2)</f>
        <v>1</v>
      </c>
      <c r="J198" s="988">
        <f>IF(J52=0,"",ROUND((MIN(J52*'Exp factors'!E$14-J178-SUM(E178)*(J178="")-SUM(E191)*(SUM(E192)=0)-J195-SUM(E195)*(J195=""),SUM(E198)*'Exp factors'!E$15))*20/10,0)/2)</f>
        <v>1</v>
      </c>
      <c r="K198" s="988">
        <f>IF(K52=0,"",ROUND((MIN(K52*'Exp factors'!F$14-K178-SUM(F178)*(K178="")-SUM(F191)*(SUM(F192)=0)-K195-SUM(F195)*(K195=""),SUM(F198)*'Exp factors'!F$15))*20/10,0)/2)</f>
        <v>2</v>
      </c>
      <c r="L198" s="1120"/>
      <c r="M198" s="983"/>
      <c r="N198" s="983"/>
      <c r="O198" s="983"/>
      <c r="P198" s="983"/>
      <c r="Q198" s="1150"/>
      <c r="R198" s="1134"/>
      <c r="S198" s="1135"/>
      <c r="T198" s="1135"/>
      <c r="U198" s="1082">
        <v>198</v>
      </c>
      <c r="V198" s="470"/>
    </row>
    <row r="199" spans="1:22" ht="15.75" customHeight="1">
      <c r="A199" s="1117" t="s">
        <v>282</v>
      </c>
      <c r="B199" s="1133"/>
      <c r="C199" s="1025" t="str">
        <f>IF(Data!BZ199="","",Data!BZ199)</f>
        <v/>
      </c>
      <c r="D199" s="1025" t="str">
        <f>IF(Data!CA199="","",Data!CA199)</f>
        <v/>
      </c>
      <c r="E199" s="1025">
        <f>IF(Data!CB199="","",Data!CB199)</f>
        <v>5000</v>
      </c>
      <c r="F199" s="1025">
        <f>IF(Data!CC199="","",Data!CC199)</f>
        <v>6000</v>
      </c>
      <c r="G199" s="1120"/>
      <c r="H199" s="983"/>
      <c r="I199" s="983"/>
      <c r="J199" s="983"/>
      <c r="K199" s="983"/>
      <c r="L199" s="1120"/>
      <c r="M199" s="983"/>
      <c r="N199" s="983"/>
      <c r="O199" s="983"/>
      <c r="P199" s="983"/>
      <c r="Q199" s="1150"/>
      <c r="R199" s="544"/>
      <c r="S199" s="1050"/>
      <c r="T199" s="1050"/>
      <c r="U199" s="1082">
        <v>199</v>
      </c>
      <c r="V199" s="470"/>
    </row>
    <row r="200" spans="1:22" ht="15.75" customHeight="1">
      <c r="A200" s="1117" t="s">
        <v>284</v>
      </c>
      <c r="B200" s="1176"/>
      <c r="C200" s="1141" t="str">
        <f>IF(OR(SUM(C199)=0,SUM(C198)=0),"",C198*C199)</f>
        <v/>
      </c>
      <c r="D200" s="1141" t="str">
        <f>IF(OR(SUM(D199)=0,SUM(D198)=0),"",D198*D199)</f>
        <v/>
      </c>
      <c r="E200" s="1141">
        <f>IF(OR(SUM(E199)=0,SUM(E198)=0),"",E198*E199)</f>
        <v>5000</v>
      </c>
      <c r="F200" s="1141">
        <f>IF(OR(SUM(F199)=0,SUM(F198)=0),"",F198*F199)</f>
        <v>12000</v>
      </c>
      <c r="G200" s="1123"/>
      <c r="H200" s="1141" t="str">
        <f>IF(OR(SUM(H199)=0,SUM(H198)=0),"",H198*H199)</f>
        <v/>
      </c>
      <c r="I200" s="1141" t="str">
        <f>IF(OR(SUM(I199)=0,SUM(I198)=0),"",I198*I199)</f>
        <v/>
      </c>
      <c r="J200" s="1141" t="str">
        <f>IF(OR(SUM(J199)=0,SUM(J198)=0),"",J198*J199)</f>
        <v/>
      </c>
      <c r="K200" s="1141" t="str">
        <f>IF(OR(SUM(K199)=0,SUM(K198)=0),"",K198*K199)</f>
        <v/>
      </c>
      <c r="L200" s="1123"/>
      <c r="M200" s="1141" t="str">
        <f>IF(H200="","",SUM(H200)-SUM(C200))</f>
        <v/>
      </c>
      <c r="N200" s="1141" t="str">
        <f>IF(I200="","",SUM(I200)-SUM(D200))</f>
        <v/>
      </c>
      <c r="O200" s="1141" t="str">
        <f>IF(J200="","",SUM(J200)-SUM(E200))</f>
        <v/>
      </c>
      <c r="P200" s="1141" t="str">
        <f>IF(K200="","",SUM(K200)-SUM(F200))</f>
        <v/>
      </c>
      <c r="Q200" s="1150"/>
      <c r="R200" s="544"/>
      <c r="S200" s="1050"/>
      <c r="T200" s="1050"/>
      <c r="U200" s="1082">
        <v>200</v>
      </c>
      <c r="V200" s="470"/>
    </row>
    <row r="201" spans="1:22" ht="15.75" customHeight="1">
      <c r="A201" s="1178" t="s">
        <v>339</v>
      </c>
      <c r="B201" s="1102"/>
      <c r="C201" s="1153" t="str">
        <f>IF(SUM(C52)=0,"",SUM(C178,SUM(C191)*(C192=""),C195,C198)/C52)</f>
        <v/>
      </c>
      <c r="D201" s="1153">
        <f>IF(SUM(D52)=0,"",SUM(D178,SUM(D191)*(D192=""),D195,D198)/D52)</f>
        <v>0.33333333333333331</v>
      </c>
      <c r="E201" s="1153">
        <f>IF(SUM(E52)=0,"",SUM(E178,SUM(E191)*(E192=""),E195,E198)/E52)</f>
        <v>0.15</v>
      </c>
      <c r="F201" s="1153">
        <f>IF(SUM(F52)=0,"",SUM(F178,SUM(F191)*(F192=""),F195,F198)/F52)</f>
        <v>0.16666666666666666</v>
      </c>
      <c r="G201" s="1123"/>
      <c r="H201" s="1153" t="str">
        <f>IF(H52=0,"",SUM(H178,SUM(C178)*(H178=""),SUM(C191)*(SUM(C192)=0),H195,SUM(C195)*(H195=""),H198)/H52)</f>
        <v/>
      </c>
      <c r="I201" s="1153">
        <f>IF(I52=0,"",SUM(I178,SUM(D178)*(I178=""),SUM(D191)*(SUM(D192)=0),I195,SUM(D195)*(I195=""),I198)/I52)</f>
        <v>0.33333333333333331</v>
      </c>
      <c r="J201" s="1153">
        <f>IF(J52=0,"",SUM(J178,SUM(E178)*(J178=""),SUM(E191)*(SUM(E192)=0),J195,SUM(E195)*(J195=""),J198)/J52)</f>
        <v>0.15</v>
      </c>
      <c r="K201" s="1153">
        <f>IF(K52=0,"",SUM(K178,SUM(F178)*(K178=""),SUM(F191)*(SUM(F192)=0),K195,SUM(F195)*(K195=""),K198)/K52)</f>
        <v>0.16666666666666666</v>
      </c>
      <c r="L201" s="1123"/>
      <c r="M201" s="983"/>
      <c r="N201" s="983"/>
      <c r="O201" s="983"/>
      <c r="P201" s="983"/>
      <c r="Q201" s="1150"/>
      <c r="R201" s="1081"/>
      <c r="S201" s="1043"/>
      <c r="T201" s="1043"/>
      <c r="U201" s="1082">
        <v>201</v>
      </c>
      <c r="V201" s="470"/>
    </row>
    <row r="202" spans="1:22" ht="15.75" customHeight="1">
      <c r="A202" s="554" t="s">
        <v>340</v>
      </c>
      <c r="B202" s="1120"/>
      <c r="C202" s="1025" t="str">
        <f>IF(Data!BZ202="","",Data!BZ202)</f>
        <v/>
      </c>
      <c r="D202" s="1025" t="str">
        <f>IF(Data!CA202="","",Data!CA202)</f>
        <v/>
      </c>
      <c r="E202" s="1025" t="str">
        <f>IF(Data!CB202="","",Data!CB202)</f>
        <v/>
      </c>
      <c r="F202" s="1025" t="str">
        <f>IF(Data!CC202="","",Data!CC202)</f>
        <v/>
      </c>
      <c r="G202" s="1120"/>
      <c r="H202" s="306"/>
      <c r="I202" s="306"/>
      <c r="J202" s="306"/>
      <c r="K202" s="306"/>
      <c r="L202" s="1120"/>
      <c r="M202" s="983"/>
      <c r="N202" s="983"/>
      <c r="O202" s="983"/>
      <c r="P202" s="983"/>
      <c r="Q202" s="1150"/>
      <c r="R202" s="1134"/>
      <c r="S202" s="1135"/>
      <c r="T202" s="1135"/>
      <c r="U202" s="1082">
        <v>202</v>
      </c>
      <c r="V202" s="470"/>
    </row>
    <row r="203" spans="1:22" ht="15.75" customHeight="1">
      <c r="A203" s="1117" t="s">
        <v>282</v>
      </c>
      <c r="B203" s="1123"/>
      <c r="C203" s="1025" t="str">
        <f>IF(Data!BZ203="","",Data!BZ203)</f>
        <v/>
      </c>
      <c r="D203" s="1025" t="str">
        <f>IF(Data!CA203="","",Data!CA203)</f>
        <v/>
      </c>
      <c r="E203" s="1025" t="str">
        <f>IF(Data!CB203="","",Data!CB203)</f>
        <v/>
      </c>
      <c r="F203" s="1025" t="str">
        <f>IF(Data!CC203="","",Data!CC203)</f>
        <v/>
      </c>
      <c r="G203" s="1120"/>
      <c r="H203" s="983"/>
      <c r="I203" s="983"/>
      <c r="J203" s="983"/>
      <c r="K203" s="983"/>
      <c r="L203" s="1120"/>
      <c r="M203" s="983"/>
      <c r="N203" s="983"/>
      <c r="O203" s="983"/>
      <c r="P203" s="983"/>
      <c r="Q203" s="1150"/>
      <c r="R203" s="544"/>
      <c r="S203" s="1050"/>
      <c r="T203" s="1050"/>
      <c r="U203" s="1082">
        <v>203</v>
      </c>
      <c r="V203" s="470"/>
    </row>
    <row r="204" spans="1:22" ht="15.75" customHeight="1">
      <c r="A204" s="1117" t="s">
        <v>284</v>
      </c>
      <c r="B204" s="1123"/>
      <c r="C204" s="1141" t="str">
        <f>IF(SUM(C202)=0,"",C202*C203)</f>
        <v/>
      </c>
      <c r="D204" s="1141" t="str">
        <f>IF(SUM(D202)=0,"",D202*D203)</f>
        <v/>
      </c>
      <c r="E204" s="1141" t="str">
        <f>IF(SUM(E202)=0,"",E202*E203)</f>
        <v/>
      </c>
      <c r="F204" s="1141" t="str">
        <f>IF(SUM(F202)=0,"",F202*F203)</f>
        <v/>
      </c>
      <c r="G204" s="1123"/>
      <c r="H204" s="992" t="str">
        <f>IF(H202="","",H202*C203)</f>
        <v/>
      </c>
      <c r="I204" s="992" t="str">
        <f>IF(I202="","",I202*D203)</f>
        <v/>
      </c>
      <c r="J204" s="992" t="str">
        <f>IF(J202="","",J202*E203)</f>
        <v/>
      </c>
      <c r="K204" s="992" t="str">
        <f>IF(K202="","",K202*F203)</f>
        <v/>
      </c>
      <c r="L204" s="1123"/>
      <c r="M204" s="1141" t="str">
        <f>IF(H204="","",SUM(H204)-SUM(C204))</f>
        <v/>
      </c>
      <c r="N204" s="1141" t="str">
        <f>IF(I204="","",SUM(I204)-SUM(D204))</f>
        <v/>
      </c>
      <c r="O204" s="1141" t="str">
        <f>IF(J204="","",SUM(J204)-SUM(E204))</f>
        <v/>
      </c>
      <c r="P204" s="1141" t="str">
        <f>IF(K204="","",SUM(K204)-SUM(F204))</f>
        <v/>
      </c>
      <c r="Q204" s="1150"/>
      <c r="R204" s="544"/>
      <c r="S204" s="1050"/>
      <c r="T204" s="1050"/>
      <c r="U204" s="1082">
        <v>204</v>
      </c>
      <c r="V204" s="470"/>
    </row>
    <row r="205" spans="1:22" ht="15.75" customHeight="1">
      <c r="A205" s="554" t="str">
        <f>IF(AND(SUM(MAX(Data!$BZ205:$CC205))=0,NOT(SUM(MAX(Data!$BZ211:$CC211))=0)),Data!A211,Data!A205)</f>
        <v>Goat sales - local: no. sold</v>
      </c>
      <c r="B205" s="1123"/>
      <c r="C205" s="1025">
        <f>IF(AND(SUM(MAX(Data!$BZ205:$CC205))=0,NOT(SUM(MAX(Data!$BZ211:$CC211))=0)),Data!BZ211,Data!BZ205)</f>
        <v>0</v>
      </c>
      <c r="D205" s="1025">
        <f>IF(AND(SUM(MAX(Data!$BZ205:$CC205))=0,NOT(SUM(MAX(Data!$BZ211:$CC211))=0)),Data!CA211,Data!CA205)</f>
        <v>1</v>
      </c>
      <c r="E205" s="1025">
        <f>IF(AND(SUM(MAX(Data!$BZ205:$CC205))=0,NOT(SUM(MAX(Data!$BZ211:$CC211))=0)),Data!CB211,Data!CB205)</f>
        <v>2</v>
      </c>
      <c r="F205" s="1025">
        <f>IF(AND(SUM(MAX(Data!$BZ205:$CC205))=0,NOT(SUM(MAX(Data!$BZ211:$CC211))=0)),Data!CC211,Data!CC205)</f>
        <v>6</v>
      </c>
      <c r="G205" s="1120"/>
      <c r="H205" s="98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8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8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88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120"/>
      <c r="M205" s="983"/>
      <c r="N205" s="983"/>
      <c r="O205" s="983"/>
      <c r="P205" s="983"/>
      <c r="Q205" s="1150"/>
      <c r="R205" s="1134"/>
      <c r="S205" s="1135"/>
      <c r="T205" s="1135"/>
      <c r="U205" s="1082">
        <v>205</v>
      </c>
      <c r="V205" s="470"/>
    </row>
    <row r="206" spans="1:22" ht="15.75" customHeight="1">
      <c r="A206" s="1117" t="s">
        <v>282</v>
      </c>
      <c r="B206" s="1123"/>
      <c r="C206" s="1025">
        <f>IF(AND(SUM(MAX(Data!$BZ206:$CC206))=0,NOT(SUM(MAX(Data!$BZ212:$CC212))=0)),Data!BZ212,Data!BZ206)</f>
        <v>0</v>
      </c>
      <c r="D206" s="1025">
        <f>IF(AND(SUM(MAX(Data!$BZ206:$CC206))=0,NOT(SUM(MAX(Data!$BZ212:$CC212))=0)),Data!CA212,Data!CA206)</f>
        <v>0</v>
      </c>
      <c r="E206" s="1025">
        <f>IF(AND(SUM(MAX(Data!$BZ206:$CC206))=0,NOT(SUM(MAX(Data!$BZ212:$CC212))=0)),Data!CB212,Data!CB206)</f>
        <v>700</v>
      </c>
      <c r="F206" s="1025">
        <f>IF(AND(SUM(MAX(Data!$BZ206:$CC206))=0,NOT(SUM(MAX(Data!$BZ212:$CC212))=0)),Data!CC212,Data!CC206)</f>
        <v>700</v>
      </c>
      <c r="G206" s="1120"/>
      <c r="H206" s="983"/>
      <c r="I206" s="983"/>
      <c r="J206" s="983"/>
      <c r="K206" s="983"/>
      <c r="L206" s="1120"/>
      <c r="M206" s="983"/>
      <c r="N206" s="983"/>
      <c r="O206" s="983"/>
      <c r="P206" s="983"/>
      <c r="Q206" s="1150"/>
      <c r="R206" s="544"/>
      <c r="S206" s="1050"/>
      <c r="T206" s="1050"/>
      <c r="U206" s="1082">
        <v>206</v>
      </c>
      <c r="V206" s="470"/>
    </row>
    <row r="207" spans="1:22" ht="15.75" customHeight="1">
      <c r="A207" s="1117" t="s">
        <v>284</v>
      </c>
      <c r="B207" s="1176"/>
      <c r="C207" s="1141" t="str">
        <f>IF(SUM(C205)=0,"",C205*C206)</f>
        <v/>
      </c>
      <c r="D207" s="1141">
        <f>IF(SUM(D205)=0,"",D205*D206)</f>
        <v>0</v>
      </c>
      <c r="E207" s="1141">
        <f>IF(SUM(E205)=0,"",E205*E206)</f>
        <v>1400</v>
      </c>
      <c r="F207" s="1141">
        <f>IF(SUM(F205)=0,"",F205*F206)</f>
        <v>4200</v>
      </c>
      <c r="G207" s="1123"/>
      <c r="H207" s="992" t="str">
        <f>IF(SUM(H205)=0,"",H205*C206)</f>
        <v/>
      </c>
      <c r="I207" s="992">
        <f>IF(SUM(I205)=0,"",I205*D206)</f>
        <v>0</v>
      </c>
      <c r="J207" s="992">
        <f>IF(SUM(J205)=0,"",J205*E206)</f>
        <v>1750</v>
      </c>
      <c r="K207" s="992">
        <f>IF(SUM(K205)=0,"",K205*F206)</f>
        <v>3150</v>
      </c>
      <c r="L207" s="1123"/>
      <c r="M207" s="1141" t="str">
        <f>IF(H207="","",SUM(H207)-SUM(C207))</f>
        <v/>
      </c>
      <c r="N207" s="1141">
        <f>IF(I207="","",SUM(I207)-SUM(D207))</f>
        <v>0</v>
      </c>
      <c r="O207" s="1141">
        <f>IF(J207="","",SUM(J207)-SUM(E207))</f>
        <v>350</v>
      </c>
      <c r="P207" s="1141">
        <f>IF(K207="","",SUM(K207)-SUM(F207))</f>
        <v>-1050</v>
      </c>
      <c r="Q207" s="1150"/>
      <c r="R207" s="544"/>
      <c r="S207" s="1050"/>
      <c r="T207" s="1050"/>
      <c r="U207" s="1082">
        <v>207</v>
      </c>
      <c r="V207" s="470"/>
    </row>
    <row r="208" spans="1:22" ht="15.75" customHeight="1">
      <c r="A208" s="554" t="s">
        <v>342</v>
      </c>
      <c r="B208" s="1102"/>
      <c r="C208" s="1025" t="str">
        <f>IF(Data!BZ208="","",Data!BZ208)</f>
        <v/>
      </c>
      <c r="D208" s="1025" t="str">
        <f>IF(Data!CA208="","",Data!CA208)</f>
        <v/>
      </c>
      <c r="E208" s="1025" t="str">
        <f>IF(Data!CB208="","",Data!CB208)</f>
        <v/>
      </c>
      <c r="F208" s="1025" t="str">
        <f>IF(Data!CC208="","",Data!CC208)</f>
        <v/>
      </c>
      <c r="G208" s="1120"/>
      <c r="H208" s="306"/>
      <c r="I208" s="306"/>
      <c r="J208" s="306"/>
      <c r="K208" s="306"/>
      <c r="L208" s="1120"/>
      <c r="M208" s="983"/>
      <c r="N208" s="983"/>
      <c r="O208" s="983"/>
      <c r="P208" s="983"/>
      <c r="Q208" s="1150"/>
      <c r="R208" s="1134"/>
      <c r="S208" s="1135"/>
      <c r="T208" s="1135"/>
      <c r="U208" s="1082">
        <v>208</v>
      </c>
      <c r="V208" s="470"/>
    </row>
    <row r="209" spans="1:22" ht="15.75" customHeight="1">
      <c r="A209" s="1117" t="s">
        <v>282</v>
      </c>
      <c r="B209" s="1120"/>
      <c r="C209" s="1025" t="str">
        <f>IF(Data!BZ209="","",Data!BZ209)</f>
        <v/>
      </c>
      <c r="D209" s="1025" t="str">
        <f>IF(Data!CA209="","",Data!CA209)</f>
        <v/>
      </c>
      <c r="E209" s="1025" t="str">
        <f>IF(Data!CB209="","",Data!CB209)</f>
        <v/>
      </c>
      <c r="F209" s="1025" t="str">
        <f>IF(Data!CC209="","",Data!CC209)</f>
        <v/>
      </c>
      <c r="G209" s="1120"/>
      <c r="H209" s="983"/>
      <c r="I209" s="983"/>
      <c r="J209" s="983"/>
      <c r="K209" s="983"/>
      <c r="L209" s="1120"/>
      <c r="M209" s="983"/>
      <c r="N209" s="983"/>
      <c r="O209" s="983"/>
      <c r="P209" s="983"/>
      <c r="Q209" s="1150"/>
      <c r="R209" s="544"/>
      <c r="S209" s="1050"/>
      <c r="T209" s="1050"/>
      <c r="U209" s="1082">
        <v>209</v>
      </c>
      <c r="V209" s="470"/>
    </row>
    <row r="210" spans="1:22" ht="15.75" customHeight="1">
      <c r="A210" s="1117" t="s">
        <v>284</v>
      </c>
      <c r="B210" s="1123"/>
      <c r="C210" s="1141" t="str">
        <f>IF(SUM(C208)=0,"",C208*C209)</f>
        <v/>
      </c>
      <c r="D210" s="1141" t="str">
        <f>IF(SUM(D208)=0,"",D208*D209)</f>
        <v/>
      </c>
      <c r="E210" s="1141" t="str">
        <f>IF(SUM(E208)=0,"",E208*E209)</f>
        <v/>
      </c>
      <c r="F210" s="1141" t="str">
        <f>IF(SUM(F208)=0,"",F208*F209)</f>
        <v/>
      </c>
      <c r="G210" s="1123"/>
      <c r="H210" s="992" t="str">
        <f>IF(H208="","",H208*C209)</f>
        <v/>
      </c>
      <c r="I210" s="992" t="str">
        <f>IF(I208="","",I208*D209)</f>
        <v/>
      </c>
      <c r="J210" s="992" t="str">
        <f>IF(J208="","",J208*E209)</f>
        <v/>
      </c>
      <c r="K210" s="992" t="str">
        <f>IF(K208="","",K208*F209)</f>
        <v/>
      </c>
      <c r="L210" s="1123"/>
      <c r="M210" s="1141" t="str">
        <f>IF(H210="","",SUM(H210)-SUM(C210))</f>
        <v/>
      </c>
      <c r="N210" s="1141" t="str">
        <f>IF(I210="","",SUM(I210)-SUM(D210))</f>
        <v/>
      </c>
      <c r="O210" s="1141" t="str">
        <f>IF(J210="","",SUM(J210)-SUM(E210))</f>
        <v/>
      </c>
      <c r="P210" s="1141" t="str">
        <f>IF(K210="","",SUM(K210)-SUM(F210))</f>
        <v/>
      </c>
      <c r="Q210" s="1150"/>
      <c r="R210" s="544"/>
      <c r="S210" s="1050"/>
      <c r="T210" s="1050"/>
      <c r="U210" s="1082">
        <v>210</v>
      </c>
      <c r="V210" s="470"/>
    </row>
    <row r="211" spans="1:22" ht="15.75" customHeight="1">
      <c r="A211" s="554" t="str">
        <f>IF(AND(SUM(MAX(Data!$BZ205:$CC205))=0,NOT(SUM(MAX(Data!$BZ211:$CC211))=0)),Data!A205,Data!A211)</f>
        <v>Sheep sales - local: no. sold</v>
      </c>
      <c r="B211" s="1123"/>
      <c r="C211" s="1025">
        <f>IF(AND(SUM(MAX(Data!$BZ205:$CC205))=0,NOT(SUM(MAX(Data!$BZ211:$CC211))=0)),Data!BZ205,Data!BZ211)</f>
        <v>0</v>
      </c>
      <c r="D211" s="1025">
        <f>IF(AND(SUM(MAX(Data!$BZ205:$CC205))=0,NOT(SUM(MAX(Data!$BZ211:$CC211))=0)),Data!CA205,Data!CA211)</f>
        <v>0.5</v>
      </c>
      <c r="E211" s="1025">
        <f>IF(AND(SUM(MAX(Data!$BZ205:$CC205))=0,NOT(SUM(MAX(Data!$BZ211:$CC211))=0)),Data!CB205,Data!CB211)</f>
        <v>0.5</v>
      </c>
      <c r="F211" s="1025">
        <f>IF(AND(SUM(MAX(Data!$BZ205:$CC205))=0,NOT(SUM(MAX(Data!$BZ211:$CC211))=0)),Data!CC205,Data!CC211)</f>
        <v>1</v>
      </c>
      <c r="G211" s="1120"/>
      <c r="H211" s="306"/>
      <c r="I211" s="306"/>
      <c r="J211" s="306"/>
      <c r="K211" s="306"/>
      <c r="L211" s="1120"/>
      <c r="M211" s="983"/>
      <c r="N211" s="983"/>
      <c r="O211" s="983"/>
      <c r="P211" s="983"/>
      <c r="Q211" s="1150"/>
      <c r="R211" s="1134"/>
      <c r="S211" s="1135"/>
      <c r="T211" s="1135"/>
      <c r="U211" s="1082">
        <v>211</v>
      </c>
      <c r="V211" s="470"/>
    </row>
    <row r="212" spans="1:22" ht="15.75" customHeight="1">
      <c r="A212" s="1117" t="s">
        <v>282</v>
      </c>
      <c r="B212" s="1123"/>
      <c r="C212" s="1025">
        <f>IF(AND(SUM(MAX(Data!$BZ206:$CC206))=0,NOT(SUM(MAX(Data!$BZ212:$CC212))=0)),Data!BZ206,Data!BZ212)</f>
        <v>0</v>
      </c>
      <c r="D212" s="1025">
        <f>IF(AND(SUM(MAX(Data!$BZ206:$CC206))=0,NOT(SUM(MAX(Data!$BZ212:$CC212))=0)),Data!CA206,Data!CA212)</f>
        <v>0</v>
      </c>
      <c r="E212" s="1025">
        <f>IF(AND(SUM(MAX(Data!$BZ206:$CC206))=0,NOT(SUM(MAX(Data!$BZ212:$CC212))=0)),Data!CB206,Data!CB212)</f>
        <v>800</v>
      </c>
      <c r="F212" s="1025">
        <f>IF(AND(SUM(MAX(Data!$BZ206:$CC206))=0,NOT(SUM(MAX(Data!$BZ212:$CC212))=0)),Data!CC206,Data!CC212)</f>
        <v>900</v>
      </c>
      <c r="G212" s="1120"/>
      <c r="H212" s="983"/>
      <c r="I212" s="983"/>
      <c r="J212" s="983"/>
      <c r="K212" s="983"/>
      <c r="L212" s="1120"/>
      <c r="M212" s="983"/>
      <c r="N212" s="983"/>
      <c r="O212" s="983"/>
      <c r="P212" s="983"/>
      <c r="Q212" s="1150"/>
      <c r="R212" s="544"/>
      <c r="S212" s="1050"/>
      <c r="T212" s="1050"/>
      <c r="U212" s="1082">
        <v>212</v>
      </c>
      <c r="V212" s="470"/>
    </row>
    <row r="213" spans="1:22" ht="15.75" customHeight="1">
      <c r="A213" s="1117" t="s">
        <v>284</v>
      </c>
      <c r="B213" s="1133"/>
      <c r="C213" s="1141" t="str">
        <f>IF(SUM(C211)=0,"",C211*C212)</f>
        <v/>
      </c>
      <c r="D213" s="1141">
        <f>IF(SUM(D211)=0,"",D211*D212)</f>
        <v>0</v>
      </c>
      <c r="E213" s="1141">
        <f>IF(SUM(E211)=0,"",E211*E212)</f>
        <v>400</v>
      </c>
      <c r="F213" s="1141">
        <f>IF(SUM(F211)=0,"",F211*F212)</f>
        <v>900</v>
      </c>
      <c r="G213" s="1123"/>
      <c r="H213" s="992" t="str">
        <f>IF(H211="","",H211*C212)</f>
        <v/>
      </c>
      <c r="I213" s="992" t="str">
        <f>IF(I211="","",I211*D212)</f>
        <v/>
      </c>
      <c r="J213" s="992" t="str">
        <f>IF(J211="","",J211*E212)</f>
        <v/>
      </c>
      <c r="K213" s="992" t="str">
        <f>IF(K211="","",K211*F212)</f>
        <v/>
      </c>
      <c r="L213" s="1123"/>
      <c r="M213" s="1141" t="str">
        <f>IF(H213="","",SUM(H213)-SUM(C213))</f>
        <v/>
      </c>
      <c r="N213" s="1141" t="str">
        <f>IF(I213="","",SUM(I213)-SUM(D213))</f>
        <v/>
      </c>
      <c r="O213" s="1141" t="str">
        <f>IF(J213="","",SUM(J213)-SUM(E213))</f>
        <v/>
      </c>
      <c r="P213" s="1141" t="str">
        <f>IF(K213="","",SUM(K213)-SUM(F213))</f>
        <v/>
      </c>
      <c r="Q213" s="1150"/>
      <c r="R213" s="544"/>
      <c r="S213" s="1050"/>
      <c r="T213" s="1050"/>
      <c r="U213" s="1082">
        <v>213</v>
      </c>
      <c r="V213" s="470"/>
    </row>
    <row r="214" spans="1:22" ht="15.75" customHeight="1">
      <c r="A214" s="1178" t="s">
        <v>344</v>
      </c>
      <c r="B214" s="1176"/>
      <c r="C214" s="1153">
        <f>IF(SUM(C54,C55)=0,"",SUM(C181,C202,C205,C208,C211)/SUM(C54,C55))</f>
        <v>0</v>
      </c>
      <c r="D214" s="1153">
        <f>IF(SUM(D54,D55)=0,"",SUM(D181,D202,D205,D208,D211)/SUM(D54,D55))</f>
        <v>0.75</v>
      </c>
      <c r="E214" s="1153">
        <f>IF(SUM(E54,E55)=0,"",SUM(E181,E202,E205,E208,E211)/SUM(E54,E55))</f>
        <v>0.34615384615384615</v>
      </c>
      <c r="F214" s="1153">
        <f>IF(SUM(F54,F55)=0,"",SUM(F181,F202,F205,F208,F211)/SUM(F54,F55))</f>
        <v>0.44</v>
      </c>
      <c r="G214" s="1123"/>
      <c r="H214" s="1153">
        <f>IF(H54+H55=0,"",SUM(H181,SUM(C181)*(H181=""),H202,SUM(C202)*(H202=""),H208,SUM(C208)*(H208=""),H211,SUM(C211)*(H211=""),H205)/(H54+H55))</f>
        <v>0</v>
      </c>
      <c r="I214" s="1153">
        <f>IF(I54+I55=0,"",SUM(I181,SUM(D181)*(I181=""),I202,SUM(D202)*(I202=""),I208,SUM(D208)*(I208=""),I211,SUM(D211)*(I211=""),I205)/(I54+I55))</f>
        <v>0.375</v>
      </c>
      <c r="J214" s="1153">
        <f>IF(J54+J55=0,"",SUM(J181,SUM(E181)*(J181=""),J202,SUM(E202)*(J202=""),J208,SUM(E208)*(J208=""),J211,SUM(E211)*(J211=""),J205)/(J54+J55))</f>
        <v>0.38461538461538464</v>
      </c>
      <c r="K214" s="1153">
        <f>IF(K54+K55=0,"",SUM(K181,SUM(F181)*(K181=""),K202,SUM(F202)*(K202=""),K208,SUM(F208)*(K208=""),K211,SUM(F211)*(K211=""),K205)/(K54+K55))</f>
        <v>0.38</v>
      </c>
      <c r="L214" s="1123"/>
      <c r="M214" s="1137"/>
      <c r="N214" s="1137"/>
      <c r="O214" s="1137"/>
      <c r="P214" s="1137"/>
      <c r="Q214" s="1150"/>
      <c r="R214" s="1081"/>
      <c r="S214" s="1043"/>
      <c r="T214" s="1043"/>
      <c r="U214" s="1082">
        <v>214</v>
      </c>
      <c r="V214" s="470"/>
    </row>
    <row r="215" spans="1:22" ht="15.75" customHeight="1">
      <c r="A215" s="1180" t="str">
        <f>IF(Data!A215="","",Data!A215)</f>
        <v>Chicken sales: no. sold</v>
      </c>
      <c r="B215" s="1102"/>
      <c r="C215" s="1025">
        <f>IF(Data!BZ215="","",Data!BZ215)</f>
        <v>3</v>
      </c>
      <c r="D215" s="1025">
        <f>IF(Data!CA215="","",Data!CA215)</f>
        <v>9</v>
      </c>
      <c r="E215" s="1025">
        <f>IF(Data!CB215="","",Data!CB215)</f>
        <v>2</v>
      </c>
      <c r="F215" s="1025">
        <f>IF(Data!CC215="","",Data!CC215)</f>
        <v>9</v>
      </c>
      <c r="G215" s="1120"/>
      <c r="H215" s="306"/>
      <c r="I215" s="306"/>
      <c r="J215" s="306"/>
      <c r="K215" s="306"/>
      <c r="L215" s="1120"/>
      <c r="M215" s="983"/>
      <c r="N215" s="983"/>
      <c r="O215" s="983"/>
      <c r="P215" s="983"/>
      <c r="Q215" s="1150"/>
      <c r="R215" s="1134"/>
      <c r="S215" s="1135"/>
      <c r="T215" s="1135"/>
      <c r="U215" s="1082">
        <v>215</v>
      </c>
      <c r="V215" s="470"/>
    </row>
    <row r="216" spans="1:22" ht="15.75" customHeight="1">
      <c r="A216" s="1117" t="s">
        <v>282</v>
      </c>
      <c r="B216" s="1120"/>
      <c r="C216" s="1025">
        <f>IF(Data!BZ216="","",Data!BZ216)</f>
        <v>45</v>
      </c>
      <c r="D216" s="1025">
        <f>IF(Data!CA216="","",Data!CA216)</f>
        <v>22</v>
      </c>
      <c r="E216" s="1025">
        <f>IF(Data!CB216="","",Data!CB216)</f>
        <v>50</v>
      </c>
      <c r="F216" s="1025">
        <f>IF(Data!CC216="","",Data!CC216)</f>
        <v>45</v>
      </c>
      <c r="G216" s="1120"/>
      <c r="H216" s="983"/>
      <c r="I216" s="983"/>
      <c r="J216" s="983"/>
      <c r="K216" s="983"/>
      <c r="L216" s="1120"/>
      <c r="M216" s="983"/>
      <c r="N216" s="983"/>
      <c r="O216" s="983"/>
      <c r="P216" s="983"/>
      <c r="Q216" s="1150"/>
      <c r="R216" s="544"/>
      <c r="S216" s="1050"/>
      <c r="T216" s="1050"/>
      <c r="U216" s="1082">
        <v>216</v>
      </c>
      <c r="V216" s="470"/>
    </row>
    <row r="217" spans="1:22" ht="15.75" customHeight="1">
      <c r="A217" s="1117" t="s">
        <v>284</v>
      </c>
      <c r="B217" s="1123"/>
      <c r="C217" s="1141">
        <f>IF(SUM(C215)=0,"",C215*C216)</f>
        <v>135</v>
      </c>
      <c r="D217" s="1141">
        <f>IF(SUM(D215)=0,"",D215*D216)</f>
        <v>198</v>
      </c>
      <c r="E217" s="1141">
        <f>IF(SUM(E215)=0,"",E215*E216)</f>
        <v>100</v>
      </c>
      <c r="F217" s="1141">
        <f>IF(SUM(F215)=0,"",F215*F216)</f>
        <v>405</v>
      </c>
      <c r="G217" s="1121"/>
      <c r="H217" s="992" t="str">
        <f>IF(H215="","",H215*C216)</f>
        <v/>
      </c>
      <c r="I217" s="992" t="str">
        <f>IF(I215="","",I215*D216)</f>
        <v/>
      </c>
      <c r="J217" s="992" t="str">
        <f>IF(J215="","",J215*E216)</f>
        <v/>
      </c>
      <c r="K217" s="992" t="str">
        <f>IF(K215="","",K215*F216)</f>
        <v/>
      </c>
      <c r="L217" s="1121"/>
      <c r="M217" s="1141" t="str">
        <f>IF(H217="","",SUM(H217)-SUM(C217))</f>
        <v/>
      </c>
      <c r="N217" s="1141" t="str">
        <f>IF(I217="","",SUM(I217)-SUM(D217))</f>
        <v/>
      </c>
      <c r="O217" s="1141" t="str">
        <f>IF(J217="","",SUM(J217)-SUM(E217))</f>
        <v/>
      </c>
      <c r="P217" s="1141" t="str">
        <f>IF(K217="","",SUM(K217)-SUM(F217))</f>
        <v/>
      </c>
      <c r="Q217" s="1150"/>
      <c r="R217" s="544"/>
      <c r="S217" s="1050"/>
      <c r="T217" s="1050"/>
      <c r="U217" s="1082">
        <v>217</v>
      </c>
      <c r="V217" s="470"/>
    </row>
    <row r="218" spans="1:22" ht="15.75" customHeight="1">
      <c r="A218" s="1180" t="str">
        <f>IF(Data!A218="","",Data!A218)</f>
        <v>Egg sales: no. sold</v>
      </c>
      <c r="B218" s="1123"/>
      <c r="C218" s="1025">
        <f>IF(Data!BZ218="","",Data!BZ218)</f>
        <v>0</v>
      </c>
      <c r="D218" s="1025" t="str">
        <f>IF(Data!CA218="","",Data!CA218)</f>
        <v/>
      </c>
      <c r="E218" s="1025" t="str">
        <f>IF(Data!CB218="","",Data!CB218)</f>
        <v/>
      </c>
      <c r="F218" s="1025" t="str">
        <f>IF(Data!CC218="","",Data!CC218)</f>
        <v/>
      </c>
      <c r="G218" s="1120"/>
      <c r="H218" s="983"/>
      <c r="I218" s="983"/>
      <c r="J218" s="983"/>
      <c r="K218" s="983"/>
      <c r="L218" s="1120"/>
      <c r="M218" s="983"/>
      <c r="N218" s="983"/>
      <c r="O218" s="983"/>
      <c r="P218" s="983"/>
      <c r="Q218" s="1150"/>
      <c r="R218" s="1134"/>
      <c r="S218" s="1135"/>
      <c r="T218" s="1135"/>
      <c r="U218" s="1082">
        <v>218</v>
      </c>
      <c r="V218" s="470"/>
    </row>
    <row r="219" spans="1:22" ht="15.75" customHeight="1">
      <c r="A219" s="1117" t="s">
        <v>282</v>
      </c>
      <c r="B219" s="1123"/>
      <c r="C219" s="1025">
        <f>IF(Data!BZ219="","",Data!BZ219)</f>
        <v>0</v>
      </c>
      <c r="D219" s="1025" t="str">
        <f>IF(Data!CA219="","",Data!CA219)</f>
        <v/>
      </c>
      <c r="E219" s="1025" t="str">
        <f>IF(Data!CB219="","",Data!CB219)</f>
        <v/>
      </c>
      <c r="F219" s="1025" t="str">
        <f>IF(Data!CC219="","",Data!CC219)</f>
        <v/>
      </c>
      <c r="G219" s="1120"/>
      <c r="H219" s="983"/>
      <c r="I219" s="983"/>
      <c r="J219" s="983"/>
      <c r="K219" s="983"/>
      <c r="L219" s="1120"/>
      <c r="M219" s="983"/>
      <c r="N219" s="983"/>
      <c r="O219" s="983"/>
      <c r="P219" s="983"/>
      <c r="Q219" s="1150"/>
      <c r="R219" s="1134"/>
      <c r="S219" s="1135"/>
      <c r="T219" s="1135"/>
      <c r="U219" s="1082">
        <v>219</v>
      </c>
      <c r="V219" s="470"/>
    </row>
    <row r="220" spans="1:22" ht="15.75" customHeight="1">
      <c r="A220" s="1117" t="s">
        <v>284</v>
      </c>
      <c r="B220" s="1133"/>
      <c r="C220" s="992" t="str">
        <f>IF(SUM(C218)=0,"",C218*C219)</f>
        <v/>
      </c>
      <c r="D220" s="992" t="str">
        <f>IF(SUM(D218)=0,"",D218*D219)</f>
        <v/>
      </c>
      <c r="E220" s="992" t="str">
        <f>IF(SUM(E218)=0,"",E218*E219)</f>
        <v/>
      </c>
      <c r="F220" s="992" t="str">
        <f>IF(SUM(F218)=0,"",F218*F219)</f>
        <v/>
      </c>
      <c r="G220" s="1121"/>
      <c r="H220" s="983"/>
      <c r="I220" s="983"/>
      <c r="J220" s="983"/>
      <c r="K220" s="983"/>
      <c r="L220" s="1121"/>
      <c r="M220" s="983"/>
      <c r="N220" s="983"/>
      <c r="O220" s="983"/>
      <c r="P220" s="983"/>
      <c r="Q220" s="1150"/>
      <c r="R220" s="544"/>
      <c r="S220" s="1050"/>
      <c r="T220" s="1050"/>
      <c r="U220" s="1082">
        <v>220</v>
      </c>
      <c r="V220" s="470"/>
    </row>
    <row r="221" spans="1:22" ht="15.75" customHeight="1">
      <c r="A221" s="1180" t="str">
        <f>IF(Data!A221="","",Data!A221)</f>
        <v>Pig sales: no sold</v>
      </c>
      <c r="B221" s="1176"/>
      <c r="C221" s="1025">
        <f>IF(Data!BZ221="","",Data!BZ221)</f>
        <v>2</v>
      </c>
      <c r="D221" s="1025">
        <f>IF(Data!CA221="","",Data!CA221)</f>
        <v>5</v>
      </c>
      <c r="E221" s="1025">
        <f>IF(Data!CB221="","",Data!CB221)</f>
        <v>8</v>
      </c>
      <c r="F221" s="1025">
        <f>IF(Data!CC221="","",Data!CC221)</f>
        <v>2</v>
      </c>
      <c r="G221" s="1123"/>
      <c r="H221" s="983"/>
      <c r="I221" s="983"/>
      <c r="J221" s="983"/>
      <c r="K221" s="983"/>
      <c r="L221" s="1123"/>
      <c r="M221" s="1137"/>
      <c r="N221" s="1137"/>
      <c r="O221" s="1137"/>
      <c r="P221" s="1137"/>
      <c r="Q221" s="1150"/>
      <c r="R221" s="1134"/>
      <c r="S221" s="1135"/>
      <c r="T221" s="1135"/>
      <c r="U221" s="1082">
        <v>221</v>
      </c>
      <c r="V221" s="470"/>
    </row>
    <row r="222" spans="1:22" ht="15.75" customHeight="1">
      <c r="A222" s="1117" t="s">
        <v>282</v>
      </c>
      <c r="B222" s="1102"/>
      <c r="C222" s="1025">
        <f>IF(Data!BZ222="","",Data!BZ222)</f>
        <v>250</v>
      </c>
      <c r="D222" s="1025">
        <f>IF(Data!CA222="","",Data!CA222)</f>
        <v>520</v>
      </c>
      <c r="E222" s="1025">
        <f>IF(Data!CB222="","",Data!CB222)</f>
        <v>200</v>
      </c>
      <c r="F222" s="1025">
        <f>IF(Data!CC222="","",Data!CC222)</f>
        <v>300</v>
      </c>
      <c r="G222" s="1123"/>
      <c r="H222" s="983"/>
      <c r="I222" s="983"/>
      <c r="J222" s="983"/>
      <c r="K222" s="983"/>
      <c r="L222" s="1123"/>
      <c r="M222" s="1137"/>
      <c r="N222" s="1137"/>
      <c r="O222" s="1137"/>
      <c r="P222" s="1137"/>
      <c r="Q222" s="1150"/>
      <c r="R222" s="544"/>
      <c r="S222" s="1050"/>
      <c r="T222" s="1050"/>
      <c r="U222" s="1082">
        <v>222</v>
      </c>
      <c r="V222" s="470"/>
    </row>
    <row r="223" spans="1:22" ht="15.75" customHeight="1">
      <c r="A223" s="1117" t="s">
        <v>284</v>
      </c>
      <c r="B223" s="1120"/>
      <c r="C223" s="992">
        <f>IF(SUM(C221)=0,"",C221*C222)</f>
        <v>500</v>
      </c>
      <c r="D223" s="992">
        <f>IF(SUM(D221)=0,"",D221*D222)</f>
        <v>2600</v>
      </c>
      <c r="E223" s="992">
        <f>IF(SUM(E221)=0,"",E221*E222)</f>
        <v>1600</v>
      </c>
      <c r="F223" s="992">
        <f>IF(SUM(F221)=0,"",F221*F222)</f>
        <v>600</v>
      </c>
      <c r="G223" s="1123"/>
      <c r="H223" s="983"/>
      <c r="I223" s="983"/>
      <c r="J223" s="983"/>
      <c r="K223" s="983"/>
      <c r="L223" s="1123"/>
      <c r="M223" s="1137"/>
      <c r="N223" s="1137"/>
      <c r="O223" s="1137"/>
      <c r="P223" s="1137"/>
      <c r="Q223" s="1150"/>
      <c r="R223" s="544"/>
      <c r="S223" s="1050"/>
      <c r="T223" s="1050"/>
      <c r="U223" s="1082">
        <v>223</v>
      </c>
      <c r="V223" s="470"/>
    </row>
    <row r="224" spans="1:22" ht="15.75" customHeight="1">
      <c r="A224" s="1180" t="str">
        <f>IF(Data!A224="","",Data!A224)</f>
        <v>Other: quantity</v>
      </c>
      <c r="B224" s="1123"/>
      <c r="C224" s="1025" t="str">
        <f>IF(Data!BZ224="","",Data!BZ224)</f>
        <v/>
      </c>
      <c r="D224" s="1025" t="str">
        <f>IF(Data!CA224="","",Data!CA224)</f>
        <v/>
      </c>
      <c r="E224" s="1025" t="str">
        <f>IF(Data!CB224="","",Data!CB224)</f>
        <v/>
      </c>
      <c r="F224" s="1025" t="str">
        <f>IF(Data!CC224="","",Data!CC224)</f>
        <v/>
      </c>
      <c r="G224" s="1123"/>
      <c r="H224" s="983"/>
      <c r="I224" s="983"/>
      <c r="J224" s="983"/>
      <c r="K224" s="983"/>
      <c r="L224" s="1123"/>
      <c r="M224" s="1137"/>
      <c r="N224" s="1137"/>
      <c r="O224" s="1137"/>
      <c r="P224" s="1137"/>
      <c r="Q224" s="1150"/>
      <c r="R224" s="544"/>
      <c r="S224" s="1050"/>
      <c r="T224" s="1050"/>
      <c r="U224" s="1082">
        <v>224</v>
      </c>
      <c r="V224" s="470"/>
    </row>
    <row r="225" spans="1:22" ht="15.75" customHeight="1">
      <c r="A225" s="1117" t="s">
        <v>349</v>
      </c>
      <c r="B225" s="1123"/>
      <c r="C225" s="1025" t="str">
        <f>IF(Data!BZ225="","",Data!BZ225)</f>
        <v/>
      </c>
      <c r="D225" s="1025" t="str">
        <f>IF(Data!CA225="","",Data!CA225)</f>
        <v/>
      </c>
      <c r="E225" s="1025" t="str">
        <f>IF(Data!CB225="","",Data!CB225)</f>
        <v/>
      </c>
      <c r="F225" s="1025" t="str">
        <f>IF(Data!CC225="","",Data!CC225)</f>
        <v/>
      </c>
      <c r="G225" s="1123"/>
      <c r="H225" s="983"/>
      <c r="I225" s="983"/>
      <c r="J225" s="983"/>
      <c r="K225" s="983"/>
      <c r="L225" s="1123"/>
      <c r="M225" s="1137"/>
      <c r="N225" s="1137"/>
      <c r="O225" s="1137"/>
      <c r="P225" s="1137"/>
      <c r="Q225" s="1150"/>
      <c r="R225" s="544"/>
      <c r="S225" s="1050"/>
      <c r="T225" s="1050"/>
      <c r="U225" s="1082">
        <v>225</v>
      </c>
      <c r="V225" s="470"/>
    </row>
    <row r="226" spans="1:22" ht="15.75" customHeight="1">
      <c r="A226" s="1117" t="s">
        <v>284</v>
      </c>
      <c r="B226" s="1123"/>
      <c r="C226" s="992" t="str">
        <f>IF(SUM(C224)=0,"",C224*C225)</f>
        <v/>
      </c>
      <c r="D226" s="992" t="str">
        <f>IF(SUM(D224)=0,"",D224*D225)</f>
        <v/>
      </c>
      <c r="E226" s="992" t="str">
        <f>IF(SUM(E224)=0,"",E224*E225)</f>
        <v/>
      </c>
      <c r="F226" s="992" t="str">
        <f>IF(SUM(F224)=0,"",F224*F225)</f>
        <v/>
      </c>
      <c r="G226" s="1123"/>
      <c r="H226" s="983"/>
      <c r="I226" s="983"/>
      <c r="J226" s="983"/>
      <c r="K226" s="983"/>
      <c r="L226" s="1123"/>
      <c r="M226" s="1137"/>
      <c r="N226" s="1137"/>
      <c r="O226" s="1137"/>
      <c r="P226" s="1137"/>
      <c r="Q226" s="1150"/>
      <c r="R226" s="544"/>
      <c r="S226" s="1050"/>
      <c r="T226" s="1050"/>
      <c r="U226" s="1082">
        <v>226</v>
      </c>
      <c r="V226" s="470"/>
    </row>
    <row r="227" spans="1:22" ht="15.75" customHeight="1">
      <c r="A227" s="1181" t="s">
        <v>350</v>
      </c>
      <c r="B227" s="1133"/>
      <c r="C227" s="1025"/>
      <c r="D227" s="1025"/>
      <c r="E227" s="1025"/>
      <c r="F227" s="1025"/>
      <c r="G227" s="1120"/>
      <c r="H227" s="983"/>
      <c r="I227" s="983"/>
      <c r="J227" s="983"/>
      <c r="K227" s="983"/>
      <c r="L227" s="1120"/>
      <c r="M227" s="983"/>
      <c r="N227" s="983"/>
      <c r="O227" s="983"/>
      <c r="P227" s="983"/>
      <c r="Q227" s="1150"/>
      <c r="R227" s="489"/>
      <c r="S227" s="489"/>
      <c r="T227" s="489"/>
      <c r="U227" s="1082">
        <v>227</v>
      </c>
      <c r="V227" s="470"/>
    </row>
    <row r="228" spans="1:22" ht="15.75" customHeight="1">
      <c r="A228" s="1180" t="str">
        <f>IF(Data!A228="","",Data!A228)</f>
        <v>Green cons - Season 1: no of months</v>
      </c>
      <c r="B228" s="1176"/>
      <c r="C228" s="1025">
        <f>IF(Data!BZ228="","",Data!BZ228)</f>
        <v>2</v>
      </c>
      <c r="D228" s="1025">
        <f>IF(Data!CA228="","",Data!CA228)</f>
        <v>2</v>
      </c>
      <c r="E228" s="1025">
        <f>IF(Data!CB228="","",Data!CB228)</f>
        <v>2</v>
      </c>
      <c r="F228" s="1025">
        <f>IF(Data!CC228="","",Data!CC228)</f>
        <v>2</v>
      </c>
      <c r="G228" s="1120"/>
      <c r="H228" s="983"/>
      <c r="I228" s="983"/>
      <c r="J228" s="983"/>
      <c r="K228" s="983"/>
      <c r="L228" s="1120"/>
      <c r="M228" s="983"/>
      <c r="N228" s="983"/>
      <c r="O228" s="983"/>
      <c r="P228" s="983"/>
      <c r="Q228" s="1150"/>
      <c r="R228" s="544"/>
      <c r="S228" s="1050"/>
      <c r="T228" s="1050"/>
      <c r="U228" s="1082">
        <v>228</v>
      </c>
      <c r="V228" s="470"/>
    </row>
    <row r="229" spans="1:22" ht="15.75" customHeight="1">
      <c r="A229" s="1116" t="s">
        <v>352</v>
      </c>
      <c r="B229" s="1151"/>
      <c r="C229" s="526">
        <f>IF(Data!BZ229="","",Data!BZ229)</f>
        <v>0.25</v>
      </c>
      <c r="D229" s="526">
        <f>IF(Data!CA229="","",Data!CA229)</f>
        <v>0.25</v>
      </c>
      <c r="E229" s="526">
        <f>IF(Data!CB229="","",Data!CB229)</f>
        <v>0.25</v>
      </c>
      <c r="F229" s="526">
        <f>IF(Data!CC229="","",Data!CC229)</f>
        <v>0.25</v>
      </c>
      <c r="G229" s="1133"/>
      <c r="H229" s="983"/>
      <c r="I229" s="983"/>
      <c r="J229" s="983"/>
      <c r="K229" s="983"/>
      <c r="L229" s="1133"/>
      <c r="M229" s="1182"/>
      <c r="N229" s="1182"/>
      <c r="O229" s="1182"/>
      <c r="P229" s="1182"/>
      <c r="Q229" s="1150"/>
      <c r="R229" s="1081"/>
      <c r="S229" s="1043"/>
      <c r="T229" s="1043"/>
      <c r="U229" s="1082">
        <v>229</v>
      </c>
      <c r="V229" s="470"/>
    </row>
    <row r="230" spans="1:22" ht="15.75" customHeight="1">
      <c r="A230" s="1116" t="s">
        <v>353</v>
      </c>
      <c r="B230" s="1176"/>
      <c r="C230" s="1168">
        <f>IF(SUM(C228)=0,"",(C228/12)*C229)</f>
        <v>4.1666666666666664E-2</v>
      </c>
      <c r="D230" s="1168">
        <f>IF(SUM(D228)=0,"",(D228/12)*D229)</f>
        <v>4.1666666666666664E-2</v>
      </c>
      <c r="E230" s="1168">
        <f>IF(SUM(E228)=0,"",(E228/12)*E229)</f>
        <v>4.1666666666666664E-2</v>
      </c>
      <c r="F230" s="1168">
        <f>IF(SUM(F228)=0,"",(F228/12)*F229)</f>
        <v>4.1666666666666664E-2</v>
      </c>
      <c r="G230" s="1133"/>
      <c r="H230" s="983"/>
      <c r="I230" s="983"/>
      <c r="J230" s="983"/>
      <c r="K230" s="983"/>
      <c r="L230" s="1133"/>
      <c r="M230" s="983"/>
      <c r="N230" s="983"/>
      <c r="O230" s="983"/>
      <c r="P230" s="983"/>
      <c r="Q230" s="1150"/>
      <c r="R230" s="1081"/>
      <c r="S230" s="1043"/>
      <c r="T230" s="1043"/>
      <c r="U230" s="1082">
        <v>230</v>
      </c>
      <c r="V230" s="470"/>
    </row>
    <row r="231" spans="1:22" ht="15.75" customHeight="1">
      <c r="A231" s="1180" t="str">
        <f>IF(Data!A231="","",Data!A231)</f>
        <v xml:space="preserve">Green beans </v>
      </c>
      <c r="B231" s="1183"/>
      <c r="C231" s="1025" t="str">
        <f>IF(Data!BZ231="","",Data!BZ231)</f>
        <v/>
      </c>
      <c r="D231" s="1025" t="str">
        <f>IF(Data!CA231="","",Data!CA231)</f>
        <v/>
      </c>
      <c r="E231" s="1025" t="str">
        <f>IF(Data!CB231="","",Data!CB231)</f>
        <v/>
      </c>
      <c r="F231" s="1025" t="str">
        <f>IF(Data!CC231="","",Data!CC231)</f>
        <v/>
      </c>
      <c r="G231" s="1120"/>
      <c r="H231" s="983"/>
      <c r="I231" s="983"/>
      <c r="J231" s="983"/>
      <c r="K231" s="983"/>
      <c r="L231" s="1120"/>
      <c r="M231" s="983"/>
      <c r="N231" s="983"/>
      <c r="O231" s="983"/>
      <c r="P231" s="983"/>
      <c r="Q231" s="1150"/>
      <c r="R231" s="544"/>
      <c r="S231" s="1050"/>
      <c r="T231" s="1050"/>
      <c r="U231" s="1082">
        <v>231</v>
      </c>
      <c r="V231" s="470"/>
    </row>
    <row r="232" spans="1:22" s="1186" customFormat="1" ht="15.75" customHeight="1">
      <c r="A232" s="1116" t="s">
        <v>352</v>
      </c>
      <c r="B232" s="1183"/>
      <c r="C232" s="1025" t="str">
        <f>IF(Data!BZ232="","",Data!BZ232)</f>
        <v/>
      </c>
      <c r="D232" s="1025" t="str">
        <f>IF(Data!CA232="","",Data!CA232)</f>
        <v/>
      </c>
      <c r="E232" s="1025" t="str">
        <f>IF(Data!CB232="","",Data!CB232)</f>
        <v/>
      </c>
      <c r="F232" s="1025" t="str">
        <f>IF(Data!CC232="","",Data!CC232)</f>
        <v/>
      </c>
      <c r="G232" s="1133"/>
      <c r="H232" s="983"/>
      <c r="I232" s="983"/>
      <c r="J232" s="983"/>
      <c r="K232" s="983"/>
      <c r="L232" s="1133"/>
      <c r="M232" s="983"/>
      <c r="N232" s="983"/>
      <c r="O232" s="983"/>
      <c r="P232" s="983"/>
      <c r="Q232" s="1184"/>
      <c r="R232" s="1081"/>
      <c r="S232" s="1043"/>
      <c r="T232" s="1043"/>
      <c r="U232" s="1082">
        <v>232</v>
      </c>
      <c r="V232" s="1185"/>
    </row>
    <row r="233" spans="1:22" ht="15.75" customHeight="1">
      <c r="A233" s="1116" t="s">
        <v>353</v>
      </c>
      <c r="B233" s="962"/>
      <c r="C233" s="1168" t="str">
        <f>IF(SUM(C231)=0,"",(C231/12)*C232)</f>
        <v/>
      </c>
      <c r="D233" s="1168" t="str">
        <f>IF(SUM(D231)=0,"",(D231/12)*D232)</f>
        <v/>
      </c>
      <c r="E233" s="1168" t="str">
        <f>IF(SUM(E231)=0,"",(E231/12)*E232)</f>
        <v/>
      </c>
      <c r="F233" s="1168" t="str">
        <f>IF(SUM(F231)=0,"",(F231/12)*F232)</f>
        <v/>
      </c>
      <c r="G233" s="1133"/>
      <c r="H233" s="983"/>
      <c r="I233" s="983"/>
      <c r="J233" s="983"/>
      <c r="K233" s="983"/>
      <c r="L233" s="1133"/>
      <c r="M233" s="983"/>
      <c r="N233" s="983"/>
      <c r="O233" s="983"/>
      <c r="P233" s="983"/>
      <c r="Q233" s="1150"/>
      <c r="R233" s="1081"/>
      <c r="S233" s="1043"/>
      <c r="T233" s="1043"/>
      <c r="U233" s="1082">
        <v>233</v>
      </c>
      <c r="V233" s="470"/>
    </row>
    <row r="234" spans="1:22" ht="15.75" customHeight="1">
      <c r="A234" s="1180" t="str">
        <f>IF(Data!A234="","",Data!A234)</f>
        <v>Green maize sold: quantity</v>
      </c>
      <c r="B234" s="1187"/>
      <c r="C234" s="1025" t="str">
        <f>IF(Data!BZ234="","",Data!BZ234)</f>
        <v/>
      </c>
      <c r="D234" s="1025" t="str">
        <f>IF(Data!CA234="","",Data!CA234)</f>
        <v/>
      </c>
      <c r="E234" s="1025" t="str">
        <f>IF(Data!CB234="","",Data!CB234)</f>
        <v/>
      </c>
      <c r="F234" s="1025" t="str">
        <f>IF(Data!CC234="","",Data!CC234)</f>
        <v/>
      </c>
      <c r="G234" s="1147"/>
      <c r="H234" s="983"/>
      <c r="I234" s="983"/>
      <c r="J234" s="983"/>
      <c r="K234" s="983"/>
      <c r="L234" s="1133"/>
      <c r="M234" s="1162"/>
      <c r="N234" s="1162"/>
      <c r="O234" s="1162"/>
      <c r="P234" s="1162"/>
      <c r="Q234" s="1150"/>
      <c r="R234" s="544"/>
      <c r="S234" s="1050"/>
      <c r="T234" s="1050"/>
      <c r="U234" s="1082">
        <v>234</v>
      </c>
      <c r="V234" s="470"/>
    </row>
    <row r="235" spans="1:22" ht="15.75" customHeight="1">
      <c r="A235" s="1116" t="s">
        <v>282</v>
      </c>
      <c r="B235" s="1187"/>
      <c r="C235" s="1025" t="str">
        <f>IF(Data!BZ235="","",Data!BZ235)</f>
        <v/>
      </c>
      <c r="D235" s="1025" t="str">
        <f>IF(Data!CA235="","",Data!CA235)</f>
        <v/>
      </c>
      <c r="E235" s="1025" t="str">
        <f>IF(Data!CB235="","",Data!CB235)</f>
        <v/>
      </c>
      <c r="F235" s="1025" t="str">
        <f>IF(Data!CC235="","",Data!CC235)</f>
        <v/>
      </c>
      <c r="G235" s="1147"/>
      <c r="H235" s="983"/>
      <c r="I235" s="983"/>
      <c r="J235" s="983"/>
      <c r="K235" s="983"/>
      <c r="L235" s="1133"/>
      <c r="M235" s="1162"/>
      <c r="N235" s="1162"/>
      <c r="O235" s="1162"/>
      <c r="P235" s="1162"/>
      <c r="Q235" s="1150"/>
      <c r="R235" s="1134"/>
      <c r="S235" s="1135"/>
      <c r="T235" s="1135"/>
      <c r="U235" s="1082">
        <v>235</v>
      </c>
      <c r="V235" s="470"/>
    </row>
    <row r="236" spans="1:22" ht="15.75" customHeight="1">
      <c r="A236" s="1116" t="s">
        <v>284</v>
      </c>
      <c r="B236" s="1187"/>
      <c r="C236" s="1164" t="str">
        <f>IF(SUM(C234)=0,"",C234*C235)</f>
        <v/>
      </c>
      <c r="D236" s="1164" t="str">
        <f>IF(SUM(D234)=0,"",D234*D235)</f>
        <v/>
      </c>
      <c r="E236" s="1164" t="str">
        <f>IF(SUM(E234)=0,"",E234*E235)</f>
        <v/>
      </c>
      <c r="F236" s="1164" t="str">
        <f>IF(SUM(F234)=0,"",F234*F235)</f>
        <v/>
      </c>
      <c r="G236" s="1133"/>
      <c r="H236" s="983"/>
      <c r="I236" s="983"/>
      <c r="J236" s="983"/>
      <c r="K236" s="983"/>
      <c r="L236" s="1133"/>
      <c r="M236" s="1162"/>
      <c r="N236" s="1162"/>
      <c r="O236" s="1162"/>
      <c r="P236" s="1162"/>
      <c r="Q236" s="1150"/>
      <c r="R236" s="544"/>
      <c r="S236" s="1050"/>
      <c r="T236" s="1050"/>
      <c r="U236" s="1082">
        <v>236</v>
      </c>
      <c r="V236" s="470"/>
    </row>
    <row r="237" spans="1:22" ht="15.75" customHeight="1">
      <c r="A237" s="1180" t="str">
        <f>IF(Data!A237="","",Data!A237)</f>
        <v>Maize: kg produced</v>
      </c>
      <c r="B237" s="1123"/>
      <c r="C237" s="1025">
        <f>IF(Data!BZ237="","",Data!BZ237)</f>
        <v>80</v>
      </c>
      <c r="D237" s="1025">
        <f>IF(Data!CA237="","",Data!CA237)</f>
        <v>120</v>
      </c>
      <c r="E237" s="1025">
        <f>IF(Data!CB237="","",Data!CB237)</f>
        <v>160</v>
      </c>
      <c r="F237" s="1025">
        <f>IF(Data!CC237="","",Data!CC237)</f>
        <v>640</v>
      </c>
      <c r="G237" s="1120"/>
      <c r="H237" s="983"/>
      <c r="I237" s="983"/>
      <c r="J237" s="983"/>
      <c r="K237" s="983"/>
      <c r="L237" s="1120"/>
      <c r="M237" s="983"/>
      <c r="N237" s="983"/>
      <c r="O237" s="983"/>
      <c r="P237" s="983"/>
      <c r="Q237" s="1150"/>
      <c r="R237" s="544"/>
      <c r="S237" s="1050"/>
      <c r="T237" s="1050"/>
      <c r="U237" s="1082">
        <v>237</v>
      </c>
      <c r="V237" s="470"/>
    </row>
    <row r="238" spans="1:22" ht="15.75" customHeight="1">
      <c r="A238" s="961" t="s">
        <v>357</v>
      </c>
      <c r="B238" s="1123"/>
      <c r="C238" s="1144">
        <f>IF(Data!BZ238="","",Data!BZ238)</f>
        <v>15198.083999999999</v>
      </c>
      <c r="D238" s="1144">
        <f>IF(Data!CA238="","",Data!CA238)</f>
        <v>15198.083999999999</v>
      </c>
      <c r="E238" s="1144">
        <f>IF(Data!CB238="","",Data!CB238)</f>
        <v>15198.083999999999</v>
      </c>
      <c r="F238" s="1144">
        <f>IF(Data!CC238="","",Data!CC238)</f>
        <v>15198.083999999999</v>
      </c>
      <c r="G238" s="1102"/>
      <c r="H238" s="983"/>
      <c r="I238" s="983"/>
      <c r="J238" s="983"/>
      <c r="K238" s="983"/>
      <c r="L238" s="1102"/>
      <c r="M238" s="1114"/>
      <c r="N238" s="1114"/>
      <c r="O238" s="1114"/>
      <c r="P238" s="1114"/>
      <c r="Q238" s="1150"/>
      <c r="R238" s="544"/>
      <c r="S238" s="1050"/>
      <c r="T238" s="1050"/>
      <c r="U238" s="1082">
        <v>238</v>
      </c>
      <c r="V238" s="470"/>
    </row>
    <row r="239" spans="1:22" ht="15.75" customHeight="1">
      <c r="A239" s="1116" t="s">
        <v>358</v>
      </c>
      <c r="B239" s="1123"/>
      <c r="C239" s="1025">
        <f>IF(Data!BZ239="","",Data!BZ239)</f>
        <v>0</v>
      </c>
      <c r="D239" s="1025">
        <f>IF(Data!CA239="","",Data!CA239)</f>
        <v>0</v>
      </c>
      <c r="E239" s="1025">
        <f>IF(Data!CB239="","",Data!CB239)</f>
        <v>0</v>
      </c>
      <c r="F239" s="1025">
        <f>IF(Data!CC239="","",Data!CC239)</f>
        <v>400</v>
      </c>
      <c r="G239" s="1120"/>
      <c r="H239" s="988" t="str">
        <f>IF(SUM(C239)&gt;0,(C237-H242-SUM(C242)*(H242=""))*'Exp factors'!C$23,"")</f>
        <v/>
      </c>
      <c r="I239" s="988" t="str">
        <f>IF(SUM(D239)&gt;0,(D237-I242-SUM(D242)*(I242=""))*'Exp factors'!D$23,"")</f>
        <v/>
      </c>
      <c r="J239" s="988" t="str">
        <f>IF(SUM(E239)&gt;0,(E237-J242-SUM(E242)*(J242=""))*'Exp factors'!E$23,"")</f>
        <v/>
      </c>
      <c r="K239" s="988">
        <f>IF(SUM(F239)&gt;0,(F237-K242-SUM(F242)*(K242=""))*'Exp factors'!F$23,"")</f>
        <v>0</v>
      </c>
      <c r="L239" s="1120"/>
      <c r="M239" s="983"/>
      <c r="N239" s="983"/>
      <c r="O239" s="983"/>
      <c r="P239" s="983"/>
      <c r="Q239" s="1150"/>
      <c r="R239" s="544"/>
      <c r="S239" s="1050"/>
      <c r="T239" s="1050"/>
      <c r="U239" s="1082">
        <v>239</v>
      </c>
      <c r="V239" s="470"/>
    </row>
    <row r="240" spans="1:22" ht="15.75" customHeight="1">
      <c r="A240" s="1117" t="s">
        <v>282</v>
      </c>
      <c r="B240" s="1133"/>
      <c r="C240" s="1025" t="str">
        <f>IF(Data!BZ240="","",Data!BZ240)</f>
        <v/>
      </c>
      <c r="D240" s="1025" t="str">
        <f>IF(Data!CA240="","",Data!CA240)</f>
        <v/>
      </c>
      <c r="E240" s="1025" t="str">
        <f>IF(Data!CB240="","",Data!CB240)</f>
        <v/>
      </c>
      <c r="F240" s="1025">
        <f>IF(Data!CC240="","",Data!CC240)</f>
        <v>2.25</v>
      </c>
      <c r="G240" s="1123"/>
      <c r="H240" s="983"/>
      <c r="I240" s="983"/>
      <c r="J240" s="983"/>
      <c r="K240" s="983"/>
      <c r="L240" s="1123"/>
      <c r="M240" s="1137"/>
      <c r="N240" s="1137"/>
      <c r="O240" s="1137"/>
      <c r="P240" s="1137"/>
      <c r="Q240" s="1150"/>
      <c r="R240" s="1134"/>
      <c r="S240" s="1135"/>
      <c r="T240" s="1135"/>
      <c r="U240" s="1082">
        <v>240</v>
      </c>
      <c r="V240" s="470"/>
    </row>
    <row r="241" spans="1:22" ht="15.75" customHeight="1">
      <c r="A241" s="1188" t="s">
        <v>284</v>
      </c>
      <c r="B241" s="1176"/>
      <c r="C241" s="1141" t="str">
        <f>IF(SUM(C239)=0,"",C239*C240)</f>
        <v/>
      </c>
      <c r="D241" s="1141" t="str">
        <f>IF(SUM(D239)=0,"",D239*D240)</f>
        <v/>
      </c>
      <c r="E241" s="1141" t="str">
        <f>IF(SUM(E239)=0,"",E239*E240)</f>
        <v/>
      </c>
      <c r="F241" s="1141">
        <f>IF(SUM(F239)=0,"",F239*F240)</f>
        <v>900</v>
      </c>
      <c r="G241" s="1121"/>
      <c r="H241" s="992" t="str">
        <f>IF(H239="","",H239*C240)</f>
        <v/>
      </c>
      <c r="I241" s="992" t="str">
        <f>IF(I239="","",I239*D240)</f>
        <v/>
      </c>
      <c r="J241" s="992" t="str">
        <f>IF(J239="","",J239*E240)</f>
        <v/>
      </c>
      <c r="K241" s="992">
        <f>IF(K239="","",K239*F240)</f>
        <v>0</v>
      </c>
      <c r="L241" s="1121"/>
      <c r="M241" s="541" t="str">
        <f>IF(H241="","",SUM(H241)-SUM(C241))</f>
        <v/>
      </c>
      <c r="N241" s="541" t="str">
        <f>IF(I241="","",SUM(I241)-SUM(D241))</f>
        <v/>
      </c>
      <c r="O241" s="541" t="str">
        <f>IF(J241="","",SUM(J241)-SUM(E241))</f>
        <v/>
      </c>
      <c r="P241" s="541">
        <f>IF(K241="","",SUM(K241)-SUM(F241))</f>
        <v>-900</v>
      </c>
      <c r="Q241" s="1150"/>
      <c r="R241" s="544"/>
      <c r="S241" s="1050"/>
      <c r="T241" s="1050"/>
      <c r="U241" s="1082">
        <v>241</v>
      </c>
      <c r="V241" s="470"/>
    </row>
    <row r="242" spans="1:22" s="1186" customFormat="1" ht="15.75" customHeight="1">
      <c r="A242" s="1117" t="s">
        <v>359</v>
      </c>
      <c r="B242" s="1176"/>
      <c r="C242" s="1025">
        <f>IF(Data!BZ242="","",Data!BZ242)</f>
        <v>2</v>
      </c>
      <c r="D242" s="1025">
        <f>IF(Data!CA242="","",Data!CA242)</f>
        <v>10</v>
      </c>
      <c r="E242" s="1025">
        <f>IF(Data!CB242="","",Data!CB242)</f>
        <v>10</v>
      </c>
      <c r="F242" s="1025">
        <f>IF(Data!CC242="","",Data!CC242)</f>
        <v>25</v>
      </c>
      <c r="G242" s="1123"/>
      <c r="H242" s="306"/>
      <c r="I242" s="306"/>
      <c r="J242" s="306"/>
      <c r="K242" s="306"/>
      <c r="L242" s="1123"/>
      <c r="M242" s="1137"/>
      <c r="N242" s="1137"/>
      <c r="O242" s="1137"/>
      <c r="P242" s="1137"/>
      <c r="Q242" s="1184"/>
      <c r="R242" s="544"/>
      <c r="S242" s="1050"/>
      <c r="T242" s="1050"/>
      <c r="U242" s="1082">
        <v>242</v>
      </c>
      <c r="V242" s="1185"/>
    </row>
    <row r="243" spans="1:22" ht="15.75" customHeight="1">
      <c r="A243" s="1142" t="s">
        <v>353</v>
      </c>
      <c r="B243" s="1120"/>
      <c r="C243" s="1168">
        <f>IF(C237="","",(C237-SUM(C239)-SUM(C242))*C238/C$46/365/$P$1)</f>
        <v>6.1511547945205469E-2</v>
      </c>
      <c r="D243" s="1168">
        <f>IF(D237="","",(D237-SUM(D239)-SUM(D242))*D238/D$46/365/$P$1)</f>
        <v>8.6747054794520537E-2</v>
      </c>
      <c r="E243" s="1168">
        <f>IF(E237="","",(E237-SUM(E239)-SUM(E242))*E238/E$46/365/$P$1)</f>
        <v>0.11829143835616435</v>
      </c>
      <c r="F243" s="1168">
        <f>IF(F237="","",(F237-SUM(F239)-SUM(F242))*F238/F$46/365/$P$1)</f>
        <v>0.20346127397260275</v>
      </c>
      <c r="G243" s="1133"/>
      <c r="H243" s="863" t="str">
        <f>IF(H239="","",(C237-H239-H242-SUM(C242)*(H242=""))*C238/H$46/365/$P$1)</f>
        <v/>
      </c>
      <c r="I243" s="863" t="str">
        <f>IF(I239="","",(D237-I239-I242-SUM(D242)*(I242=""))*D238/I$46/365/$P$1)</f>
        <v/>
      </c>
      <c r="J243" s="863" t="str">
        <f>IF(J239="","",(E237-J239-J242-SUM(E242)*(J242=""))*E238/J$46/365/$P$1)</f>
        <v/>
      </c>
      <c r="K243" s="863">
        <f>IF(K239="","",(F237-K239-K242-SUM(F242)*(K242=""))*F238/K$46/365/$P$1)</f>
        <v>0.58199387671232883</v>
      </c>
      <c r="L243" s="1133"/>
      <c r="M243" s="1169" t="str">
        <f>IF(H243="","",SUM(H243)-SUM(C243))</f>
        <v/>
      </c>
      <c r="N243" s="1169" t="str">
        <f>IF(I243="","",SUM(I243)-SUM(D243))</f>
        <v/>
      </c>
      <c r="O243" s="1169" t="str">
        <f>IF(J243="","",SUM(J243)-SUM(E243))</f>
        <v/>
      </c>
      <c r="P243" s="1169">
        <f>IF(K243="","",SUM(K243)-SUM(F243))</f>
        <v>0.37853260273972611</v>
      </c>
      <c r="Q243" s="1150"/>
      <c r="R243" s="1081"/>
      <c r="S243" s="1043"/>
      <c r="T243" s="1043"/>
      <c r="U243" s="1082">
        <v>243</v>
      </c>
      <c r="V243" s="470"/>
    </row>
    <row r="244" spans="1:22" ht="15.75" customHeight="1">
      <c r="A244" s="1180" t="str">
        <f>IF(Data!A244="","",Data!A244)</f>
        <v>Sorghum: kg produced</v>
      </c>
      <c r="B244" s="1133"/>
      <c r="C244" s="1025" t="str">
        <f>IF(Data!BZ244="","",Data!BZ244)</f>
        <v/>
      </c>
      <c r="D244" s="1025" t="str">
        <f>IF(Data!CA244="","",Data!CA244)</f>
        <v/>
      </c>
      <c r="E244" s="1025" t="str">
        <f>IF(Data!CB244="","",Data!CB244)</f>
        <v/>
      </c>
      <c r="F244" s="1025" t="str">
        <f>IF(Data!CC244="","",Data!CC244)</f>
        <v/>
      </c>
      <c r="G244" s="1102"/>
      <c r="H244" s="983"/>
      <c r="I244" s="983"/>
      <c r="J244" s="983"/>
      <c r="K244" s="983"/>
      <c r="L244" s="1102"/>
      <c r="M244" s="983"/>
      <c r="N244" s="983"/>
      <c r="O244" s="983"/>
      <c r="P244" s="983"/>
      <c r="Q244" s="1150"/>
      <c r="R244" s="544"/>
      <c r="S244" s="1050"/>
      <c r="T244" s="1050"/>
      <c r="U244" s="1082">
        <v>244</v>
      </c>
      <c r="V244" s="470"/>
    </row>
    <row r="245" spans="1:22" ht="15.75" customHeight="1">
      <c r="A245" s="961" t="s">
        <v>357</v>
      </c>
      <c r="B245" s="1176"/>
      <c r="C245" s="1025">
        <f>IF(Data!BZ245="","",Data!BZ245)</f>
        <v>14863.14</v>
      </c>
      <c r="D245" s="1025">
        <f>IF(Data!CA245="","",Data!CA245)</f>
        <v>14863.14</v>
      </c>
      <c r="E245" s="1025">
        <f>IF(Data!CB245="","",Data!CB245)</f>
        <v>14863.14</v>
      </c>
      <c r="F245" s="1025">
        <f>IF(Data!CC245="","",Data!CC245)</f>
        <v>14863.14</v>
      </c>
      <c r="G245" s="1102"/>
      <c r="H245" s="983"/>
      <c r="I245" s="983"/>
      <c r="J245" s="983"/>
      <c r="K245" s="983"/>
      <c r="L245" s="1102"/>
      <c r="M245" s="1114"/>
      <c r="N245" s="1114"/>
      <c r="O245" s="1114"/>
      <c r="P245" s="1114"/>
      <c r="Q245" s="1150"/>
      <c r="R245" s="544"/>
      <c r="S245" s="1050"/>
      <c r="T245" s="1050"/>
      <c r="U245" s="1082">
        <v>245</v>
      </c>
      <c r="V245" s="470"/>
    </row>
    <row r="246" spans="1:22" ht="15.75" customHeight="1">
      <c r="A246" s="1116" t="s">
        <v>358</v>
      </c>
      <c r="B246" s="1176"/>
      <c r="C246" s="1025" t="str">
        <f>IF(Data!BZ246="","",Data!BZ246)</f>
        <v/>
      </c>
      <c r="D246" s="1025" t="str">
        <f>IF(Data!CA246="","",Data!CA246)</f>
        <v/>
      </c>
      <c r="E246" s="1025" t="str">
        <f>IF(Data!CB246="","",Data!CB246)</f>
        <v/>
      </c>
      <c r="F246" s="1025" t="str">
        <f>IF(Data!CC246="","",Data!CC246)</f>
        <v/>
      </c>
      <c r="G246" s="1120"/>
      <c r="H246" s="988" t="str">
        <f>IF(SUM(C246)&gt;0,(C244-H249-SUM(C249)*(H249=""))*'Exp factors'!C$23,"")</f>
        <v/>
      </c>
      <c r="I246" s="988" t="str">
        <f>IF(SUM(D246)&gt;0,(D244-I249-SUM(D249)*(I249=""))*'Exp factors'!D$23,"")</f>
        <v/>
      </c>
      <c r="J246" s="988" t="str">
        <f>IF(SUM(E246)&gt;0,(E244-J249-SUM(E249)*(J249=""))*'Exp factors'!E$23,"")</f>
        <v/>
      </c>
      <c r="K246" s="988" t="str">
        <f>IF(SUM(F246)&gt;0,(F244-K249-SUM(F249)*(K249=""))*'Exp factors'!F$23,"")</f>
        <v/>
      </c>
      <c r="L246" s="1120"/>
      <c r="M246" s="983"/>
      <c r="N246" s="983"/>
      <c r="O246" s="983"/>
      <c r="P246" s="983"/>
      <c r="Q246" s="1150"/>
      <c r="R246" s="544"/>
      <c r="S246" s="1050"/>
      <c r="T246" s="1050"/>
      <c r="U246" s="1082">
        <v>246</v>
      </c>
      <c r="V246" s="470"/>
    </row>
    <row r="247" spans="1:22" ht="15.75" customHeight="1">
      <c r="A247" s="1117" t="s">
        <v>282</v>
      </c>
      <c r="B247" s="1176"/>
      <c r="C247" s="1025" t="str">
        <f>IF(Data!BZ247="","",Data!BZ247)</f>
        <v/>
      </c>
      <c r="D247" s="1025" t="str">
        <f>IF(Data!CA247="","",Data!CA247)</f>
        <v/>
      </c>
      <c r="E247" s="1025" t="str">
        <f>IF(Data!CB247="","",Data!CB247)</f>
        <v/>
      </c>
      <c r="F247" s="1025" t="str">
        <f>IF(Data!CC247="","",Data!CC247)</f>
        <v/>
      </c>
      <c r="G247" s="1123"/>
      <c r="H247" s="983"/>
      <c r="I247" s="983"/>
      <c r="J247" s="983"/>
      <c r="K247" s="983"/>
      <c r="L247" s="1123"/>
      <c r="M247" s="1137"/>
      <c r="N247" s="1137"/>
      <c r="O247" s="1137"/>
      <c r="P247" s="1137"/>
      <c r="Q247" s="1150"/>
      <c r="R247" s="1134"/>
      <c r="S247" s="1135"/>
      <c r="T247" s="1135"/>
      <c r="U247" s="1082">
        <v>247</v>
      </c>
      <c r="V247" s="470"/>
    </row>
    <row r="248" spans="1:22" ht="15.75" customHeight="1">
      <c r="A248" s="1117" t="s">
        <v>284</v>
      </c>
      <c r="B248" s="1133"/>
      <c r="C248" s="1141" t="str">
        <f>IF(SUM(C246)=0,"",C246*C247)</f>
        <v/>
      </c>
      <c r="D248" s="1141" t="str">
        <f>IF(SUM(D246)=0,"",D246*D247)</f>
        <v/>
      </c>
      <c r="E248" s="1141" t="str">
        <f>IF(SUM(E246)=0,"",E246*E247)</f>
        <v/>
      </c>
      <c r="F248" s="1141" t="str">
        <f>IF(SUM(F246)=0,"",F246*F247)</f>
        <v/>
      </c>
      <c r="G248" s="1123"/>
      <c r="H248" s="992" t="str">
        <f>IF(H246="","",H246*C247)</f>
        <v/>
      </c>
      <c r="I248" s="992" t="str">
        <f>IF(I246="","",I246*D247)</f>
        <v/>
      </c>
      <c r="J248" s="992" t="str">
        <f>IF(J246="","",J246*E247)</f>
        <v/>
      </c>
      <c r="K248" s="992" t="str">
        <f>IF(K246="","",K246*F247)</f>
        <v/>
      </c>
      <c r="L248" s="1123"/>
      <c r="M248" s="541" t="str">
        <f>IF(H248="","",SUM(H248)-SUM(C248))</f>
        <v/>
      </c>
      <c r="N248" s="541" t="str">
        <f>IF(I248="","",SUM(I248)-SUM(D248))</f>
        <v/>
      </c>
      <c r="O248" s="541" t="str">
        <f>IF(J248="","",SUM(J248)-SUM(E248))</f>
        <v/>
      </c>
      <c r="P248" s="541" t="str">
        <f>IF(K248="","",SUM(K248)-SUM(F248))</f>
        <v/>
      </c>
      <c r="Q248" s="1150"/>
      <c r="R248" s="544"/>
      <c r="S248" s="1050"/>
      <c r="T248" s="1050"/>
      <c r="U248" s="1082">
        <v>248</v>
      </c>
      <c r="V248" s="470"/>
    </row>
    <row r="249" spans="1:22" ht="15.75" customHeight="1">
      <c r="A249" s="1117" t="s">
        <v>359</v>
      </c>
      <c r="B249" s="1133"/>
      <c r="C249" s="1025" t="str">
        <f>IF(Data!BZ249="","",Data!BZ249)</f>
        <v/>
      </c>
      <c r="D249" s="1025" t="str">
        <f>IF(Data!CA249="","",Data!CA249)</f>
        <v/>
      </c>
      <c r="E249" s="1025" t="str">
        <f>IF(Data!CB249="","",Data!CB249)</f>
        <v/>
      </c>
      <c r="F249" s="1025" t="str">
        <f>IF(Data!CC249="","",Data!CC249)</f>
        <v/>
      </c>
      <c r="G249" s="1123"/>
      <c r="H249" s="306"/>
      <c r="I249" s="306"/>
      <c r="J249" s="306"/>
      <c r="K249" s="306"/>
      <c r="L249" s="1123"/>
      <c r="M249" s="1137"/>
      <c r="N249" s="1137"/>
      <c r="O249" s="1137"/>
      <c r="P249" s="1137"/>
      <c r="Q249" s="1150"/>
      <c r="R249" s="544"/>
      <c r="S249" s="1050"/>
      <c r="T249" s="1050"/>
      <c r="U249" s="1082">
        <v>249</v>
      </c>
      <c r="V249" s="470"/>
    </row>
    <row r="250" spans="1:22" ht="15.75" customHeight="1">
      <c r="A250" s="1142" t="s">
        <v>353</v>
      </c>
      <c r="B250" s="1176"/>
      <c r="C250" s="1168" t="str">
        <f>IF(C244="","",(C244-SUM(C246)-SUM(C249))*C245/C$46/365/$P$1)</f>
        <v/>
      </c>
      <c r="D250" s="1168" t="str">
        <f>IF(D244="","",(D244-SUM(D246)-SUM(D249))*D245/D$46/365/$P$1)</f>
        <v/>
      </c>
      <c r="E250" s="1168" t="str">
        <f>IF(E244="","",(E244-SUM(E246)-SUM(E249))*E245/E$46/365/$P$1)</f>
        <v/>
      </c>
      <c r="F250" s="1168" t="str">
        <f>IF(F244="","",(F244-SUM(F246)-SUM(F249))*F245/F$46/365/$P$1)</f>
        <v/>
      </c>
      <c r="G250" s="1133"/>
      <c r="H250" s="863" t="str">
        <f>IF(H246="","",(C244-H246-H249-SUM(C249)*(H249=""))*C245/H$46/365/$P$1)</f>
        <v/>
      </c>
      <c r="I250" s="863" t="str">
        <f>IF(I246="","",(D244-I246-I249-SUM(D249)*(I249=""))*D245/I$46/365/$P$1)</f>
        <v/>
      </c>
      <c r="J250" s="863" t="str">
        <f>IF(J246="","",(E244-J246-J249-SUM(E249)*(J249=""))*E245/J$46/365/$P$1)</f>
        <v/>
      </c>
      <c r="K250" s="863" t="str">
        <f>IF(K246="","",(F244-K246-K249-SUM(F249)*(K249=""))*F245/K$46/365/$P$1)</f>
        <v/>
      </c>
      <c r="L250" s="1133"/>
      <c r="M250" s="1169" t="str">
        <f>IF(H250="","",SUM(H250)-SUM(C250))</f>
        <v/>
      </c>
      <c r="N250" s="1169" t="str">
        <f>IF(I250="","",SUM(I250)-SUM(D250))</f>
        <v/>
      </c>
      <c r="O250" s="1169" t="str">
        <f>IF(J250="","",SUM(J250)-SUM(E250))</f>
        <v/>
      </c>
      <c r="P250" s="1169" t="str">
        <f>IF(K250="","",SUM(K250)-SUM(F250))</f>
        <v/>
      </c>
      <c r="Q250" s="1150"/>
      <c r="R250" s="1081"/>
      <c r="S250" s="1043"/>
      <c r="T250" s="1043"/>
      <c r="U250" s="1082">
        <v>250</v>
      </c>
      <c r="V250" s="470"/>
    </row>
    <row r="251" spans="1:22" ht="15.75" customHeight="1">
      <c r="A251" s="1180" t="str">
        <f>IF(Data!A251="","",Data!A251)</f>
        <v>High value cereal: kg produced</v>
      </c>
      <c r="B251" s="1120"/>
      <c r="C251" s="1025" t="str">
        <f>IF(Data!BZ251="","",Data!BZ251)</f>
        <v/>
      </c>
      <c r="D251" s="1025" t="str">
        <f>IF(Data!CA251="","",Data!CA251)</f>
        <v/>
      </c>
      <c r="E251" s="1025" t="str">
        <f>IF(Data!CB251="","",Data!CB251)</f>
        <v/>
      </c>
      <c r="F251" s="1025" t="str">
        <f>IF(Data!CC251="","",Data!CC251)</f>
        <v/>
      </c>
      <c r="G251" s="1102"/>
      <c r="H251" s="983"/>
      <c r="I251" s="983"/>
      <c r="J251" s="983"/>
      <c r="K251" s="983"/>
      <c r="L251" s="1102"/>
      <c r="M251" s="983"/>
      <c r="N251" s="983"/>
      <c r="O251" s="983"/>
      <c r="P251" s="983"/>
      <c r="Q251" s="1150"/>
      <c r="R251" s="544"/>
      <c r="S251" s="1050"/>
      <c r="T251" s="1050"/>
      <c r="U251" s="1082">
        <v>251</v>
      </c>
      <c r="V251" s="470"/>
    </row>
    <row r="252" spans="1:22" ht="15.75" customHeight="1">
      <c r="A252" s="961" t="s">
        <v>357</v>
      </c>
      <c r="B252" s="1176"/>
      <c r="C252" s="1025">
        <f>IF(Data!BZ252="","",Data!BZ252)</f>
        <v>14444</v>
      </c>
      <c r="D252" s="1025">
        <f>IF(Data!CA252="","",Data!CA252)</f>
        <v>14444</v>
      </c>
      <c r="E252" s="1025">
        <f>IF(Data!CB252="","",Data!CB252)</f>
        <v>14444</v>
      </c>
      <c r="F252" s="1025">
        <f>IF(Data!CC252="","",Data!CC252)</f>
        <v>14444</v>
      </c>
      <c r="G252" s="1102"/>
      <c r="H252" s="983"/>
      <c r="I252" s="983"/>
      <c r="J252" s="983"/>
      <c r="K252" s="983"/>
      <c r="L252" s="1102"/>
      <c r="M252" s="983"/>
      <c r="N252" s="983"/>
      <c r="O252" s="983"/>
      <c r="P252" s="983"/>
      <c r="Q252" s="1150"/>
      <c r="R252" s="544"/>
      <c r="S252" s="1050"/>
      <c r="T252" s="1050"/>
      <c r="U252" s="1082">
        <v>252</v>
      </c>
      <c r="V252" s="470"/>
    </row>
    <row r="253" spans="1:22" ht="15.75" customHeight="1">
      <c r="A253" s="1116" t="s">
        <v>358</v>
      </c>
      <c r="B253" s="1176"/>
      <c r="C253" s="1025" t="str">
        <f>IF(Data!BZ253="","",Data!BZ253)</f>
        <v/>
      </c>
      <c r="D253" s="1025" t="str">
        <f>IF(Data!CA253="","",Data!CA253)</f>
        <v/>
      </c>
      <c r="E253" s="1025" t="str">
        <f>IF(Data!CB253="","",Data!CB253)</f>
        <v/>
      </c>
      <c r="F253" s="1025" t="str">
        <f>IF(Data!CC253="","",Data!CC253)</f>
        <v/>
      </c>
      <c r="G253" s="1120"/>
      <c r="H253" s="988" t="str">
        <f>IF(SUM(C253)&gt;0,(C251-H256-SUM(C256)*(H256=""))*'Exp factors'!C$24,"")</f>
        <v/>
      </c>
      <c r="I253" s="988" t="str">
        <f>IF(SUM(D253)&gt;0,(D251-I256-SUM(D256)*(I256=""))*'Exp factors'!D$24,"")</f>
        <v/>
      </c>
      <c r="J253" s="988" t="str">
        <f>IF(SUM(E253)&gt;0,(E251-J256-SUM(E256)*(J256=""))*'Exp factors'!E$24,"")</f>
        <v/>
      </c>
      <c r="K253" s="988" t="str">
        <f>IF(SUM(F253)&gt;0,(F251-K256-SUM(F256)*(K256=""))*'Exp factors'!F$24,"")</f>
        <v/>
      </c>
      <c r="L253" s="1120"/>
      <c r="M253" s="983"/>
      <c r="N253" s="983"/>
      <c r="O253" s="983"/>
      <c r="P253" s="983"/>
      <c r="Q253" s="1150"/>
      <c r="R253" s="544"/>
      <c r="S253" s="1050"/>
      <c r="T253" s="1050"/>
      <c r="U253" s="1082">
        <v>253</v>
      </c>
      <c r="V253" s="470"/>
    </row>
    <row r="254" spans="1:22" ht="15.75" customHeight="1">
      <c r="A254" s="1117" t="s">
        <v>282</v>
      </c>
      <c r="B254" s="1176"/>
      <c r="C254" s="1025" t="str">
        <f>IF(Data!BZ254="","",Data!BZ254)</f>
        <v/>
      </c>
      <c r="D254" s="1025" t="str">
        <f>IF(Data!CA254="","",Data!CA254)</f>
        <v/>
      </c>
      <c r="E254" s="1025" t="str">
        <f>IF(Data!CB254="","",Data!CB254)</f>
        <v/>
      </c>
      <c r="F254" s="1025" t="str">
        <f>IF(Data!CC254="","",Data!CC254)</f>
        <v/>
      </c>
      <c r="G254" s="1123"/>
      <c r="H254" s="983"/>
      <c r="I254" s="983"/>
      <c r="J254" s="983"/>
      <c r="K254" s="983"/>
      <c r="L254" s="1123"/>
      <c r="M254" s="983"/>
      <c r="N254" s="983"/>
      <c r="O254" s="983"/>
      <c r="P254" s="983"/>
      <c r="Q254" s="1150"/>
      <c r="R254" s="1134"/>
      <c r="S254" s="1135"/>
      <c r="T254" s="1135"/>
      <c r="U254" s="1082">
        <v>254</v>
      </c>
      <c r="V254" s="470"/>
    </row>
    <row r="255" spans="1:22" ht="15.75" customHeight="1">
      <c r="A255" s="1117" t="s">
        <v>284</v>
      </c>
      <c r="B255" s="1176"/>
      <c r="C255" s="1141" t="str">
        <f>IF(SUM(C253)=0,"",C253*C254)</f>
        <v/>
      </c>
      <c r="D255" s="1141" t="str">
        <f>IF(SUM(D253)=0,"",D253*D254)</f>
        <v/>
      </c>
      <c r="E255" s="1141" t="str">
        <f>IF(SUM(E253)=0,"",E253*E254)</f>
        <v/>
      </c>
      <c r="F255" s="1141" t="str">
        <f>IF(SUM(F253)=0,"",F253*F254)</f>
        <v/>
      </c>
      <c r="G255" s="1121"/>
      <c r="H255" s="992" t="str">
        <f>IF(H253="","",H253*C254)</f>
        <v/>
      </c>
      <c r="I255" s="992" t="str">
        <f>IF(I253="","",I253*D254)</f>
        <v/>
      </c>
      <c r="J255" s="992" t="str">
        <f>IF(J253="","",J253*E254)</f>
        <v/>
      </c>
      <c r="K255" s="992" t="str">
        <f>IF(K253="","",K253*F254)</f>
        <v/>
      </c>
      <c r="L255" s="1121"/>
      <c r="M255" s="1141" t="str">
        <f>IF(H255="","",SUM(H255)-SUM(C255))</f>
        <v/>
      </c>
      <c r="N255" s="1141" t="str">
        <f>IF(I255="","",SUM(I255)-SUM(D255))</f>
        <v/>
      </c>
      <c r="O255" s="1141" t="str">
        <f>IF(J255="","",SUM(J255)-SUM(E255))</f>
        <v/>
      </c>
      <c r="P255" s="1141" t="str">
        <f>IF(K255="","",SUM(K255)-SUM(F255))</f>
        <v/>
      </c>
      <c r="Q255" s="1150"/>
      <c r="R255" s="544"/>
      <c r="S255" s="1050"/>
      <c r="T255" s="1050"/>
      <c r="U255" s="1082">
        <v>255</v>
      </c>
      <c r="V255" s="470"/>
    </row>
    <row r="256" spans="1:22" ht="15.75" customHeight="1">
      <c r="A256" s="1117" t="s">
        <v>359</v>
      </c>
      <c r="B256" s="1102"/>
      <c r="C256" s="1025" t="str">
        <f>IF(Data!BZ256="","",Data!BZ256)</f>
        <v/>
      </c>
      <c r="D256" s="1025" t="str">
        <f>IF(Data!CA256="","",Data!CA256)</f>
        <v/>
      </c>
      <c r="E256" s="1025" t="str">
        <f>IF(Data!CB256="","",Data!CB256)</f>
        <v/>
      </c>
      <c r="F256" s="1025" t="str">
        <f>IF(Data!CC256="","",Data!CC256)</f>
        <v/>
      </c>
      <c r="G256" s="1123"/>
      <c r="H256" s="306"/>
      <c r="I256" s="306"/>
      <c r="J256" s="306"/>
      <c r="K256" s="306"/>
      <c r="L256" s="1123"/>
      <c r="M256" s="983"/>
      <c r="N256" s="983"/>
      <c r="O256" s="983"/>
      <c r="P256" s="983"/>
      <c r="Q256" s="1150"/>
      <c r="R256" s="544"/>
      <c r="S256" s="1050"/>
      <c r="T256" s="1050"/>
      <c r="U256" s="1082">
        <v>256</v>
      </c>
      <c r="V256" s="470"/>
    </row>
    <row r="257" spans="1:22" ht="15.75" customHeight="1">
      <c r="A257" s="1142" t="s">
        <v>353</v>
      </c>
      <c r="B257" s="1133"/>
      <c r="C257" s="1168" t="str">
        <f>IF(C251="","",(C251-SUM(C253)-SUM(C256))*C252/C$46/365/$P$1)</f>
        <v/>
      </c>
      <c r="D257" s="1168" t="str">
        <f>IF(D251="","",(D251-SUM(D253)-SUM(D256))*D252/D$46/365/$P$1)</f>
        <v/>
      </c>
      <c r="E257" s="1168" t="str">
        <f>IF(E251="","",(E251-SUM(E253)-SUM(E256))*E252/E$46/365/$P$1)</f>
        <v/>
      </c>
      <c r="F257" s="1168" t="str">
        <f>IF(F251="","",(F251-SUM(F253)-SUM(F256))*F252/F$46/365/$P$1)</f>
        <v/>
      </c>
      <c r="G257" s="1133"/>
      <c r="H257" s="863" t="str">
        <f>IF(H253="","",(C251-H253-H256-SUM(C256)*(H256=""))*C252/H$46/365/$P$1)</f>
        <v/>
      </c>
      <c r="I257" s="863" t="str">
        <f>IF(I253="","",(D251-I253-I256-SUM(D256)*(I256=""))*D252/I$46/365/$P$1)</f>
        <v/>
      </c>
      <c r="J257" s="863" t="str">
        <f>IF(J253="","",(E251-J253-J256-SUM(E256)*(J256=""))*E252/J$46/365/$P$1)</f>
        <v/>
      </c>
      <c r="K257" s="863" t="str">
        <f>IF(K253="","",(F251-K253-K256-SUM(F256)*(K256=""))*F252/K$46/365/$P$1)</f>
        <v/>
      </c>
      <c r="L257" s="1133"/>
      <c r="M257" s="1169" t="str">
        <f>IF(H257="","",SUM(H257)-SUM(C257))</f>
        <v/>
      </c>
      <c r="N257" s="1169" t="str">
        <f>IF(I257="","",SUM(I257)-SUM(D257))</f>
        <v/>
      </c>
      <c r="O257" s="1169" t="str">
        <f>IF(J257="","",SUM(J257)-SUM(E257))</f>
        <v/>
      </c>
      <c r="P257" s="1169" t="str">
        <f>IF(K257="","",SUM(K257)-SUM(F257))</f>
        <v/>
      </c>
      <c r="Q257" s="1150"/>
      <c r="R257" s="1081"/>
      <c r="S257" s="1043"/>
      <c r="T257" s="1043"/>
      <c r="U257" s="1082">
        <v>257</v>
      </c>
      <c r="V257" s="470"/>
    </row>
    <row r="258" spans="1:22" ht="15.75" customHeight="1">
      <c r="A258" s="1180" t="str">
        <f>IF(Data!A258="","",Data!A258)</f>
        <v>High value cereal: kg produced</v>
      </c>
      <c r="B258" s="1120"/>
      <c r="C258" s="1025" t="str">
        <f>IF(Data!BZ258="","",Data!BZ258)</f>
        <v/>
      </c>
      <c r="D258" s="1025" t="str">
        <f>IF(Data!CA258="","",Data!CA258)</f>
        <v/>
      </c>
      <c r="E258" s="1025" t="str">
        <f>IF(Data!CB258="","",Data!CB258)</f>
        <v/>
      </c>
      <c r="F258" s="1025" t="str">
        <f>IF(Data!CC258="","",Data!CC258)</f>
        <v/>
      </c>
      <c r="G258" s="1102"/>
      <c r="H258" s="983"/>
      <c r="I258" s="983"/>
      <c r="J258" s="983"/>
      <c r="K258" s="983"/>
      <c r="L258" s="1102"/>
      <c r="M258" s="983"/>
      <c r="N258" s="983"/>
      <c r="O258" s="983"/>
      <c r="P258" s="983"/>
      <c r="Q258" s="1150"/>
      <c r="R258" s="544"/>
      <c r="S258" s="1050"/>
      <c r="T258" s="1050"/>
      <c r="U258" s="1082">
        <v>258</v>
      </c>
      <c r="V258" s="470"/>
    </row>
    <row r="259" spans="1:22" ht="15.75" customHeight="1">
      <c r="A259" s="961" t="s">
        <v>357</v>
      </c>
      <c r="B259" s="1176"/>
      <c r="C259" s="1025">
        <f>IF(Data!BZ259="","",Data!BZ259)</f>
        <v>14653.8</v>
      </c>
      <c r="D259" s="1025">
        <f>IF(Data!CA259="","",Data!CA259)</f>
        <v>14653.8</v>
      </c>
      <c r="E259" s="1025">
        <f>IF(Data!CB259="","",Data!CB259)</f>
        <v>14653.8</v>
      </c>
      <c r="F259" s="1025">
        <f>IF(Data!CC259="","",Data!CC259)</f>
        <v>14653.8</v>
      </c>
      <c r="G259" s="1102"/>
      <c r="H259" s="983"/>
      <c r="I259" s="983"/>
      <c r="J259" s="983"/>
      <c r="K259" s="983"/>
      <c r="L259" s="1102"/>
      <c r="M259" s="983"/>
      <c r="N259" s="983"/>
      <c r="O259" s="983"/>
      <c r="P259" s="983"/>
      <c r="Q259" s="1150"/>
      <c r="R259" s="544"/>
      <c r="S259" s="1050"/>
      <c r="T259" s="1050"/>
      <c r="U259" s="1082">
        <v>259</v>
      </c>
      <c r="V259" s="470"/>
    </row>
    <row r="260" spans="1:22" ht="15.75" customHeight="1">
      <c r="A260" s="1116" t="s">
        <v>358</v>
      </c>
      <c r="B260" s="1176"/>
      <c r="C260" s="1025" t="str">
        <f>IF(Data!BZ260="","",Data!BZ260)</f>
        <v/>
      </c>
      <c r="D260" s="1025" t="str">
        <f>IF(Data!CA260="","",Data!CA260)</f>
        <v/>
      </c>
      <c r="E260" s="1025" t="str">
        <f>IF(Data!CB260="","",Data!CB260)</f>
        <v/>
      </c>
      <c r="F260" s="1025" t="str">
        <f>IF(Data!CC260="","",Data!CC260)</f>
        <v/>
      </c>
      <c r="G260" s="1120"/>
      <c r="H260" s="988" t="str">
        <f>IF(SUM(C260)&gt;0,(C258-H263-SUM(C263)*(H263=""))*'Exp factors'!C$24,"")</f>
        <v/>
      </c>
      <c r="I260" s="988" t="str">
        <f>IF(SUM(D260)&gt;0,(D258-I263-SUM(D263)*(I263=""))*'Exp factors'!D$24,"")</f>
        <v/>
      </c>
      <c r="J260" s="988" t="str">
        <f>IF(SUM(E260)&gt;0,(E258-J263-SUM(E263)*(J263=""))*'Exp factors'!E$24,"")</f>
        <v/>
      </c>
      <c r="K260" s="988" t="str">
        <f>IF(SUM(F260)&gt;0,(F258-K263-SUM(F263)*(K263=""))*'Exp factors'!F$24,"")</f>
        <v/>
      </c>
      <c r="L260" s="1120"/>
      <c r="M260" s="983"/>
      <c r="N260" s="983"/>
      <c r="O260" s="983"/>
      <c r="P260" s="983"/>
      <c r="Q260" s="1150"/>
      <c r="R260" s="544"/>
      <c r="S260" s="1050"/>
      <c r="T260" s="1050"/>
      <c r="U260" s="1082">
        <v>260</v>
      </c>
      <c r="V260" s="470"/>
    </row>
    <row r="261" spans="1:22" ht="15.75" customHeight="1">
      <c r="A261" s="1117" t="s">
        <v>282</v>
      </c>
      <c r="B261" s="1176"/>
      <c r="C261" s="1025" t="str">
        <f>IF(Data!BZ261="","",Data!BZ261)</f>
        <v/>
      </c>
      <c r="D261" s="1025" t="str">
        <f>IF(Data!CA261="","",Data!CA261)</f>
        <v/>
      </c>
      <c r="E261" s="1025" t="str">
        <f>IF(Data!CB261="","",Data!CB261)</f>
        <v/>
      </c>
      <c r="F261" s="1025" t="str">
        <f>IF(Data!CC261="","",Data!CC261)</f>
        <v/>
      </c>
      <c r="G261" s="1123"/>
      <c r="H261" s="983"/>
      <c r="I261" s="983"/>
      <c r="J261" s="983"/>
      <c r="K261" s="983"/>
      <c r="L261" s="1123"/>
      <c r="M261" s="983"/>
      <c r="N261" s="983"/>
      <c r="O261" s="983"/>
      <c r="P261" s="983"/>
      <c r="Q261" s="1150"/>
      <c r="R261" s="1134"/>
      <c r="S261" s="1135"/>
      <c r="T261" s="1135"/>
      <c r="U261" s="1082">
        <v>261</v>
      </c>
      <c r="V261" s="470"/>
    </row>
    <row r="262" spans="1:22" ht="15.75" customHeight="1">
      <c r="A262" s="1117" t="s">
        <v>284</v>
      </c>
      <c r="B262" s="1102"/>
      <c r="C262" s="1141" t="str">
        <f>IF(SUM(C260)=0,"",C260*C261)</f>
        <v/>
      </c>
      <c r="D262" s="1141" t="str">
        <f>IF(SUM(D260)=0,"",D260*D261)</f>
        <v/>
      </c>
      <c r="E262" s="1141" t="str">
        <f>IF(SUM(E260)=0,"",E260*E261)</f>
        <v/>
      </c>
      <c r="F262" s="1141" t="str">
        <f>IF(SUM(F260)=0,"",F260*F261)</f>
        <v/>
      </c>
      <c r="G262" s="1121"/>
      <c r="H262" s="992" t="str">
        <f>IF(H260="","",H260*C261)</f>
        <v/>
      </c>
      <c r="I262" s="992" t="str">
        <f>IF(I260="","",I260*D261)</f>
        <v/>
      </c>
      <c r="J262" s="992" t="str">
        <f>IF(J260="","",J260*E261)</f>
        <v/>
      </c>
      <c r="K262" s="992" t="str">
        <f>IF(K260="","",K260*F261)</f>
        <v/>
      </c>
      <c r="L262" s="1121"/>
      <c r="M262" s="1141" t="str">
        <f>IF(H262="","",SUM(H262)-SUM(C262))</f>
        <v/>
      </c>
      <c r="N262" s="1141" t="str">
        <f>IF(I262="","",SUM(I262)-SUM(D262))</f>
        <v/>
      </c>
      <c r="O262" s="1141" t="str">
        <f>IF(J262="","",SUM(J262)-SUM(E262))</f>
        <v/>
      </c>
      <c r="P262" s="1141" t="str">
        <f>IF(K262="","",SUM(K262)-SUM(F262))</f>
        <v/>
      </c>
      <c r="Q262" s="1150"/>
      <c r="R262" s="544"/>
      <c r="S262" s="1050"/>
      <c r="T262" s="1050"/>
      <c r="U262" s="1082">
        <v>262</v>
      </c>
      <c r="V262" s="470"/>
    </row>
    <row r="263" spans="1:22" ht="15.75" customHeight="1">
      <c r="A263" s="1117" t="s">
        <v>359</v>
      </c>
      <c r="B263" s="1102"/>
      <c r="C263" s="1025" t="str">
        <f>IF(Data!BZ263="","",Data!BZ263)</f>
        <v/>
      </c>
      <c r="D263" s="1025" t="str">
        <f>IF(Data!CA263="","",Data!CA263)</f>
        <v/>
      </c>
      <c r="E263" s="1025" t="str">
        <f>IF(Data!CB263="","",Data!CB263)</f>
        <v/>
      </c>
      <c r="F263" s="1025" t="str">
        <f>IF(Data!CC263="","",Data!CC263)</f>
        <v/>
      </c>
      <c r="G263" s="1123"/>
      <c r="H263" s="306"/>
      <c r="I263" s="306"/>
      <c r="J263" s="306"/>
      <c r="K263" s="306"/>
      <c r="L263" s="1123"/>
      <c r="M263" s="983"/>
      <c r="N263" s="983"/>
      <c r="O263" s="983"/>
      <c r="P263" s="983"/>
      <c r="Q263" s="1150"/>
      <c r="R263" s="544"/>
      <c r="S263" s="1050"/>
      <c r="T263" s="1050"/>
      <c r="U263" s="1082">
        <v>263</v>
      </c>
      <c r="V263" s="470"/>
    </row>
    <row r="264" spans="1:22" ht="15.75" customHeight="1">
      <c r="A264" s="1142" t="s">
        <v>353</v>
      </c>
      <c r="B264" s="1120"/>
      <c r="C264" s="1168" t="str">
        <f>IF(C258="","",(C258-SUM(C260)-SUM(C263))*C259/C$46/365/$P$1)</f>
        <v/>
      </c>
      <c r="D264" s="1168" t="str">
        <f>IF(D258="","",(D258-SUM(D260)-SUM(D263))*D259/D$46/365/$P$1)</f>
        <v/>
      </c>
      <c r="E264" s="1168" t="str">
        <f>IF(E258="","",(E258-SUM(E260)-SUM(E263))*E259/E$46/365/$P$1)</f>
        <v/>
      </c>
      <c r="F264" s="1168" t="str">
        <f>IF(F258="","",(F258-SUM(F260)-SUM(F263))*F259/F$46/365/$P$1)</f>
        <v/>
      </c>
      <c r="G264" s="1133"/>
      <c r="H264" s="863" t="str">
        <f>IF(H260="","",(C258-H260-H263-SUM(C263)*(H263=""))*C259/H$46/365/$P$1)</f>
        <v/>
      </c>
      <c r="I264" s="863" t="str">
        <f>IF(I260="","",(D258-I260-I263-SUM(D263)*(I263=""))*D259/I$46/365/$P$1)</f>
        <v/>
      </c>
      <c r="J264" s="863" t="str">
        <f>IF(J260="","",(E258-J260-J263-SUM(E263)*(J263=""))*E259/J$46/365/$P$1)</f>
        <v/>
      </c>
      <c r="K264" s="863" t="str">
        <f>IF(K260="","",(F258-K260-K263-SUM(F263)*(K263=""))*F259/K$46/365/$P$1)</f>
        <v/>
      </c>
      <c r="L264" s="1133"/>
      <c r="M264" s="1169" t="str">
        <f>IF(H264="","",SUM(H264)-SUM(C264))</f>
        <v/>
      </c>
      <c r="N264" s="1169" t="str">
        <f>IF(I264="","",SUM(I264)-SUM(D264))</f>
        <v/>
      </c>
      <c r="O264" s="1169" t="str">
        <f>IF(J264="","",SUM(J264)-SUM(E264))</f>
        <v/>
      </c>
      <c r="P264" s="1169" t="str">
        <f>IF(K264="","",SUM(K264)-SUM(F264))</f>
        <v/>
      </c>
      <c r="Q264" s="1150"/>
      <c r="R264" s="1081"/>
      <c r="S264" s="1043"/>
      <c r="T264" s="1043"/>
      <c r="U264" s="1082">
        <v>264</v>
      </c>
      <c r="V264" s="470"/>
    </row>
    <row r="265" spans="1:22" ht="15.75" customHeight="1">
      <c r="A265" s="1180" t="str">
        <f>IF(Data!A265="","",Data!A265)</f>
        <v>Cowpeas: kg produced</v>
      </c>
      <c r="B265" s="1133"/>
      <c r="C265" s="1025">
        <f>IF(Data!BZ265="","",Data!BZ265)</f>
        <v>30</v>
      </c>
      <c r="D265" s="1025">
        <f>IF(Data!CA265="","",Data!CA265)</f>
        <v>50</v>
      </c>
      <c r="E265" s="1025">
        <f>IF(Data!CB265="","",Data!CB265)</f>
        <v>50</v>
      </c>
      <c r="F265" s="1025">
        <f>IF(Data!CC265="","",Data!CC265)</f>
        <v>50</v>
      </c>
      <c r="G265" s="1176"/>
      <c r="H265" s="983"/>
      <c r="I265" s="983"/>
      <c r="J265" s="983"/>
      <c r="K265" s="983"/>
      <c r="L265" s="1176"/>
      <c r="M265" s="1162"/>
      <c r="N265" s="1162"/>
      <c r="O265" s="1162"/>
      <c r="P265" s="1162"/>
      <c r="Q265" s="1150"/>
      <c r="R265" s="544"/>
      <c r="S265" s="1050"/>
      <c r="T265" s="1050"/>
      <c r="U265" s="1082">
        <v>265</v>
      </c>
      <c r="V265" s="470"/>
    </row>
    <row r="266" spans="1:22" ht="15.75" customHeight="1">
      <c r="A266" s="961" t="s">
        <v>357</v>
      </c>
      <c r="B266" s="1187"/>
      <c r="C266" s="1025">
        <f>IF(Data!BZ266="","",Data!BZ266)</f>
        <v>14235.119999999999</v>
      </c>
      <c r="D266" s="1025">
        <f>IF(Data!CA266="","",Data!CA266)</f>
        <v>14235.119999999999</v>
      </c>
      <c r="E266" s="1025">
        <f>IF(Data!CB266="","",Data!CB266)</f>
        <v>14235.119999999999</v>
      </c>
      <c r="F266" s="1025">
        <f>IF(Data!CC266="","",Data!CC266)</f>
        <v>14235.119999999999</v>
      </c>
      <c r="G266" s="1102"/>
      <c r="H266" s="983"/>
      <c r="I266" s="983"/>
      <c r="J266" s="983"/>
      <c r="K266" s="983"/>
      <c r="L266" s="1102"/>
      <c r="M266" s="983"/>
      <c r="N266" s="983"/>
      <c r="O266" s="983"/>
      <c r="P266" s="983"/>
      <c r="Q266" s="1150"/>
      <c r="R266" s="544"/>
      <c r="S266" s="1050"/>
      <c r="T266" s="1050"/>
      <c r="U266" s="1082">
        <v>266</v>
      </c>
      <c r="V266" s="470"/>
    </row>
    <row r="267" spans="1:22" ht="15.75" customHeight="1">
      <c r="A267" s="1116" t="s">
        <v>358</v>
      </c>
      <c r="B267" s="1187"/>
      <c r="C267" s="1025" t="str">
        <f>IF(Data!BZ267="","",Data!BZ267)</f>
        <v/>
      </c>
      <c r="D267" s="1025" t="str">
        <f>IF(Data!CA267="","",Data!CA267)</f>
        <v/>
      </c>
      <c r="E267" s="1025" t="str">
        <f>IF(Data!CB267="","",Data!CB267)</f>
        <v/>
      </c>
      <c r="F267" s="1025">
        <f>IF(Data!CC267="","",Data!CC267)</f>
        <v>15</v>
      </c>
      <c r="G267" s="1120"/>
      <c r="H267" s="988" t="str">
        <f>IF(SUM(C267)&gt;0,MAX(C267,(C265-H270-SUM(C270)*(H270=""))*'Exp factors'!C$25),"")</f>
        <v/>
      </c>
      <c r="I267" s="988" t="str">
        <f>IF(SUM(D267)&gt;0,MAX(D267,(D265-I270-SUM(D270)*(I270=""))*'Exp factors'!D$25),"")</f>
        <v/>
      </c>
      <c r="J267" s="988" t="str">
        <f>IF(SUM(E267)&gt;0,MAX(E267,(E265-J270-SUM(E270)*(J270=""))*'Exp factors'!E$25),"")</f>
        <v/>
      </c>
      <c r="K267" s="988">
        <f>IF(SUM(F267)&gt;0,MAX(F267,(F265-K270-SUM(F270)*(K270=""))*'Exp factors'!F$25),"")</f>
        <v>24</v>
      </c>
      <c r="L267" s="1120"/>
      <c r="M267" s="983"/>
      <c r="N267" s="983"/>
      <c r="O267" s="983"/>
      <c r="P267" s="983"/>
      <c r="Q267" s="1150"/>
      <c r="R267" s="544"/>
      <c r="S267" s="1050"/>
      <c r="T267" s="1050"/>
      <c r="U267" s="1082">
        <v>267</v>
      </c>
      <c r="V267" s="470"/>
    </row>
    <row r="268" spans="1:22" ht="15.75" customHeight="1">
      <c r="A268" s="1117" t="s">
        <v>282</v>
      </c>
      <c r="B268" s="1143"/>
      <c r="C268" s="1025" t="str">
        <f>IF(Data!BZ268="","",Data!BZ268)</f>
        <v/>
      </c>
      <c r="D268" s="1025" t="str">
        <f>IF(Data!CA268="","",Data!CA268)</f>
        <v/>
      </c>
      <c r="E268" s="1025" t="str">
        <f>IF(Data!CB268="","",Data!CB268)</f>
        <v/>
      </c>
      <c r="F268" s="1025">
        <f>IF(Data!CC268="","",Data!CC268)</f>
        <v>10</v>
      </c>
      <c r="G268" s="1123"/>
      <c r="H268" s="983"/>
      <c r="I268" s="983"/>
      <c r="J268" s="983"/>
      <c r="K268" s="983"/>
      <c r="L268" s="1123"/>
      <c r="M268" s="983"/>
      <c r="N268" s="983"/>
      <c r="O268" s="983"/>
      <c r="P268" s="983"/>
      <c r="Q268" s="1150"/>
      <c r="R268" s="1134"/>
      <c r="S268" s="1135"/>
      <c r="T268" s="1135"/>
      <c r="U268" s="1082">
        <v>268</v>
      </c>
      <c r="V268" s="470"/>
    </row>
    <row r="269" spans="1:22" ht="15.75" customHeight="1">
      <c r="A269" s="1117" t="s">
        <v>284</v>
      </c>
      <c r="B269" s="1176"/>
      <c r="C269" s="1141" t="str">
        <f>IF(SUM(C267)=0,"",C267*C268)</f>
        <v/>
      </c>
      <c r="D269" s="1141" t="str">
        <f>IF(SUM(D267)=0,"",D267*D268)</f>
        <v/>
      </c>
      <c r="E269" s="1141" t="str">
        <f>IF(SUM(E267)=0,"",E267*E268)</f>
        <v/>
      </c>
      <c r="F269" s="1141">
        <f>IF(SUM(F267)=0,"",F267*F268)</f>
        <v>150</v>
      </c>
      <c r="G269" s="1123"/>
      <c r="H269" s="992" t="str">
        <f>IF(H267="","",H267*C268)</f>
        <v/>
      </c>
      <c r="I269" s="992" t="str">
        <f>IF(I267="","",I267*D268)</f>
        <v/>
      </c>
      <c r="J269" s="992" t="str">
        <f>IF(J267="","",J267*E268)</f>
        <v/>
      </c>
      <c r="K269" s="992">
        <f>IF(K267="","",K267*F268)</f>
        <v>240</v>
      </c>
      <c r="L269" s="1123"/>
      <c r="M269" s="1141" t="str">
        <f>IF(H269="","",SUM(H269)-SUM(C269))</f>
        <v/>
      </c>
      <c r="N269" s="1141" t="str">
        <f>IF(I269="","",SUM(I269)-SUM(D269))</f>
        <v/>
      </c>
      <c r="O269" s="1141" t="str">
        <f>IF(J269="","",SUM(J269)-SUM(E269))</f>
        <v/>
      </c>
      <c r="P269" s="1141">
        <f>IF(K269="","",SUM(K269)-SUM(F269))</f>
        <v>90</v>
      </c>
      <c r="Q269" s="1150"/>
      <c r="R269" s="544"/>
      <c r="S269" s="1050"/>
      <c r="T269" s="1050"/>
      <c r="U269" s="1082">
        <v>269</v>
      </c>
      <c r="V269" s="470"/>
    </row>
    <row r="270" spans="1:22" ht="15.75" customHeight="1">
      <c r="A270" s="1117" t="s">
        <v>359</v>
      </c>
      <c r="B270" s="1176"/>
      <c r="C270" s="1025">
        <f>IF(Data!BZ270="","",Data!BZ270)</f>
        <v>2</v>
      </c>
      <c r="D270" s="1025">
        <f>IF(Data!CA270="","",Data!CA270)</f>
        <v>2</v>
      </c>
      <c r="E270" s="1025">
        <f>IF(Data!CB270="","",Data!CB270)</f>
        <v>2</v>
      </c>
      <c r="F270" s="1025">
        <f>IF(Data!CC270="","",Data!CC270)</f>
        <v>2</v>
      </c>
      <c r="G270" s="1123"/>
      <c r="H270" s="306"/>
      <c r="I270" s="306"/>
      <c r="J270" s="306"/>
      <c r="K270" s="306"/>
      <c r="L270" s="1123"/>
      <c r="M270" s="983"/>
      <c r="N270" s="983"/>
      <c r="O270" s="983"/>
      <c r="P270" s="983"/>
      <c r="Q270" s="1150"/>
      <c r="R270" s="544"/>
      <c r="S270" s="1050"/>
      <c r="T270" s="1050"/>
      <c r="U270" s="1082">
        <v>270</v>
      </c>
      <c r="V270" s="470"/>
    </row>
    <row r="271" spans="1:22" ht="15.75" customHeight="1">
      <c r="A271" s="1142" t="s">
        <v>353</v>
      </c>
      <c r="B271" s="1176"/>
      <c r="C271" s="1168">
        <f>IF(C265="","",(C265-SUM(C267)-SUM(C270))*C266/C$46/365/$P$1)</f>
        <v>2.0681992528019926E-2</v>
      </c>
      <c r="D271" s="1168">
        <f>IF(D265="","",(D265-SUM(D267)-SUM(D270))*D266/D$46/365/$P$1)</f>
        <v>3.5454844333748445E-2</v>
      </c>
      <c r="E271" s="1168">
        <f>IF(E265="","",(E265-SUM(E267)-SUM(E270))*E266/E$46/365/$P$1)</f>
        <v>3.5454844333748445E-2</v>
      </c>
      <c r="F271" s="1168">
        <f>IF(F265="","",(F265-SUM(F267)-SUM(F270))*F266/F$46/365/$P$1)</f>
        <v>2.9250246575342465E-2</v>
      </c>
      <c r="G271" s="1133"/>
      <c r="H271" s="863" t="str">
        <f>IF(H267="","",(C265-H267-H270-SUM(C270)*(H270=""))*C266/H$46/365/$P$1)</f>
        <v/>
      </c>
      <c r="I271" s="863" t="str">
        <f>IF(I267="","",(D265-I267-I270-SUM(D270)*(I270=""))*D266/I$46/365/$P$1)</f>
        <v/>
      </c>
      <c r="J271" s="863" t="str">
        <f>IF(J267="","",(E265-J267-J270-SUM(E270)*(J270=""))*E266/J$46/365/$P$1)</f>
        <v/>
      </c>
      <c r="K271" s="863">
        <f>IF(K267="","",(F265-K267-K270-SUM(F270)*(K270=""))*F266/K$46/365/$P$1)</f>
        <v>2.1272906600249067E-2</v>
      </c>
      <c r="L271" s="1133"/>
      <c r="M271" s="1169" t="str">
        <f>IF(H271="","",SUM(H271)-SUM(C271))</f>
        <v/>
      </c>
      <c r="N271" s="1169" t="str">
        <f>IF(I271="","",SUM(I271)-SUM(D271))</f>
        <v/>
      </c>
      <c r="O271" s="1169" t="str">
        <f>IF(J271="","",SUM(J271)-SUM(E271))</f>
        <v/>
      </c>
      <c r="P271" s="1169">
        <f>IF(K271="","",SUM(K271)-SUM(F271))</f>
        <v>-7.9773399750933983E-3</v>
      </c>
      <c r="Q271" s="1150"/>
      <c r="R271" s="1081"/>
      <c r="S271" s="1043"/>
      <c r="T271" s="1043"/>
      <c r="U271" s="1082">
        <v>271</v>
      </c>
      <c r="V271" s="470"/>
    </row>
    <row r="272" spans="1:22" ht="15.75" customHeight="1">
      <c r="A272" s="1180" t="str">
        <f>IF(Data!A272="","",Data!A272)</f>
        <v>Beans: kg produced</v>
      </c>
      <c r="B272" s="1148"/>
      <c r="C272" s="1025">
        <f>IF(Data!BZ272="","",Data!BZ272)</f>
        <v>50</v>
      </c>
      <c r="D272" s="1025">
        <f>IF(Data!CA272="","",Data!CA272)</f>
        <v>100</v>
      </c>
      <c r="E272" s="1025">
        <f>IF(Data!CB272="","",Data!CB272)</f>
        <v>23</v>
      </c>
      <c r="F272" s="1025">
        <f>IF(Data!CC272="","",Data!CC272)</f>
        <v>78</v>
      </c>
      <c r="G272" s="1176"/>
      <c r="H272" s="983"/>
      <c r="I272" s="983"/>
      <c r="J272" s="983"/>
      <c r="K272" s="983"/>
      <c r="L272" s="1176"/>
      <c r="M272" s="1162"/>
      <c r="N272" s="1162"/>
      <c r="O272" s="1162"/>
      <c r="P272" s="1162"/>
      <c r="Q272" s="1150"/>
      <c r="R272" s="544"/>
      <c r="S272" s="1050"/>
      <c r="T272" s="1050"/>
      <c r="U272" s="1082">
        <v>272</v>
      </c>
      <c r="V272" s="470"/>
    </row>
    <row r="273" spans="1:22" ht="15.75" customHeight="1">
      <c r="A273" s="961" t="s">
        <v>357</v>
      </c>
      <c r="B273" s="1102"/>
      <c r="C273" s="1025">
        <f>IF(Data!BZ273="","",Data!BZ273)</f>
        <v>14193.252</v>
      </c>
      <c r="D273" s="1025">
        <f>IF(Data!CA273="","",Data!CA273)</f>
        <v>14193.252</v>
      </c>
      <c r="E273" s="1025">
        <f>IF(Data!CB273="","",Data!CB273)</f>
        <v>14193.252</v>
      </c>
      <c r="F273" s="1025">
        <f>IF(Data!CC273="","",Data!CC273)</f>
        <v>14193.252</v>
      </c>
      <c r="G273" s="1102"/>
      <c r="H273" s="983"/>
      <c r="I273" s="983"/>
      <c r="J273" s="983"/>
      <c r="K273" s="983"/>
      <c r="L273" s="1102"/>
      <c r="M273" s="983"/>
      <c r="N273" s="983"/>
      <c r="O273" s="983"/>
      <c r="P273" s="983"/>
      <c r="Q273" s="1150"/>
      <c r="R273" s="544"/>
      <c r="S273" s="1050"/>
      <c r="T273" s="1050"/>
      <c r="U273" s="1082">
        <v>273</v>
      </c>
      <c r="V273" s="470"/>
    </row>
    <row r="274" spans="1:22" s="1190" customFormat="1" ht="15.75" customHeight="1">
      <c r="A274" s="1116" t="s">
        <v>358</v>
      </c>
      <c r="B274" s="1148"/>
      <c r="C274" s="1025" t="str">
        <f>IF(Data!BZ274="","",Data!BZ274)</f>
        <v/>
      </c>
      <c r="D274" s="1025" t="str">
        <f>IF(Data!CA274="","",Data!CA274)</f>
        <v/>
      </c>
      <c r="E274" s="1025">
        <f>IF(Data!CB274="","",Data!CB274)</f>
        <v>0</v>
      </c>
      <c r="F274" s="1025">
        <f>IF(Data!CC274="","",Data!CC274)</f>
        <v>0</v>
      </c>
      <c r="G274" s="1120"/>
      <c r="H274" s="988" t="str">
        <f>IF(SUM(C274)&gt;0,MAX(C274,(C272-H277-SUM(C277)*(H277=""))*'Exp factors'!C$25),"")</f>
        <v/>
      </c>
      <c r="I274" s="988" t="str">
        <f>IF(SUM(D274)&gt;0,MAX(D274,(D272-I277-SUM(D277)*(I277=""))*'Exp factors'!D$25),"")</f>
        <v/>
      </c>
      <c r="J274" s="988" t="str">
        <f>IF(SUM(E274)&gt;0,MAX(E274,(E272-J277-SUM(E277)*(J277=""))*'Exp factors'!E$25),"")</f>
        <v/>
      </c>
      <c r="K274" s="988" t="str">
        <f>IF(SUM(F274)&gt;0,MAX(F274,(F272-K277-SUM(F277)*(K277=""))*'Exp factors'!F$25),"")</f>
        <v/>
      </c>
      <c r="L274" s="1120"/>
      <c r="M274" s="983"/>
      <c r="N274" s="983"/>
      <c r="O274" s="983"/>
      <c r="P274" s="983"/>
      <c r="Q274" s="1150"/>
      <c r="R274" s="544"/>
      <c r="S274" s="1050"/>
      <c r="T274" s="1050"/>
      <c r="U274" s="1082">
        <v>274</v>
      </c>
      <c r="V274" s="1189"/>
    </row>
    <row r="275" spans="1:22" s="1190" customFormat="1" ht="15.75" customHeight="1">
      <c r="A275" s="1117" t="s">
        <v>282</v>
      </c>
      <c r="B275" s="1148"/>
      <c r="C275" s="1025" t="str">
        <f>IF(Data!BZ275="","",Data!BZ275)</f>
        <v/>
      </c>
      <c r="D275" s="1025" t="str">
        <f>IF(Data!CA275="","",Data!CA275)</f>
        <v/>
      </c>
      <c r="E275" s="1025">
        <f>IF(Data!CB275="","",Data!CB275)</f>
        <v>0</v>
      </c>
      <c r="F275" s="1025">
        <f>IF(Data!CC275="","",Data!CC275)</f>
        <v>0</v>
      </c>
      <c r="G275" s="1123"/>
      <c r="H275" s="983"/>
      <c r="I275" s="983"/>
      <c r="J275" s="983"/>
      <c r="K275" s="983"/>
      <c r="L275" s="1123"/>
      <c r="M275" s="983"/>
      <c r="N275" s="983"/>
      <c r="O275" s="983"/>
      <c r="P275" s="983"/>
      <c r="Q275" s="1150"/>
      <c r="R275" s="1134"/>
      <c r="S275" s="1135"/>
      <c r="T275" s="1135"/>
      <c r="U275" s="1082">
        <v>275</v>
      </c>
      <c r="V275" s="1189"/>
    </row>
    <row r="276" spans="1:22" s="1190" customFormat="1" ht="15.75" customHeight="1">
      <c r="A276" s="1117" t="s">
        <v>284</v>
      </c>
      <c r="B276" s="1123"/>
      <c r="C276" s="1141" t="str">
        <f>IF(SUM(C274)=0,"",C274*C275)</f>
        <v/>
      </c>
      <c r="D276" s="1141" t="str">
        <f>IF(SUM(D274)=0,"",D274*D275)</f>
        <v/>
      </c>
      <c r="E276" s="1141" t="str">
        <f>IF(SUM(E274)=0,"",E274*E275)</f>
        <v/>
      </c>
      <c r="F276" s="1141" t="str">
        <f>IF(SUM(F274)=0,"",F274*F275)</f>
        <v/>
      </c>
      <c r="G276" s="1123"/>
      <c r="H276" s="992" t="str">
        <f>IF(H274="","",H274*C275)</f>
        <v/>
      </c>
      <c r="I276" s="992" t="str">
        <f>IF(I274="","",I274*D275)</f>
        <v/>
      </c>
      <c r="J276" s="992" t="str">
        <f>IF(J274="","",J274*E275)</f>
        <v/>
      </c>
      <c r="K276" s="992" t="str">
        <f>IF(K274="","",K274*F275)</f>
        <v/>
      </c>
      <c r="L276" s="1123"/>
      <c r="M276" s="1141" t="str">
        <f>IF(H276="","",SUM(H276)-SUM(C276))</f>
        <v/>
      </c>
      <c r="N276" s="1141" t="str">
        <f>IF(I276="","",SUM(I276)-SUM(D276))</f>
        <v/>
      </c>
      <c r="O276" s="1141" t="str">
        <f>IF(J276="","",SUM(J276)-SUM(E276))</f>
        <v/>
      </c>
      <c r="P276" s="1141" t="str">
        <f>IF(K276="","",SUM(K276)-SUM(F276))</f>
        <v/>
      </c>
      <c r="Q276" s="1150"/>
      <c r="R276" s="544"/>
      <c r="S276" s="1050"/>
      <c r="T276" s="1050"/>
      <c r="U276" s="1082">
        <v>276</v>
      </c>
      <c r="V276" s="1189"/>
    </row>
    <row r="277" spans="1:22" ht="15.75" customHeight="1">
      <c r="A277" s="1117" t="s">
        <v>359</v>
      </c>
      <c r="B277" s="1148"/>
      <c r="C277" s="1025">
        <f>IF(Data!BZ277="","",Data!BZ277)</f>
        <v>2</v>
      </c>
      <c r="D277" s="1025">
        <f>IF(Data!CA277="","",Data!CA277)</f>
        <v>10</v>
      </c>
      <c r="E277" s="1025">
        <f>IF(Data!CB277="","",Data!CB277)</f>
        <v>4</v>
      </c>
      <c r="F277" s="1025">
        <f>IF(Data!CC277="","",Data!CC277)</f>
        <v>10</v>
      </c>
      <c r="G277" s="1123"/>
      <c r="H277" s="306"/>
      <c r="I277" s="306"/>
      <c r="J277" s="306"/>
      <c r="K277" s="306"/>
      <c r="L277" s="1123"/>
      <c r="M277" s="983"/>
      <c r="N277" s="983"/>
      <c r="O277" s="983"/>
      <c r="P277" s="983"/>
      <c r="Q277" s="1150"/>
      <c r="R277" s="544"/>
      <c r="S277" s="1050"/>
      <c r="T277" s="1050"/>
      <c r="U277" s="1082">
        <v>277</v>
      </c>
      <c r="V277" s="470"/>
    </row>
    <row r="278" spans="1:22" ht="15.75" customHeight="1">
      <c r="A278" s="1142" t="s">
        <v>353</v>
      </c>
      <c r="B278" s="1123"/>
      <c r="C278" s="1168">
        <f>IF(C272="","",(C272-SUM(C274)-SUM(C277))*C273/C$46/365/$P$1)</f>
        <v>3.5350565379825657E-2</v>
      </c>
      <c r="D278" s="1168">
        <f>IF(D272="","",(D272-SUM(D274)-SUM(D277))*D273/D$46/365/$P$1)</f>
        <v>6.6282310087173099E-2</v>
      </c>
      <c r="E278" s="1168">
        <f>IF(E272="","",(E272-SUM(E274)-SUM(E277))*E273/E$46/365/$P$1)</f>
        <v>1.3992932129514322E-2</v>
      </c>
      <c r="F278" s="1168">
        <f>IF(F272="","",(F272-SUM(F274)-SUM(F277))*F273/F$46/365/$P$1)</f>
        <v>6.0095961145703619E-2</v>
      </c>
      <c r="G278" s="1133"/>
      <c r="H278" s="863" t="str">
        <f>IF(H274="","",(C272-H274-H277-SUM(C277)*(H277=""))*C273/H$46/365/$P$1)</f>
        <v/>
      </c>
      <c r="I278" s="863" t="str">
        <f>IF(I274="","",(D272-I274-I277-SUM(D277)*(I277=""))*D273/I$46/365/$P$1)</f>
        <v/>
      </c>
      <c r="J278" s="863" t="str">
        <f>IF(J274="","",(E272-J274-J277-SUM(E277)*(J277=""))*E273/J$46/365/$P$1)</f>
        <v/>
      </c>
      <c r="K278" s="863" t="str">
        <f>IF(K274="","",(F272-K274-K277-SUM(F277)*(K277=""))*F273/K$46/365/$P$1)</f>
        <v/>
      </c>
      <c r="L278" s="1133"/>
      <c r="M278" s="1169" t="str">
        <f>IF(H278="","",SUM(H278)-SUM(C278))</f>
        <v/>
      </c>
      <c r="N278" s="1169" t="str">
        <f>IF(I278="","",SUM(I278)-SUM(D278))</f>
        <v/>
      </c>
      <c r="O278" s="1169" t="str">
        <f>IF(J278="","",SUM(J278)-SUM(E278))</f>
        <v/>
      </c>
      <c r="P278" s="1169" t="str">
        <f>IF(K278="","",SUM(K278)-SUM(F278))</f>
        <v/>
      </c>
      <c r="Q278" s="1150"/>
      <c r="R278" s="1081"/>
      <c r="S278" s="1043"/>
      <c r="T278" s="1043"/>
      <c r="U278" s="1082">
        <v>278</v>
      </c>
      <c r="V278" s="470"/>
    </row>
    <row r="279" spans="1:22" ht="15.75" customHeight="1">
      <c r="A279" s="1180" t="str">
        <f>IF(Data!A279="","",Data!A279)</f>
        <v>Millet: kg produced</v>
      </c>
      <c r="B279" s="1133"/>
      <c r="C279" s="1025" t="str">
        <f>IF(Data!BZ279="","",Data!BZ279)</f>
        <v/>
      </c>
      <c r="D279" s="1025" t="str">
        <f>IF(Data!CA279="","",Data!CA279)</f>
        <v/>
      </c>
      <c r="E279" s="1025" t="str">
        <f>IF(Data!CB279="","",Data!CB279)</f>
        <v/>
      </c>
      <c r="F279" s="1025" t="str">
        <f>IF(Data!CC279="","",Data!CC279)</f>
        <v/>
      </c>
      <c r="G279" s="1176"/>
      <c r="H279" s="983"/>
      <c r="I279" s="983"/>
      <c r="J279" s="983"/>
      <c r="K279" s="983"/>
      <c r="L279" s="1176"/>
      <c r="M279" s="1162"/>
      <c r="N279" s="1162"/>
      <c r="O279" s="1162"/>
      <c r="P279" s="1162"/>
      <c r="Q279" s="1150"/>
      <c r="R279" s="544"/>
      <c r="S279" s="1050"/>
      <c r="T279" s="1050"/>
      <c r="U279" s="1082">
        <v>279</v>
      </c>
      <c r="V279" s="470"/>
    </row>
    <row r="280" spans="1:22" ht="15.75" customHeight="1">
      <c r="A280" s="961" t="s">
        <v>357</v>
      </c>
      <c r="B280" s="1176"/>
      <c r="C280" s="1025">
        <f>IF(Data!BZ280="","",Data!BZ280)</f>
        <v>15198.083999999999</v>
      </c>
      <c r="D280" s="1025">
        <f>IF(Data!CA280="","",Data!CA280)</f>
        <v>15198.083999999999</v>
      </c>
      <c r="E280" s="1025">
        <f>IF(Data!CB280="","",Data!CB280)</f>
        <v>15198.083999999999</v>
      </c>
      <c r="F280" s="1025">
        <f>IF(Data!CC280="","",Data!CC280)</f>
        <v>15198.083999999999</v>
      </c>
      <c r="G280" s="1102"/>
      <c r="H280" s="983"/>
      <c r="I280" s="983"/>
      <c r="J280" s="983"/>
      <c r="K280" s="983"/>
      <c r="L280" s="1102"/>
      <c r="M280" s="983"/>
      <c r="N280" s="983"/>
      <c r="O280" s="983"/>
      <c r="P280" s="983"/>
      <c r="Q280" s="1150"/>
      <c r="R280" s="544"/>
      <c r="S280" s="1050"/>
      <c r="T280" s="1050"/>
      <c r="U280" s="1082">
        <v>280</v>
      </c>
      <c r="V280" s="470"/>
    </row>
    <row r="281" spans="1:22" ht="15.75" customHeight="1">
      <c r="A281" s="1116" t="s">
        <v>358</v>
      </c>
      <c r="B281" s="1176"/>
      <c r="C281" s="1025" t="str">
        <f>IF(Data!BZ281="","",Data!BZ281)</f>
        <v/>
      </c>
      <c r="D281" s="1025" t="str">
        <f>IF(Data!CA281="","",Data!CA281)</f>
        <v/>
      </c>
      <c r="E281" s="1025" t="str">
        <f>IF(Data!CB281="","",Data!CB281)</f>
        <v/>
      </c>
      <c r="F281" s="1025" t="str">
        <f>IF(Data!CC281="","",Data!CC281)</f>
        <v/>
      </c>
      <c r="G281" s="1120"/>
      <c r="H281" s="988" t="str">
        <f>IF(SUM(C281)&gt;0,(C279-H284-SUM(C284)*(H284=""))*'Exp factors'!C$23,"")</f>
        <v/>
      </c>
      <c r="I281" s="988" t="str">
        <f>IF(SUM(D281)&gt;0,(D279-I284-SUM(D284)*(I284=""))*'Exp factors'!D$23,"")</f>
        <v/>
      </c>
      <c r="J281" s="988" t="str">
        <f>IF(SUM(E281)&gt;0,(E279-J284-SUM(E284)*(J284=""))*'Exp factors'!E$23,"")</f>
        <v/>
      </c>
      <c r="K281" s="988" t="str">
        <f>IF(SUM(F281)&gt;0,(F279-K284-SUM(F284)*(K284=""))*'Exp factors'!F$23,"")</f>
        <v/>
      </c>
      <c r="L281" s="1120"/>
      <c r="M281" s="983"/>
      <c r="N281" s="983"/>
      <c r="O281" s="983"/>
      <c r="P281" s="983"/>
      <c r="Q281" s="1150"/>
      <c r="R281" s="544"/>
      <c r="S281" s="1050"/>
      <c r="T281" s="1050"/>
      <c r="U281" s="1082">
        <v>281</v>
      </c>
      <c r="V281" s="470"/>
    </row>
    <row r="282" spans="1:22" ht="15.75" customHeight="1">
      <c r="A282" s="1117" t="s">
        <v>282</v>
      </c>
      <c r="B282" s="1176"/>
      <c r="C282" s="1025" t="str">
        <f>IF(Data!BZ282="","",Data!BZ282)</f>
        <v/>
      </c>
      <c r="D282" s="1025" t="str">
        <f>IF(Data!CA282="","",Data!CA282)</f>
        <v/>
      </c>
      <c r="E282" s="1025" t="str">
        <f>IF(Data!CB282="","",Data!CB282)</f>
        <v/>
      </c>
      <c r="F282" s="1025" t="str">
        <f>IF(Data!CC282="","",Data!CC282)</f>
        <v/>
      </c>
      <c r="G282" s="1123"/>
      <c r="H282" s="983"/>
      <c r="I282" s="983"/>
      <c r="J282" s="983"/>
      <c r="K282" s="983"/>
      <c r="L282" s="1123"/>
      <c r="M282" s="983"/>
      <c r="N282" s="983"/>
      <c r="O282" s="983"/>
      <c r="P282" s="983"/>
      <c r="Q282" s="1150"/>
      <c r="R282" s="1134"/>
      <c r="S282" s="1135"/>
      <c r="T282" s="1135"/>
      <c r="U282" s="1082">
        <v>282</v>
      </c>
      <c r="V282" s="470"/>
    </row>
    <row r="283" spans="1:22" ht="15.75" customHeight="1">
      <c r="A283" s="1117" t="s">
        <v>284</v>
      </c>
      <c r="B283" s="1133"/>
      <c r="C283" s="1141" t="str">
        <f>IF(SUM(C281)=0,"",C281*C282)</f>
        <v/>
      </c>
      <c r="D283" s="1141" t="str">
        <f>IF(SUM(D281)=0,"",D281*D282)</f>
        <v/>
      </c>
      <c r="E283" s="1141" t="str">
        <f>IF(SUM(E281)=0,"",E281*E282)</f>
        <v/>
      </c>
      <c r="F283" s="1141" t="str">
        <f>IF(SUM(F281)=0,"",F281*F282)</f>
        <v/>
      </c>
      <c r="G283" s="1123"/>
      <c r="H283" s="992" t="str">
        <f>IF(H281="","",H281*C282)</f>
        <v/>
      </c>
      <c r="I283" s="992" t="str">
        <f>IF(I281="","",I281*D282)</f>
        <v/>
      </c>
      <c r="J283" s="992" t="str">
        <f>IF(J281="","",J281*E282)</f>
        <v/>
      </c>
      <c r="K283" s="992" t="str">
        <f>IF(K281="","",K281*F282)</f>
        <v/>
      </c>
      <c r="L283" s="1123"/>
      <c r="M283" s="1141" t="str">
        <f>IF(H283="","",SUM(H283)-SUM(C283))</f>
        <v/>
      </c>
      <c r="N283" s="1141" t="str">
        <f>IF(I283="","",SUM(I283)-SUM(D283))</f>
        <v/>
      </c>
      <c r="O283" s="1141" t="str">
        <f>IF(J283="","",SUM(J283)-SUM(E283))</f>
        <v/>
      </c>
      <c r="P283" s="1141" t="str">
        <f>IF(K283="","",SUM(K283)-SUM(F283))</f>
        <v/>
      </c>
      <c r="Q283" s="1150"/>
      <c r="R283" s="544"/>
      <c r="S283" s="1050"/>
      <c r="T283" s="1050"/>
      <c r="U283" s="1082">
        <v>283</v>
      </c>
      <c r="V283" s="470"/>
    </row>
    <row r="284" spans="1:22" ht="15.75" customHeight="1">
      <c r="A284" s="1117" t="s">
        <v>359</v>
      </c>
      <c r="B284" s="1133"/>
      <c r="C284" s="1025" t="str">
        <f>IF(Data!BZ284="","",Data!BZ284)</f>
        <v/>
      </c>
      <c r="D284" s="1025" t="str">
        <f>IF(Data!CA284="","",Data!CA284)</f>
        <v/>
      </c>
      <c r="E284" s="1025" t="str">
        <f>IF(Data!CB284="","",Data!CB284)</f>
        <v/>
      </c>
      <c r="F284" s="1025" t="str">
        <f>IF(Data!CC284="","",Data!CC284)</f>
        <v/>
      </c>
      <c r="G284" s="1123"/>
      <c r="H284" s="306"/>
      <c r="I284" s="306"/>
      <c r="J284" s="306"/>
      <c r="K284" s="306"/>
      <c r="L284" s="1123"/>
      <c r="M284" s="983"/>
      <c r="N284" s="983"/>
      <c r="O284" s="983"/>
      <c r="P284" s="983"/>
      <c r="Q284" s="1150"/>
      <c r="R284" s="544"/>
      <c r="S284" s="1050"/>
      <c r="T284" s="1050"/>
      <c r="U284" s="1082">
        <v>284</v>
      </c>
      <c r="V284" s="470"/>
    </row>
    <row r="285" spans="1:22" s="1190" customFormat="1" ht="15.75" customHeight="1">
      <c r="A285" s="1142" t="s">
        <v>353</v>
      </c>
      <c r="B285" s="1133"/>
      <c r="C285" s="1168" t="str">
        <f>IF(C279="","",(C279-SUM(C281)-SUM(C284))*C280/C$46/365/$P$1)</f>
        <v/>
      </c>
      <c r="D285" s="1168" t="str">
        <f>IF(D279="","",(D279-SUM(D281)-SUM(D284))*D280/D$46/365/$P$1)</f>
        <v/>
      </c>
      <c r="E285" s="1168" t="str">
        <f>IF(E279="","",(E279-SUM(E281)-SUM(E284))*E280/E$46/365/$P$1)</f>
        <v/>
      </c>
      <c r="F285" s="1168" t="str">
        <f>IF(F279="","",(F279-SUM(F281)-SUM(F284))*F280/F$46/365/$P$1)</f>
        <v/>
      </c>
      <c r="G285" s="1133"/>
      <c r="H285" s="863" t="str">
        <f>IF(H281="","",(C279-H281-H284-SUM(C284)*(H284=""))*C280/H$46/365/$P$1)</f>
        <v/>
      </c>
      <c r="I285" s="863" t="str">
        <f>IF(I281="","",(D279-I281-I284-SUM(D284)*(I284=""))*D280/I$46/365/$P$1)</f>
        <v/>
      </c>
      <c r="J285" s="863" t="str">
        <f>IF(J281="","",(E279-J281-J284-SUM(E284)*(J284=""))*E280/J$46/365/$P$1)</f>
        <v/>
      </c>
      <c r="K285" s="863" t="str">
        <f>IF(K281="","",(F279-K281-K284-SUM(F284)*(K284=""))*F280/K$46/365/$P$1)</f>
        <v/>
      </c>
      <c r="L285" s="1133"/>
      <c r="M285" s="1169" t="str">
        <f>IF(H285="","",SUM(H285)-SUM(C285))</f>
        <v/>
      </c>
      <c r="N285" s="1169" t="str">
        <f>IF(I285="","",SUM(I285)-SUM(D285))</f>
        <v/>
      </c>
      <c r="O285" s="1169" t="str">
        <f>IF(J285="","",SUM(J285)-SUM(E285))</f>
        <v/>
      </c>
      <c r="P285" s="1169" t="str">
        <f>IF(K285="","",SUM(K285)-SUM(F285))</f>
        <v/>
      </c>
      <c r="Q285" s="1150"/>
      <c r="R285" s="1081"/>
      <c r="S285" s="1043"/>
      <c r="T285" s="1043"/>
      <c r="U285" s="1082">
        <v>285</v>
      </c>
      <c r="V285" s="1189"/>
    </row>
    <row r="286" spans="1:22" ht="15.75" customHeight="1">
      <c r="A286" s="1180" t="str">
        <f>IF(Data!A286="","",Data!A286)</f>
        <v>Pumpkin: kg produce</v>
      </c>
      <c r="B286" s="1133"/>
      <c r="C286" s="1025" t="str">
        <f>IF(Data!BZ286="","",Data!BZ286)</f>
        <v/>
      </c>
      <c r="D286" s="1025" t="str">
        <f>IF(Data!CA286="","",Data!CA286)</f>
        <v/>
      </c>
      <c r="E286" s="1025">
        <f>IF(Data!CB286="","",Data!CB286)</f>
        <v>20</v>
      </c>
      <c r="F286" s="1025">
        <f>IF(Data!CC286="","",Data!CC286)</f>
        <v>200</v>
      </c>
      <c r="G286" s="1176"/>
      <c r="H286" s="983"/>
      <c r="I286" s="983"/>
      <c r="J286" s="983"/>
      <c r="K286" s="983"/>
      <c r="L286" s="1176"/>
      <c r="M286" s="1162"/>
      <c r="N286" s="1162"/>
      <c r="O286" s="1162"/>
      <c r="P286" s="1162"/>
      <c r="Q286" s="1150"/>
      <c r="R286" s="544"/>
      <c r="S286" s="1050"/>
      <c r="T286" s="1050"/>
      <c r="U286" s="1082">
        <v>286</v>
      </c>
      <c r="V286" s="470"/>
    </row>
    <row r="287" spans="1:22" ht="15.75" customHeight="1">
      <c r="A287" s="961" t="s">
        <v>357</v>
      </c>
      <c r="B287" s="1187"/>
      <c r="C287" s="1025">
        <f>IF(Data!BZ287="","",Data!BZ287)</f>
        <v>1510</v>
      </c>
      <c r="D287" s="1025">
        <f>IF(Data!CA287="","",Data!CA287)</f>
        <v>1510</v>
      </c>
      <c r="E287" s="1025">
        <f>IF(Data!CB287="","",Data!CB287)</f>
        <v>1510</v>
      </c>
      <c r="F287" s="1025">
        <f>IF(Data!CC287="","",Data!CC287)</f>
        <v>1510</v>
      </c>
      <c r="G287" s="1102"/>
      <c r="H287" s="983"/>
      <c r="I287" s="983"/>
      <c r="J287" s="983"/>
      <c r="K287" s="983"/>
      <c r="L287" s="1102"/>
      <c r="M287" s="983"/>
      <c r="N287" s="983"/>
      <c r="O287" s="983"/>
      <c r="P287" s="983"/>
      <c r="Q287" s="1150"/>
      <c r="R287" s="544"/>
      <c r="S287" s="1050"/>
      <c r="T287" s="1050"/>
      <c r="U287" s="1082">
        <v>287</v>
      </c>
      <c r="V287" s="470"/>
    </row>
    <row r="288" spans="1:22" ht="15.75" customHeight="1">
      <c r="A288" s="1116" t="s">
        <v>358</v>
      </c>
      <c r="B288" s="1187"/>
      <c r="C288" s="1025" t="str">
        <f>IF(Data!BZ288="","",Data!BZ288)</f>
        <v/>
      </c>
      <c r="D288" s="1025" t="str">
        <f>IF(Data!CA288="","",Data!CA288)</f>
        <v/>
      </c>
      <c r="E288" s="1025" t="str">
        <f>IF(Data!CB288="","",Data!CB288)</f>
        <v/>
      </c>
      <c r="F288" s="1025">
        <f>IF(Data!CC288="","",Data!CC288)</f>
        <v>150</v>
      </c>
      <c r="G288" s="1120"/>
      <c r="H288" s="988" t="str">
        <f>IF(SUM(C288)&gt;0,(C286-H291-SUM(C291)*(H291=""))*'Exp factors'!C$23,"")</f>
        <v/>
      </c>
      <c r="I288" s="988" t="str">
        <f>IF(SUM(D288)&gt;0,(D286-I291-SUM(D291)*(I291=""))*'Exp factors'!D$23,"")</f>
        <v/>
      </c>
      <c r="J288" s="988" t="str">
        <f>IF(SUM(E288)&gt;0,(E286-J291-SUM(E291)*(J291=""))*'Exp factors'!E$23,"")</f>
        <v/>
      </c>
      <c r="K288" s="988">
        <f>IF(SUM(F288)&gt;0,(F286-K291-SUM(F291)*(K291=""))*'Exp factors'!F$23,"")</f>
        <v>0</v>
      </c>
      <c r="L288" s="1120"/>
      <c r="M288" s="983"/>
      <c r="N288" s="983"/>
      <c r="O288" s="983"/>
      <c r="P288" s="983"/>
      <c r="Q288" s="1150"/>
      <c r="R288" s="544"/>
      <c r="S288" s="1050"/>
      <c r="T288" s="1050"/>
      <c r="U288" s="1082">
        <v>288</v>
      </c>
      <c r="V288" s="470"/>
    </row>
    <row r="289" spans="1:22" ht="15.75" customHeight="1">
      <c r="A289" s="1117" t="s">
        <v>282</v>
      </c>
      <c r="B289" s="1143"/>
      <c r="C289" s="1025" t="str">
        <f>IF(Data!BZ289="","",Data!BZ289)</f>
        <v/>
      </c>
      <c r="D289" s="1025" t="str">
        <f>IF(Data!CA289="","",Data!CA289)</f>
        <v/>
      </c>
      <c r="E289" s="1025" t="str">
        <f>IF(Data!CB289="","",Data!CB289)</f>
        <v/>
      </c>
      <c r="F289" s="1025">
        <f>IF(Data!CC289="","",Data!CC289)</f>
        <v>10</v>
      </c>
      <c r="G289" s="1123"/>
      <c r="H289" s="983"/>
      <c r="I289" s="983"/>
      <c r="J289" s="983"/>
      <c r="K289" s="983"/>
      <c r="L289" s="1123"/>
      <c r="M289" s="983"/>
      <c r="N289" s="983"/>
      <c r="O289" s="983"/>
      <c r="P289" s="983"/>
      <c r="Q289" s="1150"/>
      <c r="R289" s="1134"/>
      <c r="S289" s="1135"/>
      <c r="T289" s="1135"/>
      <c r="U289" s="1082">
        <v>289</v>
      </c>
      <c r="V289" s="470"/>
    </row>
    <row r="290" spans="1:22" ht="15.75" customHeight="1">
      <c r="A290" s="1117" t="s">
        <v>284</v>
      </c>
      <c r="B290" s="1176"/>
      <c r="C290" s="1141" t="str">
        <f>IF(SUM(C288)=0,"",C288*C289)</f>
        <v/>
      </c>
      <c r="D290" s="1141" t="str">
        <f>IF(SUM(D288)=0,"",D288*D289)</f>
        <v/>
      </c>
      <c r="E290" s="1141" t="str">
        <f>IF(SUM(E288)=0,"",E288*E289)</f>
        <v/>
      </c>
      <c r="F290" s="1141">
        <f>IF(SUM(F288)=0,"",F288*F289)</f>
        <v>1500</v>
      </c>
      <c r="G290" s="1123"/>
      <c r="H290" s="992" t="str">
        <f>IF(H288="","",H288*C289)</f>
        <v/>
      </c>
      <c r="I290" s="992" t="str">
        <f>IF(I288="","",I288*D289)</f>
        <v/>
      </c>
      <c r="J290" s="992" t="str">
        <f>IF(J288="","",J288*E289)</f>
        <v/>
      </c>
      <c r="K290" s="992">
        <f>IF(K288="","",K288*F289)</f>
        <v>0</v>
      </c>
      <c r="L290" s="1123"/>
      <c r="M290" s="1141" t="str">
        <f>IF(H290="","",SUM(H290)-SUM(C290))</f>
        <v/>
      </c>
      <c r="N290" s="1141" t="str">
        <f>IF(I290="","",SUM(I290)-SUM(D290))</f>
        <v/>
      </c>
      <c r="O290" s="1141" t="str">
        <f>IF(J290="","",SUM(J290)-SUM(E290))</f>
        <v/>
      </c>
      <c r="P290" s="1141">
        <f>IF(K290="","",SUM(K290)-SUM(F290))</f>
        <v>-1500</v>
      </c>
      <c r="Q290" s="1150"/>
      <c r="R290" s="544"/>
      <c r="S290" s="1050"/>
      <c r="T290" s="1050"/>
      <c r="U290" s="1082">
        <v>290</v>
      </c>
      <c r="V290" s="470"/>
    </row>
    <row r="291" spans="1:22" ht="15.75" customHeight="1">
      <c r="A291" s="1117" t="s">
        <v>359</v>
      </c>
      <c r="B291" s="1176"/>
      <c r="C291" s="1025" t="str">
        <f>IF(Data!BZ291="","",Data!BZ291)</f>
        <v/>
      </c>
      <c r="D291" s="1025" t="str">
        <f>IF(Data!CA291="","",Data!CA291)</f>
        <v/>
      </c>
      <c r="E291" s="1025" t="str">
        <f>IF(Data!CB291="","",Data!CB291)</f>
        <v/>
      </c>
      <c r="F291" s="1025" t="str">
        <f>IF(Data!CC291="","",Data!CC291)</f>
        <v/>
      </c>
      <c r="G291" s="1123"/>
      <c r="H291" s="306"/>
      <c r="I291" s="306"/>
      <c r="J291" s="306"/>
      <c r="K291" s="306"/>
      <c r="L291" s="1123"/>
      <c r="M291" s="983"/>
      <c r="N291" s="983"/>
      <c r="O291" s="983"/>
      <c r="P291" s="983"/>
      <c r="Q291" s="1150"/>
      <c r="R291" s="544"/>
      <c r="S291" s="1050"/>
      <c r="T291" s="1050"/>
      <c r="U291" s="1082">
        <v>291</v>
      </c>
      <c r="V291" s="470"/>
    </row>
    <row r="292" spans="1:22" s="1190" customFormat="1" ht="15.75" customHeight="1">
      <c r="A292" s="1142" t="s">
        <v>353</v>
      </c>
      <c r="B292" s="1176"/>
      <c r="C292" s="1168" t="str">
        <f>IF(C286="","",(C286-SUM(C288)-SUM(C291))*C287/C$46/365/$P$1)</f>
        <v/>
      </c>
      <c r="D292" s="1168" t="str">
        <f>IF(D286="","",(D286-SUM(D288)-SUM(D291))*D287/D$46/365/$P$1)</f>
        <v/>
      </c>
      <c r="E292" s="1168">
        <f>IF(E286="","",(E286-SUM(E288)-SUM(E291))*E287/E$46/365/$P$1)</f>
        <v>1.5670402656704026E-3</v>
      </c>
      <c r="F292" s="1168">
        <f>IF(F286="","",(F286-SUM(F288)-SUM(F291))*F287/F$46/365/$P$1)</f>
        <v>4.7011207970112075E-3</v>
      </c>
      <c r="G292" s="1133"/>
      <c r="H292" s="863" t="str">
        <f>IF(H288="","",(C286-H288-H291-SUM(C291)*(H291=""))*C287/H$46/365/$P$1)</f>
        <v/>
      </c>
      <c r="I292" s="863" t="str">
        <f>IF(I288="","",(D286-I288-I291-SUM(D291)*(I291=""))*D287/I$46/365/$P$1)</f>
        <v/>
      </c>
      <c r="J292" s="863" t="str">
        <f>IF(J288="","",(E286-J288-J291-SUM(E291)*(J291=""))*E287/J$46/365/$P$1)</f>
        <v/>
      </c>
      <c r="K292" s="863">
        <f>IF(K288="","",(F286-K288-K291-SUM(F291)*(K291=""))*F287/K$46/365/$P$1)</f>
        <v>1.880448318804483E-2</v>
      </c>
      <c r="L292" s="1133"/>
      <c r="M292" s="1169" t="str">
        <f>IF(H292="","",SUM(H292)-SUM(C292))</f>
        <v/>
      </c>
      <c r="N292" s="1169" t="str">
        <f>IF(I292="","",SUM(I292)-SUM(D292))</f>
        <v/>
      </c>
      <c r="O292" s="1169" t="str">
        <f>IF(J292="","",SUM(J292)-SUM(E292))</f>
        <v/>
      </c>
      <c r="P292" s="1169">
        <f>IF(K292="","",SUM(K292)-SUM(F292))</f>
        <v>1.4103362391033623E-2</v>
      </c>
      <c r="Q292" s="1150"/>
      <c r="R292" s="1081"/>
      <c r="S292" s="1043"/>
      <c r="T292" s="1043"/>
      <c r="U292" s="1082">
        <v>292</v>
      </c>
      <c r="V292" s="1189"/>
    </row>
    <row r="293" spans="1:22" ht="15.75" customHeight="1">
      <c r="A293" s="1180" t="str">
        <f>IF(Data!A293="","",Data!A293)</f>
        <v>Other crop: kg produced</v>
      </c>
      <c r="B293" s="1133"/>
      <c r="C293" s="1025" t="str">
        <f>IF(Data!BZ293="","",Data!BZ293)</f>
        <v/>
      </c>
      <c r="D293" s="1025" t="str">
        <f>IF(Data!CA293="","",Data!CA293)</f>
        <v/>
      </c>
      <c r="E293" s="1025" t="str">
        <f>IF(Data!CB293="","",Data!CB293)</f>
        <v/>
      </c>
      <c r="F293" s="1025" t="str">
        <f>IF(Data!CC293="","",Data!CC293)</f>
        <v/>
      </c>
      <c r="G293" s="1176"/>
      <c r="H293" s="983"/>
      <c r="I293" s="983"/>
      <c r="J293" s="983"/>
      <c r="K293" s="983"/>
      <c r="L293" s="1176"/>
      <c r="M293" s="1162"/>
      <c r="N293" s="1162"/>
      <c r="O293" s="1162"/>
      <c r="P293" s="1162"/>
      <c r="Q293" s="1150"/>
      <c r="R293" s="544"/>
      <c r="S293" s="1050"/>
      <c r="T293" s="1050"/>
      <c r="U293" s="1082">
        <v>293</v>
      </c>
      <c r="V293" s="470"/>
    </row>
    <row r="294" spans="1:22" ht="15.75" customHeight="1">
      <c r="A294" s="961" t="s">
        <v>357</v>
      </c>
      <c r="B294" s="1133"/>
      <c r="C294" s="1025">
        <f>IF(Data!BZ294="","",Data!BZ294)</f>
        <v>2010</v>
      </c>
      <c r="D294" s="1025">
        <f>IF(Data!CA294="","",Data!CA294)</f>
        <v>2010</v>
      </c>
      <c r="E294" s="1025">
        <f>IF(Data!CB294="","",Data!CB294)</f>
        <v>2010</v>
      </c>
      <c r="F294" s="1025">
        <f>IF(Data!CC294="","",Data!CC294)</f>
        <v>2010</v>
      </c>
      <c r="G294" s="1102"/>
      <c r="H294" s="983"/>
      <c r="I294" s="983"/>
      <c r="J294" s="983"/>
      <c r="K294" s="983"/>
      <c r="L294" s="1102"/>
      <c r="M294" s="983"/>
      <c r="N294" s="983"/>
      <c r="O294" s="983"/>
      <c r="P294" s="983"/>
      <c r="Q294" s="1150"/>
      <c r="R294" s="544"/>
      <c r="S294" s="1050"/>
      <c r="T294" s="1050"/>
      <c r="U294" s="1082">
        <v>294</v>
      </c>
      <c r="V294" s="470"/>
    </row>
    <row r="295" spans="1:22" ht="15.75" customHeight="1">
      <c r="A295" s="1116" t="s">
        <v>358</v>
      </c>
      <c r="B295" s="1133"/>
      <c r="C295" s="1025" t="str">
        <f>IF(Data!BZ295="","",Data!BZ295)</f>
        <v/>
      </c>
      <c r="D295" s="1025" t="str">
        <f>IF(Data!CA295="","",Data!CA295)</f>
        <v/>
      </c>
      <c r="E295" s="1025" t="str">
        <f>IF(Data!CB295="","",Data!CB295)</f>
        <v/>
      </c>
      <c r="F295" s="1025" t="str">
        <f>IF(Data!CC295="","",Data!CC295)</f>
        <v/>
      </c>
      <c r="G295" s="1120"/>
      <c r="H295" s="988" t="str">
        <f>IF(SUM(C295)&gt;0,(C293-H298-SUM(C298)*(H298=""))*'Exp factors'!C$23,"")</f>
        <v/>
      </c>
      <c r="I295" s="988" t="str">
        <f>IF(SUM(D295)&gt;0,(D293-I298-SUM(D298)*(I298=""))*'Exp factors'!D$23,"")</f>
        <v/>
      </c>
      <c r="J295" s="988" t="str">
        <f>IF(SUM(E295)&gt;0,(E293-J298-SUM(E298)*(J298=""))*'Exp factors'!E$23,"")</f>
        <v/>
      </c>
      <c r="K295" s="988" t="str">
        <f>IF(SUM(F295)&gt;0,(F293-K298-SUM(F298)*(K298=""))*'Exp factors'!F$23,"")</f>
        <v/>
      </c>
      <c r="L295" s="1120"/>
      <c r="M295" s="983"/>
      <c r="N295" s="983"/>
      <c r="O295" s="983"/>
      <c r="P295" s="983"/>
      <c r="Q295" s="1150"/>
      <c r="R295" s="544"/>
      <c r="S295" s="1050"/>
      <c r="T295" s="1050"/>
      <c r="U295" s="1082">
        <v>295</v>
      </c>
      <c r="V295" s="470"/>
    </row>
    <row r="296" spans="1:22" ht="15.75" customHeight="1">
      <c r="A296" s="1117" t="s">
        <v>282</v>
      </c>
      <c r="B296" s="1133"/>
      <c r="C296" s="1025" t="str">
        <f>IF(Data!BZ296="","",Data!BZ296)</f>
        <v/>
      </c>
      <c r="D296" s="1025" t="str">
        <f>IF(Data!CA296="","",Data!CA296)</f>
        <v/>
      </c>
      <c r="E296" s="1025" t="str">
        <f>IF(Data!CB296="","",Data!CB296)</f>
        <v/>
      </c>
      <c r="F296" s="1025" t="str">
        <f>IF(Data!CC296="","",Data!CC296)</f>
        <v/>
      </c>
      <c r="G296" s="1123"/>
      <c r="H296" s="983"/>
      <c r="I296" s="983"/>
      <c r="J296" s="983"/>
      <c r="K296" s="983"/>
      <c r="L296" s="1123"/>
      <c r="M296" s="983"/>
      <c r="N296" s="983"/>
      <c r="O296" s="983"/>
      <c r="P296" s="983"/>
      <c r="Q296" s="1150"/>
      <c r="R296" s="1134"/>
      <c r="S296" s="1135"/>
      <c r="T296" s="1135"/>
      <c r="U296" s="1082">
        <v>296</v>
      </c>
      <c r="V296" s="470"/>
    </row>
    <row r="297" spans="1:22" ht="15.75" customHeight="1">
      <c r="A297" s="1117" t="s">
        <v>284</v>
      </c>
      <c r="B297" s="1187"/>
      <c r="C297" s="1141" t="str">
        <f>IF(SUM(C295)=0,"",C295*C296)</f>
        <v/>
      </c>
      <c r="D297" s="1141" t="str">
        <f>IF(SUM(D295)=0,"",D295*D296)</f>
        <v/>
      </c>
      <c r="E297" s="1141" t="str">
        <f>IF(SUM(E295)=0,"",E295*E296)</f>
        <v/>
      </c>
      <c r="F297" s="1141" t="str">
        <f>IF(SUM(F295)=0,"",F295*F296)</f>
        <v/>
      </c>
      <c r="G297" s="1123"/>
      <c r="H297" s="992" t="str">
        <f>IF(H295="","",H295*C296)</f>
        <v/>
      </c>
      <c r="I297" s="992" t="str">
        <f>IF(I295="","",I295*D296)</f>
        <v/>
      </c>
      <c r="J297" s="992" t="str">
        <f>IF(J295="","",J295*E296)</f>
        <v/>
      </c>
      <c r="K297" s="992" t="str">
        <f>IF(K295="","",K295*F296)</f>
        <v/>
      </c>
      <c r="L297" s="1123"/>
      <c r="M297" s="1141" t="str">
        <f>IF(H297="","",SUM(H297)-SUM(C297))</f>
        <v/>
      </c>
      <c r="N297" s="1141" t="str">
        <f>IF(I297="","",SUM(I297)-SUM(D297))</f>
        <v/>
      </c>
      <c r="O297" s="1141" t="str">
        <f>IF(J297="","",SUM(J297)-SUM(E297))</f>
        <v/>
      </c>
      <c r="P297" s="1141" t="str">
        <f>IF(K297="","",SUM(K297)-SUM(F297))</f>
        <v/>
      </c>
      <c r="Q297" s="1150"/>
      <c r="R297" s="544"/>
      <c r="S297" s="1050"/>
      <c r="T297" s="1050"/>
      <c r="U297" s="1082">
        <v>297</v>
      </c>
      <c r="V297" s="470"/>
    </row>
    <row r="298" spans="1:22" ht="15.75" customHeight="1">
      <c r="A298" s="1117" t="s">
        <v>359</v>
      </c>
      <c r="B298" s="1187"/>
      <c r="C298" s="1025" t="str">
        <f>IF(Data!BZ298="","",Data!BZ298)</f>
        <v/>
      </c>
      <c r="D298" s="1025" t="str">
        <f>IF(Data!CA298="","",Data!CA298)</f>
        <v/>
      </c>
      <c r="E298" s="1025" t="str">
        <f>IF(Data!CB298="","",Data!CB298)</f>
        <v/>
      </c>
      <c r="F298" s="1025" t="str">
        <f>IF(Data!CC298="","",Data!CC298)</f>
        <v/>
      </c>
      <c r="G298" s="1123"/>
      <c r="H298" s="306"/>
      <c r="I298" s="306"/>
      <c r="J298" s="306"/>
      <c r="K298" s="306"/>
      <c r="L298" s="1123"/>
      <c r="M298" s="983"/>
      <c r="N298" s="983"/>
      <c r="O298" s="983"/>
      <c r="P298" s="983"/>
      <c r="Q298" s="1150"/>
      <c r="R298" s="544"/>
      <c r="S298" s="1050"/>
      <c r="T298" s="1050"/>
      <c r="U298" s="1082">
        <v>298</v>
      </c>
      <c r="V298" s="470"/>
    </row>
    <row r="299" spans="1:22" s="1190" customFormat="1" ht="15.75" customHeight="1">
      <c r="A299" s="1142" t="s">
        <v>353</v>
      </c>
      <c r="B299" s="1143"/>
      <c r="C299" s="1168" t="str">
        <f>IF(C293="","",(C293-SUM(C295)-SUM(C298))*C294/C$46/365/$P$1)</f>
        <v/>
      </c>
      <c r="D299" s="1168" t="str">
        <f>IF(D293="","",(D293-SUM(D295)-SUM(D298))*D294/D$46/365/$P$1)</f>
        <v/>
      </c>
      <c r="E299" s="1168" t="str">
        <f>IF(E293="","",(E293-SUM(E295)-SUM(E298))*E294/E$46/365/$P$1)</f>
        <v/>
      </c>
      <c r="F299" s="1168" t="str">
        <f>IF(F293="","",(F293-SUM(F295)-SUM(F298))*F294/F$46/365/$P$1)</f>
        <v/>
      </c>
      <c r="G299" s="1133"/>
      <c r="H299" s="863" t="str">
        <f>IF(H295="","",(C293-H295-H298-SUM(C298)*(H298=""))*C294/H$46/365/$P$1)</f>
        <v/>
      </c>
      <c r="I299" s="863" t="str">
        <f>IF(I295="","",(D293-I295-I298-SUM(D298)*(I298=""))*D294/I$46/365/$P$1)</f>
        <v/>
      </c>
      <c r="J299" s="863" t="str">
        <f>IF(J295="","",(E293-J295-J298-SUM(E298)*(J298=""))*E294/J$46/365/$P$1)</f>
        <v/>
      </c>
      <c r="K299" s="863" t="str">
        <f>IF(K295="","",(F293-K295-K298-SUM(F298)*(K298=""))*F294/K$46/365/$P$1)</f>
        <v/>
      </c>
      <c r="L299" s="1133"/>
      <c r="M299" s="1169" t="str">
        <f>IF(H299="","",SUM(H299)-SUM(C299))</f>
        <v/>
      </c>
      <c r="N299" s="1169" t="str">
        <f>IF(I299="","",SUM(I299)-SUM(D299))</f>
        <v/>
      </c>
      <c r="O299" s="1169" t="str">
        <f>IF(J299="","",SUM(J299)-SUM(E299))</f>
        <v/>
      </c>
      <c r="P299" s="1169" t="str">
        <f>IF(K299="","",SUM(K299)-SUM(F299))</f>
        <v/>
      </c>
      <c r="Q299" s="1150"/>
      <c r="R299" s="1081"/>
      <c r="S299" s="1043"/>
      <c r="T299" s="1043"/>
      <c r="U299" s="1082">
        <v>299</v>
      </c>
      <c r="V299" s="1189"/>
    </row>
    <row r="300" spans="1:22" ht="15.75" customHeight="1">
      <c r="A300" s="1180" t="str">
        <f>IF(Data!A300="","",Data!A300)</f>
        <v>Cassava: no. local meas.</v>
      </c>
      <c r="B300" s="1176"/>
      <c r="C300" s="1025" t="str">
        <f>IF(Data!BZ300="","",Data!BZ300)</f>
        <v/>
      </c>
      <c r="D300" s="1025" t="str">
        <f>IF(Data!CA300="","",Data!CA300)</f>
        <v/>
      </c>
      <c r="E300" s="1025" t="str">
        <f>IF(Data!CB300="","",Data!CB300)</f>
        <v/>
      </c>
      <c r="F300" s="1025" t="str">
        <f>IF(Data!CC300="","",Data!CC300)</f>
        <v/>
      </c>
      <c r="G300" s="1151"/>
      <c r="H300" s="1002" t="str">
        <f>IF(SUM(C300)&gt;0,C300*'Exp factors'!C$21,"")</f>
        <v/>
      </c>
      <c r="I300" s="1002" t="str">
        <f>IF(SUM(D300)&gt;0,D300*'Exp factors'!D$21,"")</f>
        <v/>
      </c>
      <c r="J300" s="1002" t="str">
        <f>IF(SUM(E300)&gt;0,E300*'Exp factors'!E$21,"")</f>
        <v/>
      </c>
      <c r="K300" s="1002" t="str">
        <f>IF(SUM(F300)&gt;0,F300*'Exp factors'!F$21,"")</f>
        <v/>
      </c>
      <c r="L300" s="1151"/>
      <c r="M300" s="983"/>
      <c r="N300" s="983"/>
      <c r="O300" s="983"/>
      <c r="P300" s="983"/>
      <c r="Q300" s="1150"/>
      <c r="R300" s="544"/>
      <c r="S300" s="1050"/>
      <c r="T300" s="1050"/>
      <c r="U300" s="1082">
        <v>300</v>
      </c>
      <c r="V300" s="470"/>
    </row>
    <row r="301" spans="1:22" ht="15.75" customHeight="1">
      <c r="A301" s="961" t="s">
        <v>367</v>
      </c>
      <c r="B301" s="1176"/>
      <c r="C301" s="1025" t="str">
        <f>IF(Data!BZ301="","",Data!BZ301)</f>
        <v/>
      </c>
      <c r="D301" s="1025" t="str">
        <f>IF(Data!CA301="","",Data!CA301)</f>
        <v/>
      </c>
      <c r="E301" s="1025" t="str">
        <f>IF(Data!CB301="","",Data!CB301)</f>
        <v/>
      </c>
      <c r="F301" s="1025" t="str">
        <f>IF(Data!CC301="","",Data!CC301)</f>
        <v/>
      </c>
      <c r="G301" s="1151"/>
      <c r="H301" s="983"/>
      <c r="I301" s="983"/>
      <c r="J301" s="983"/>
      <c r="K301" s="983"/>
      <c r="L301" s="1151"/>
      <c r="M301" s="983"/>
      <c r="N301" s="983"/>
      <c r="O301" s="983"/>
      <c r="P301" s="983"/>
      <c r="Q301" s="1150"/>
      <c r="R301" s="544"/>
      <c r="S301" s="1050"/>
      <c r="T301" s="1050"/>
      <c r="U301" s="1082">
        <v>301</v>
      </c>
      <c r="V301" s="470"/>
    </row>
    <row r="302" spans="1:22" ht="15.75" customHeight="1">
      <c r="A302" s="961" t="s">
        <v>368</v>
      </c>
      <c r="B302" s="1176"/>
      <c r="C302" s="1025" t="str">
        <f>IF(Data!BZ302="","",Data!BZ302)</f>
        <v/>
      </c>
      <c r="D302" s="1025" t="str">
        <f>IF(Data!CA302="","",Data!CA302)</f>
        <v/>
      </c>
      <c r="E302" s="1025" t="str">
        <f>IF(Data!CB302="","",Data!CB302)</f>
        <v/>
      </c>
      <c r="F302" s="1025" t="str">
        <f>IF(Data!CC302="","",Data!CC302)</f>
        <v/>
      </c>
      <c r="G302" s="1151"/>
      <c r="H302" s="983"/>
      <c r="I302" s="983"/>
      <c r="J302" s="983"/>
      <c r="K302" s="983"/>
      <c r="L302" s="1151"/>
      <c r="M302" s="983"/>
      <c r="N302" s="983"/>
      <c r="O302" s="983"/>
      <c r="P302" s="983"/>
      <c r="Q302" s="1150"/>
      <c r="R302" s="544"/>
      <c r="S302" s="1050"/>
      <c r="T302" s="1050"/>
      <c r="U302" s="1082">
        <v>302</v>
      </c>
      <c r="V302" s="470"/>
    </row>
    <row r="303" spans="1:22" ht="15.75" customHeight="1">
      <c r="A303" s="1191" t="s">
        <v>369</v>
      </c>
      <c r="B303" s="1133"/>
      <c r="C303" s="1164" t="str">
        <f>IF(C300="","",C300*C302)</f>
        <v/>
      </c>
      <c r="D303" s="1164" t="str">
        <f>IF(D300="","",D300*D302)</f>
        <v/>
      </c>
      <c r="E303" s="1164" t="str">
        <f>IF(E300="","",E300*E302)</f>
        <v/>
      </c>
      <c r="F303" s="1164" t="str">
        <f>IF(F300="","",F300*F302)</f>
        <v/>
      </c>
      <c r="G303" s="1192"/>
      <c r="H303" s="992" t="str">
        <f>IF(H300="","",H300*C302)</f>
        <v/>
      </c>
      <c r="I303" s="992" t="str">
        <f>IF(I300="","",I300*D302)</f>
        <v/>
      </c>
      <c r="J303" s="992" t="str">
        <f>IF(J300="","",J300*E302)</f>
        <v/>
      </c>
      <c r="K303" s="992" t="str">
        <f>IF(K300="","",K300*F302)</f>
        <v/>
      </c>
      <c r="L303" s="1192"/>
      <c r="M303" s="983"/>
      <c r="N303" s="983"/>
      <c r="O303" s="983"/>
      <c r="P303" s="983"/>
      <c r="Q303" s="1150"/>
      <c r="R303" s="544"/>
      <c r="S303" s="1050"/>
      <c r="T303" s="1050"/>
      <c r="U303" s="1082">
        <v>303</v>
      </c>
      <c r="V303" s="470"/>
    </row>
    <row r="304" spans="1:22" ht="15.75" customHeight="1">
      <c r="A304" s="961" t="s">
        <v>357</v>
      </c>
      <c r="B304" s="1133"/>
      <c r="C304" s="1025">
        <f>IF(Data!BZ304="","",Data!BZ304)</f>
        <v>6406</v>
      </c>
      <c r="D304" s="1025">
        <f>IF(Data!CA304="","",Data!CA304)</f>
        <v>6406</v>
      </c>
      <c r="E304" s="1025">
        <f>IF(Data!CB304="","",Data!CB304)</f>
        <v>6406</v>
      </c>
      <c r="F304" s="1025">
        <f>IF(Data!CC304="","",Data!CC304)</f>
        <v>6406</v>
      </c>
      <c r="G304" s="1102"/>
      <c r="H304" s="983"/>
      <c r="I304" s="983"/>
      <c r="J304" s="983"/>
      <c r="K304" s="983"/>
      <c r="L304" s="1102"/>
      <c r="M304" s="983"/>
      <c r="N304" s="983"/>
      <c r="O304" s="983"/>
      <c r="P304" s="983"/>
      <c r="Q304" s="1150"/>
      <c r="R304" s="544"/>
      <c r="S304" s="1050"/>
      <c r="T304" s="1050"/>
      <c r="U304" s="1082">
        <v>304</v>
      </c>
      <c r="V304" s="470"/>
    </row>
    <row r="305" spans="1:22" ht="15.75" customHeight="1">
      <c r="A305" s="1116" t="s">
        <v>358</v>
      </c>
      <c r="B305" s="1133"/>
      <c r="C305" s="1025" t="str">
        <f>IF(Data!BZ305="","",Data!BZ305)</f>
        <v/>
      </c>
      <c r="D305" s="1025" t="str">
        <f>IF(Data!CA305="","",Data!CA305)</f>
        <v/>
      </c>
      <c r="E305" s="1025" t="str">
        <f>IF(Data!CB305="","",Data!CB305)</f>
        <v/>
      </c>
      <c r="F305" s="1025" t="str">
        <f>IF(Data!CC305="","",Data!CC305)</f>
        <v/>
      </c>
      <c r="G305" s="1120"/>
      <c r="H305" s="988" t="str">
        <f>IF(SUM(C305)&gt;0,(C303-H308-SUM(C308)*(H308=""))*'Exp factors'!C$23,"")</f>
        <v/>
      </c>
      <c r="I305" s="988" t="str">
        <f>IF(SUM(D305)&gt;0,(D303-I308-SUM(D308)*(I308=""))*'Exp factors'!D$23,"")</f>
        <v/>
      </c>
      <c r="J305" s="988" t="str">
        <f>IF(SUM(E305)&gt;0,(E303-J308-SUM(E308)*(J308=""))*'Exp factors'!E$23,"")</f>
        <v/>
      </c>
      <c r="K305" s="988" t="str">
        <f>IF(SUM(F305)&gt;0,(F303-K308-SUM(F308)*(K308=""))*'Exp factors'!F$23,"")</f>
        <v/>
      </c>
      <c r="L305" s="1120"/>
      <c r="M305" s="983"/>
      <c r="N305" s="983"/>
      <c r="O305" s="983"/>
      <c r="P305" s="983"/>
      <c r="Q305" s="1150"/>
      <c r="R305" s="544"/>
      <c r="S305" s="1050"/>
      <c r="T305" s="1050"/>
      <c r="U305" s="1082">
        <v>305</v>
      </c>
      <c r="V305" s="470"/>
    </row>
    <row r="306" spans="1:22" ht="15.75" customHeight="1">
      <c r="A306" s="1117" t="s">
        <v>282</v>
      </c>
      <c r="B306" s="1133"/>
      <c r="C306" s="1025" t="str">
        <f>IF(Data!BZ306="","",Data!BZ306)</f>
        <v/>
      </c>
      <c r="D306" s="1025" t="str">
        <f>IF(Data!CA306="","",Data!CA306)</f>
        <v/>
      </c>
      <c r="E306" s="1025" t="str">
        <f>IF(Data!CB306="","",Data!CB306)</f>
        <v/>
      </c>
      <c r="F306" s="1025" t="str">
        <f>IF(Data!CC306="","",Data!CC306)</f>
        <v/>
      </c>
      <c r="G306" s="1123"/>
      <c r="H306" s="983"/>
      <c r="I306" s="983"/>
      <c r="J306" s="983"/>
      <c r="K306" s="983"/>
      <c r="L306" s="1123"/>
      <c r="M306" s="983"/>
      <c r="N306" s="983"/>
      <c r="O306" s="983"/>
      <c r="P306" s="983"/>
      <c r="Q306" s="1150"/>
      <c r="R306" s="1134"/>
      <c r="S306" s="1135"/>
      <c r="T306" s="1135"/>
      <c r="U306" s="1082">
        <v>306</v>
      </c>
      <c r="V306" s="470"/>
    </row>
    <row r="307" spans="1:22" ht="15.75" customHeight="1">
      <c r="A307" s="1117" t="s">
        <v>284</v>
      </c>
      <c r="B307" s="1187"/>
      <c r="C307" s="1141" t="str">
        <f>IF(SUM(C305)=0,"",C305*C306)</f>
        <v/>
      </c>
      <c r="D307" s="1141" t="str">
        <f>IF(SUM(D305)=0,"",D305*D306)</f>
        <v/>
      </c>
      <c r="E307" s="1141" t="str">
        <f>IF(SUM(E305)=0,"",E305*E306)</f>
        <v/>
      </c>
      <c r="F307" s="1141" t="str">
        <f>IF(SUM(F305)=0,"",F305*F306)</f>
        <v/>
      </c>
      <c r="G307" s="1123"/>
      <c r="H307" s="992" t="str">
        <f>IF(H305="","",H305*C306)</f>
        <v/>
      </c>
      <c r="I307" s="992" t="str">
        <f>IF(I305="","",I305*D306)</f>
        <v/>
      </c>
      <c r="J307" s="992" t="str">
        <f>IF(J305="","",J305*E306)</f>
        <v/>
      </c>
      <c r="K307" s="992" t="str">
        <f>IF(K305="","",K305*F306)</f>
        <v/>
      </c>
      <c r="L307" s="1123"/>
      <c r="M307" s="992" t="str">
        <f>IF(H307="","",SUM(H307)-SUM(C307))</f>
        <v/>
      </c>
      <c r="N307" s="992" t="str">
        <f>IF(I307="","",SUM(I307)-SUM(D307))</f>
        <v/>
      </c>
      <c r="O307" s="992" t="str">
        <f>IF(J307="","",SUM(J307)-SUM(E307))</f>
        <v/>
      </c>
      <c r="P307" s="992" t="str">
        <f>IF(K307="","",SUM(K307)-SUM(F307))</f>
        <v/>
      </c>
      <c r="Q307" s="1150"/>
      <c r="R307" s="544"/>
      <c r="S307" s="1050"/>
      <c r="T307" s="1050"/>
      <c r="U307" s="1082">
        <v>307</v>
      </c>
      <c r="V307" s="470"/>
    </row>
    <row r="308" spans="1:22" s="1186" customFormat="1" ht="15.75" customHeight="1">
      <c r="A308" s="1117" t="s">
        <v>359</v>
      </c>
      <c r="B308" s="1187"/>
      <c r="C308" s="1025" t="str">
        <f>IF(Data!BZ308="","",Data!BZ308)</f>
        <v/>
      </c>
      <c r="D308" s="1025" t="str">
        <f>IF(Data!CA308="","",Data!CA308)</f>
        <v/>
      </c>
      <c r="E308" s="1025" t="str">
        <f>IF(Data!CB308="","",Data!CB308)</f>
        <v/>
      </c>
      <c r="F308" s="1025" t="str">
        <f>IF(Data!CC308="","",Data!CC308)</f>
        <v/>
      </c>
      <c r="G308" s="1123"/>
      <c r="H308" s="306"/>
      <c r="I308" s="306"/>
      <c r="J308" s="306"/>
      <c r="K308" s="306"/>
      <c r="L308" s="1123"/>
      <c r="M308" s="983"/>
      <c r="N308" s="983"/>
      <c r="O308" s="983"/>
      <c r="P308" s="983"/>
      <c r="Q308" s="1150"/>
      <c r="R308" s="544"/>
      <c r="S308" s="1050"/>
      <c r="T308" s="1050"/>
      <c r="U308" s="1082">
        <v>308</v>
      </c>
      <c r="V308" s="1185"/>
    </row>
    <row r="309" spans="1:22" s="1186" customFormat="1" ht="15.75" customHeight="1">
      <c r="A309" s="1142" t="s">
        <v>353</v>
      </c>
      <c r="B309" s="1143"/>
      <c r="C309" s="1168" t="str">
        <f>IF(C303="","",(C303-SUM(C305)-SUM(C308))*C304/C$46/365/$P$1)</f>
        <v/>
      </c>
      <c r="D309" s="1168" t="str">
        <f>IF(D303="","",(D303-SUM(D305)-SUM(D308))*D304/D$46/365/$P$1)</f>
        <v/>
      </c>
      <c r="E309" s="1168" t="str">
        <f>IF(E303="","",(E303-SUM(E305)-SUM(E308))*E304/E$46/365/$P$1)</f>
        <v/>
      </c>
      <c r="F309" s="1168" t="str">
        <f>IF(F303="","",(F303-SUM(F305)-SUM(F308))*F304/F$46/365/$P$1)</f>
        <v/>
      </c>
      <c r="G309" s="1133"/>
      <c r="H309" s="863" t="str">
        <f>IF(H303="","",(H303+SUM(C303)*(H303="")-SUM(H305)-H308-SUM(C308)*(H308=""))*C304/H$46/365/$P$1)</f>
        <v/>
      </c>
      <c r="I309" s="863" t="str">
        <f>IF(I303="","",(I303+SUM(D303)*(I303="")-SUM(I305)-I308-SUM(D308)*(I308=""))*D304/I$46/365/$P$1)</f>
        <v/>
      </c>
      <c r="J309" s="863" t="str">
        <f>IF(J303="","",(J303+SUM(E303)*(J303="")-SUM(J305)-J308-SUM(E308)*(J308=""))*E304/J$46/365/$P$1)</f>
        <v/>
      </c>
      <c r="K309" s="863" t="str">
        <f>IF(K303="","",(K303+SUM(F303)*(K303="")-SUM(K305)-K308-SUM(F308)*(K308=""))*F304/K$46/365/$P$1)</f>
        <v/>
      </c>
      <c r="L309" s="1133"/>
      <c r="M309" s="1169" t="str">
        <f>IF(H309="","",SUM(H309)-SUM(C309))</f>
        <v/>
      </c>
      <c r="N309" s="1169" t="str">
        <f>IF(I309="","",SUM(I309)-SUM(D309))</f>
        <v/>
      </c>
      <c r="O309" s="1169" t="str">
        <f>IF(J309="","",SUM(J309)-SUM(E309))</f>
        <v/>
      </c>
      <c r="P309" s="1169" t="str">
        <f>IF(K309="","",SUM(K309)-SUM(F309))</f>
        <v/>
      </c>
      <c r="Q309" s="1184"/>
      <c r="R309" s="1081"/>
      <c r="S309" s="1043"/>
      <c r="T309" s="1043"/>
      <c r="U309" s="1082">
        <v>309</v>
      </c>
      <c r="V309" s="1185"/>
    </row>
    <row r="310" spans="1:22" s="1186" customFormat="1" ht="15.75" customHeight="1">
      <c r="A310" s="1180" t="str">
        <f>IF(Data!A310="","",Data!A310)</f>
        <v>Water melon: no. local meas</v>
      </c>
      <c r="B310" s="1147"/>
      <c r="C310" s="1025" t="str">
        <f>IF(Data!BZ310="","",Data!BZ310)</f>
        <v/>
      </c>
      <c r="D310" s="1025" t="str">
        <f>IF(Data!CA310="","",Data!CA310)</f>
        <v/>
      </c>
      <c r="E310" s="1025">
        <f>IF(Data!CB310="","",Data!CB310)</f>
        <v>15</v>
      </c>
      <c r="F310" s="1025">
        <f>IF(Data!CC310="","",Data!CC310)</f>
        <v>30</v>
      </c>
      <c r="G310" s="1102"/>
      <c r="H310" s="983"/>
      <c r="I310" s="983"/>
      <c r="J310" s="983"/>
      <c r="K310" s="983"/>
      <c r="L310" s="1102"/>
      <c r="M310" s="983"/>
      <c r="N310" s="983"/>
      <c r="O310" s="983"/>
      <c r="P310" s="983"/>
      <c r="Q310" s="1184"/>
      <c r="R310" s="544"/>
      <c r="S310" s="1050"/>
      <c r="T310" s="1050"/>
      <c r="U310" s="1082">
        <v>310</v>
      </c>
      <c r="V310" s="1185"/>
    </row>
    <row r="311" spans="1:22" s="1186" customFormat="1" ht="15.75" customHeight="1">
      <c r="A311" s="961" t="s">
        <v>367</v>
      </c>
      <c r="B311" s="1147"/>
      <c r="C311" s="1025" t="str">
        <f>IF(Data!BZ311="","",Data!BZ311)</f>
        <v/>
      </c>
      <c r="D311" s="1025" t="str">
        <f>IF(Data!CA311="","",Data!CA311)</f>
        <v/>
      </c>
      <c r="E311" s="1025" t="str">
        <f>IF(Data!CB311="","",Data!CB311)</f>
        <v>Head</v>
      </c>
      <c r="F311" s="1025" t="str">
        <f>IF(Data!CC311="","",Data!CC311)</f>
        <v>Head</v>
      </c>
      <c r="G311" s="1102"/>
      <c r="H311" s="983"/>
      <c r="I311" s="983"/>
      <c r="J311" s="983"/>
      <c r="K311" s="983"/>
      <c r="L311" s="1102"/>
      <c r="M311" s="983"/>
      <c r="N311" s="983"/>
      <c r="O311" s="983"/>
      <c r="P311" s="983"/>
      <c r="Q311" s="1184"/>
      <c r="R311" s="544"/>
      <c r="S311" s="1050"/>
      <c r="T311" s="1050"/>
      <c r="U311" s="1082">
        <v>311</v>
      </c>
      <c r="V311" s="1185"/>
    </row>
    <row r="312" spans="1:22" ht="15.75" customHeight="1">
      <c r="A312" s="961" t="s">
        <v>368</v>
      </c>
      <c r="B312" s="1193"/>
      <c r="C312" s="1025" t="str">
        <f>IF(Data!BZ312="","",Data!BZ312)</f>
        <v/>
      </c>
      <c r="D312" s="1025" t="str">
        <f>IF(Data!CA312="","",Data!CA312)</f>
        <v/>
      </c>
      <c r="E312" s="1025">
        <f>IF(Data!CB312="","",Data!CB312)</f>
        <v>7</v>
      </c>
      <c r="F312" s="1025">
        <f>IF(Data!CC312="","",Data!CC312)</f>
        <v>7</v>
      </c>
      <c r="G312" s="1102"/>
      <c r="H312" s="983"/>
      <c r="I312" s="983"/>
      <c r="J312" s="983"/>
      <c r="K312" s="983"/>
      <c r="L312" s="1102"/>
      <c r="M312" s="983"/>
      <c r="N312" s="983"/>
      <c r="O312" s="983"/>
      <c r="P312" s="983"/>
      <c r="Q312" s="1150"/>
      <c r="R312" s="544"/>
      <c r="S312" s="1050"/>
      <c r="T312" s="1050"/>
      <c r="U312" s="1082">
        <v>312</v>
      </c>
      <c r="V312" s="470"/>
    </row>
    <row r="313" spans="1:22" ht="15.75" customHeight="1">
      <c r="A313" s="961" t="s">
        <v>369</v>
      </c>
      <c r="B313" s="1120"/>
      <c r="C313" s="1164" t="str">
        <f>IF(C310="","",C310*C312)</f>
        <v/>
      </c>
      <c r="D313" s="1164" t="str">
        <f>IF(D310="","",D310*D312)</f>
        <v/>
      </c>
      <c r="E313" s="1164">
        <f>IF(E310="","",E310*E312)</f>
        <v>105</v>
      </c>
      <c r="F313" s="1164">
        <f>IF(F310="","",F310*F312)</f>
        <v>210</v>
      </c>
      <c r="G313" s="1102"/>
      <c r="H313" s="983"/>
      <c r="I313" s="983"/>
      <c r="J313" s="983"/>
      <c r="K313" s="983"/>
      <c r="L313" s="1102"/>
      <c r="M313" s="983"/>
      <c r="N313" s="983"/>
      <c r="O313" s="983"/>
      <c r="P313" s="983"/>
      <c r="Q313" s="1150"/>
      <c r="R313" s="544"/>
      <c r="S313" s="1050"/>
      <c r="T313" s="1050"/>
      <c r="U313" s="1082">
        <v>313</v>
      </c>
      <c r="V313" s="470"/>
    </row>
    <row r="314" spans="1:22" ht="15.75" customHeight="1">
      <c r="A314" s="961" t="s">
        <v>357</v>
      </c>
      <c r="B314" s="1123"/>
      <c r="C314" s="1025">
        <f>IF(Data!BZ314="","",Data!BZ314)</f>
        <v>1090</v>
      </c>
      <c r="D314" s="1025">
        <f>IF(Data!CA314="","",Data!CA314)</f>
        <v>1090</v>
      </c>
      <c r="E314" s="1025">
        <f>IF(Data!CB314="","",Data!CB314)</f>
        <v>1090</v>
      </c>
      <c r="F314" s="1025">
        <f>IF(Data!CC314="","",Data!CC314)</f>
        <v>1090</v>
      </c>
      <c r="G314" s="1102"/>
      <c r="H314" s="983"/>
      <c r="I314" s="983"/>
      <c r="J314" s="983"/>
      <c r="K314" s="983"/>
      <c r="L314" s="1102"/>
      <c r="M314" s="983"/>
      <c r="N314" s="983"/>
      <c r="O314" s="983"/>
      <c r="P314" s="983"/>
      <c r="Q314" s="1150"/>
      <c r="R314" s="544"/>
      <c r="S314" s="1050"/>
      <c r="T314" s="1050"/>
      <c r="U314" s="1082">
        <v>314</v>
      </c>
      <c r="V314" s="470"/>
    </row>
    <row r="315" spans="1:22" ht="15.75" customHeight="1">
      <c r="A315" s="1116" t="s">
        <v>358</v>
      </c>
      <c r="B315" s="1148"/>
      <c r="C315" s="1025" t="str">
        <f>IF(Data!BZ315="","",Data!BZ315)</f>
        <v/>
      </c>
      <c r="D315" s="1025" t="str">
        <f>IF(Data!CA315="","",Data!CA315)</f>
        <v/>
      </c>
      <c r="E315" s="1025" t="str">
        <f>IF(Data!CB315="","",Data!CB315)</f>
        <v/>
      </c>
      <c r="F315" s="1025" t="str">
        <f>IF(Data!CC315="","",Data!CC315)</f>
        <v/>
      </c>
      <c r="G315" s="1120"/>
      <c r="H315" s="988" t="str">
        <f>IF(SUM(C315)&gt;0,(C313-H318-SUM(C318)*(H318=""))*'Exp factors'!C$23,"")</f>
        <v/>
      </c>
      <c r="I315" s="988" t="str">
        <f>IF(SUM(D315)&gt;0,(D313-I318-SUM(D318)*(I318=""))*'Exp factors'!D$23,"")</f>
        <v/>
      </c>
      <c r="J315" s="988" t="str">
        <f>IF(SUM(E315)&gt;0,(E313-J318-SUM(E318)*(J318=""))*'Exp factors'!E$23,"")</f>
        <v/>
      </c>
      <c r="K315" s="988" t="str">
        <f>IF(SUM(F315)&gt;0,(F313-K318-SUM(F318)*(K318=""))*'Exp factors'!F$23,"")</f>
        <v/>
      </c>
      <c r="L315" s="1120"/>
      <c r="M315" s="983"/>
      <c r="N315" s="983"/>
      <c r="O315" s="983"/>
      <c r="P315" s="983"/>
      <c r="Q315" s="1150"/>
      <c r="R315" s="544"/>
      <c r="S315" s="1050"/>
      <c r="T315" s="1050"/>
      <c r="U315" s="1082">
        <v>315</v>
      </c>
      <c r="V315" s="470"/>
    </row>
    <row r="316" spans="1:22" ht="15.75" customHeight="1">
      <c r="A316" s="1117" t="s">
        <v>282</v>
      </c>
      <c r="B316" s="1147"/>
      <c r="C316" s="1025" t="str">
        <f>IF(Data!BZ316="","",Data!BZ316)</f>
        <v/>
      </c>
      <c r="D316" s="1025" t="str">
        <f>IF(Data!CA316="","",Data!CA316)</f>
        <v/>
      </c>
      <c r="E316" s="1025" t="str">
        <f>IF(Data!CB316="","",Data!CB316)</f>
        <v/>
      </c>
      <c r="F316" s="1025" t="str">
        <f>IF(Data!CC316="","",Data!CC316)</f>
        <v/>
      </c>
      <c r="G316" s="1123"/>
      <c r="H316" s="983"/>
      <c r="I316" s="983"/>
      <c r="J316" s="983"/>
      <c r="K316" s="983"/>
      <c r="L316" s="1123"/>
      <c r="M316" s="983"/>
      <c r="N316" s="983"/>
      <c r="O316" s="983"/>
      <c r="P316" s="983"/>
      <c r="Q316" s="1150"/>
      <c r="R316" s="1134"/>
      <c r="S316" s="1135"/>
      <c r="T316" s="1135"/>
      <c r="U316" s="1082">
        <v>316</v>
      </c>
      <c r="V316" s="470"/>
    </row>
    <row r="317" spans="1:22" ht="15.75" customHeight="1">
      <c r="A317" s="1117" t="s">
        <v>284</v>
      </c>
      <c r="B317" s="1147"/>
      <c r="C317" s="1141" t="str">
        <f>IF(SUM(C315)=0,"",C315*C316)</f>
        <v/>
      </c>
      <c r="D317" s="1141" t="str">
        <f>IF(SUM(D315)=0,"",D315*D316)</f>
        <v/>
      </c>
      <c r="E317" s="1141" t="str">
        <f>IF(SUM(E315)=0,"",E315*E316)</f>
        <v/>
      </c>
      <c r="F317" s="1141" t="str">
        <f>IF(SUM(F315)=0,"",F315*F316)</f>
        <v/>
      </c>
      <c r="G317" s="1123"/>
      <c r="H317" s="992" t="str">
        <f>IF(H315="","",H315*C316)</f>
        <v/>
      </c>
      <c r="I317" s="992" t="str">
        <f>IF(I315="","",I315*D316)</f>
        <v/>
      </c>
      <c r="J317" s="992" t="str">
        <f>IF(J315="","",J315*E316)</f>
        <v/>
      </c>
      <c r="K317" s="992" t="str">
        <f>IF(K315="","",K315*F316)</f>
        <v/>
      </c>
      <c r="L317" s="1123"/>
      <c r="M317" s="1141" t="str">
        <f>IF(H317="","",SUM(H317)-SUM(C317))</f>
        <v/>
      </c>
      <c r="N317" s="1141" t="str">
        <f>IF(I317="","",SUM(I317)-SUM(D317))</f>
        <v/>
      </c>
      <c r="O317" s="1141" t="str">
        <f>IF(J317="","",SUM(J317)-SUM(E317))</f>
        <v/>
      </c>
      <c r="P317" s="1141" t="str">
        <f>IF(K317="","",SUM(K317)-SUM(F317))</f>
        <v/>
      </c>
      <c r="Q317" s="1150"/>
      <c r="R317" s="544"/>
      <c r="S317" s="1050"/>
      <c r="T317" s="1050"/>
      <c r="U317" s="1082">
        <v>317</v>
      </c>
      <c r="V317" s="470"/>
    </row>
    <row r="318" spans="1:22" ht="15.75" customHeight="1">
      <c r="A318" s="1117" t="s">
        <v>359</v>
      </c>
      <c r="B318" s="1148"/>
      <c r="C318" s="1025" t="str">
        <f>IF(Data!BZ318="","",Data!BZ318)</f>
        <v/>
      </c>
      <c r="D318" s="1025" t="str">
        <f>IF(Data!CA318="","",Data!CA318)</f>
        <v/>
      </c>
      <c r="E318" s="1025">
        <f>IF(Data!CB318="","",Data!CB318)</f>
        <v>0</v>
      </c>
      <c r="F318" s="1025">
        <f>IF(Data!CC318="","",Data!CC318)</f>
        <v>0</v>
      </c>
      <c r="G318" s="1123"/>
      <c r="H318" s="306"/>
      <c r="I318" s="306"/>
      <c r="J318" s="306"/>
      <c r="K318" s="306"/>
      <c r="L318" s="1123"/>
      <c r="M318" s="983"/>
      <c r="N318" s="983"/>
      <c r="O318" s="983"/>
      <c r="P318" s="983"/>
      <c r="Q318" s="1150"/>
      <c r="R318" s="544"/>
      <c r="S318" s="1050"/>
      <c r="T318" s="1050"/>
      <c r="U318" s="1082">
        <v>318</v>
      </c>
      <c r="V318" s="470"/>
    </row>
    <row r="319" spans="1:22" ht="15.75" customHeight="1">
      <c r="A319" s="1142" t="s">
        <v>353</v>
      </c>
      <c r="B319" s="1123"/>
      <c r="C319" s="1168" t="str">
        <f>IF(C313="","",(C313-SUM(C315)-SUM(C318))*C314/C$46/365/$P$1)</f>
        <v/>
      </c>
      <c r="D319" s="1168" t="str">
        <f>IF(D313="","",(D313-SUM(D315)-SUM(D318))*D314/D$46/365/$P$1)</f>
        <v/>
      </c>
      <c r="E319" s="1168">
        <f>IF(E313="","",(E313-SUM(E315)-SUM(E318))*E314/E$46/365/$P$1)</f>
        <v>5.9386674968866749E-3</v>
      </c>
      <c r="F319" s="1168">
        <f>IF(F313="","",(F313-SUM(F315)-SUM(F318))*F314/F$46/365/$P$1)</f>
        <v>1.4252801992528021E-2</v>
      </c>
      <c r="G319" s="1133"/>
      <c r="H319" s="863" t="str">
        <f>IF(H315="","",(C313-H315-H318-SUM(C318)*(H318=""))*C314/H$46/365/$P$1)</f>
        <v/>
      </c>
      <c r="I319" s="863" t="str">
        <f>IF(I315="","",(D313-I315-I318-SUM(D318)*(I318=""))*D314/I$46/365/$P$1)</f>
        <v/>
      </c>
      <c r="J319" s="863" t="str">
        <f>IF(J315="","",(E313-J315-J318-SUM(E318)*(J318=""))*E314/J$46/365/$P$1)</f>
        <v/>
      </c>
      <c r="K319" s="863" t="str">
        <f>IF(K315="","",(F313-K315-K318-SUM(F318)*(K318=""))*F314/K$46/365/$P$1)</f>
        <v/>
      </c>
      <c r="L319" s="1133"/>
      <c r="M319" s="1169" t="str">
        <f>IF(H319="","",SUM(H319)-SUM(C319))</f>
        <v/>
      </c>
      <c r="N319" s="1169" t="str">
        <f>IF(I319="","",SUM(I319)-SUM(D319))</f>
        <v/>
      </c>
      <c r="O319" s="1169" t="str">
        <f>IF(J319="","",SUM(J319)-SUM(E319))</f>
        <v/>
      </c>
      <c r="P319" s="1169" t="str">
        <f>IF(K319="","",SUM(K319)-SUM(F319))</f>
        <v/>
      </c>
      <c r="Q319" s="1150"/>
      <c r="R319" s="1081"/>
      <c r="S319" s="1043"/>
      <c r="T319" s="1043"/>
      <c r="U319" s="1082">
        <v>319</v>
      </c>
      <c r="V319" s="470"/>
    </row>
    <row r="320" spans="1:22" ht="15.75" customHeight="1">
      <c r="A320" s="1180" t="str">
        <f>IF(Data!A320="","",Data!A320)</f>
        <v>Other crop: no. local meas</v>
      </c>
      <c r="B320" s="1123"/>
      <c r="C320" s="1025" t="str">
        <f>IF(Data!BZ320="","",Data!BZ320)</f>
        <v/>
      </c>
      <c r="D320" s="1025" t="str">
        <f>IF(Data!CA320="","",Data!CA320)</f>
        <v/>
      </c>
      <c r="E320" s="1025" t="str">
        <f>IF(Data!CB320="","",Data!CB320)</f>
        <v/>
      </c>
      <c r="F320" s="1025" t="str">
        <f>IF(Data!CC320="","",Data!CC320)</f>
        <v/>
      </c>
      <c r="G320" s="1176"/>
      <c r="H320" s="983"/>
      <c r="I320" s="983"/>
      <c r="J320" s="983"/>
      <c r="K320" s="983"/>
      <c r="L320" s="1176"/>
      <c r="M320" s="1162"/>
      <c r="N320" s="1162"/>
      <c r="O320" s="1162"/>
      <c r="P320" s="1162"/>
      <c r="Q320" s="1150"/>
      <c r="R320" s="544"/>
      <c r="S320" s="1050"/>
      <c r="T320" s="1050"/>
      <c r="U320" s="1082">
        <v>320</v>
      </c>
      <c r="V320" s="470"/>
    </row>
    <row r="321" spans="1:22" ht="15.75" customHeight="1">
      <c r="A321" s="961" t="s">
        <v>367</v>
      </c>
      <c r="B321" s="962"/>
      <c r="C321" s="1025" t="str">
        <f>IF(Data!BZ321="","",Data!BZ321)</f>
        <v/>
      </c>
      <c r="D321" s="1025" t="str">
        <f>IF(Data!CA321="","",Data!CA321)</f>
        <v/>
      </c>
      <c r="E321" s="1025" t="str">
        <f>IF(Data!CB321="","",Data!CB321)</f>
        <v/>
      </c>
      <c r="F321" s="1025" t="str">
        <f>IF(Data!CC321="","",Data!CC321)</f>
        <v/>
      </c>
      <c r="G321" s="1176"/>
      <c r="H321" s="983"/>
      <c r="I321" s="983"/>
      <c r="J321" s="983"/>
      <c r="K321" s="983"/>
      <c r="L321" s="1176"/>
      <c r="M321" s="1162"/>
      <c r="N321" s="1162"/>
      <c r="O321" s="1162"/>
      <c r="P321" s="1162"/>
      <c r="Q321" s="1150"/>
      <c r="R321" s="489"/>
      <c r="S321" s="489"/>
      <c r="T321" s="489"/>
      <c r="U321" s="1082">
        <v>321</v>
      </c>
      <c r="V321" s="470"/>
    </row>
    <row r="322" spans="1:22" ht="15.75" customHeight="1">
      <c r="A322" s="961" t="s">
        <v>368</v>
      </c>
      <c r="B322" s="1123"/>
      <c r="C322" s="1025" t="str">
        <f>IF(Data!BZ322="","",Data!BZ322)</f>
        <v/>
      </c>
      <c r="D322" s="1025" t="str">
        <f>IF(Data!CA322="","",Data!CA322)</f>
        <v/>
      </c>
      <c r="E322" s="1025" t="str">
        <f>IF(Data!CB322="","",Data!CB322)</f>
        <v/>
      </c>
      <c r="F322" s="1025" t="str">
        <f>IF(Data!CC322="","",Data!CC322)</f>
        <v/>
      </c>
      <c r="G322" s="1176"/>
      <c r="H322" s="983"/>
      <c r="I322" s="983"/>
      <c r="J322" s="983"/>
      <c r="K322" s="983"/>
      <c r="L322" s="1176"/>
      <c r="M322" s="1162"/>
      <c r="N322" s="1162"/>
      <c r="O322" s="1162"/>
      <c r="P322" s="1162"/>
      <c r="Q322" s="1150"/>
      <c r="R322" s="544"/>
      <c r="S322" s="1050"/>
      <c r="T322" s="1050"/>
      <c r="U322" s="1082">
        <v>322</v>
      </c>
      <c r="V322" s="470"/>
    </row>
    <row r="323" spans="1:22" ht="15.75" customHeight="1">
      <c r="A323" s="961" t="s">
        <v>369</v>
      </c>
      <c r="B323" s="1123"/>
      <c r="C323" s="1164" t="str">
        <f>IF(C320="","",C320*C322)</f>
        <v/>
      </c>
      <c r="D323" s="1164" t="str">
        <f>IF(D320="","",D320*D322)</f>
        <v/>
      </c>
      <c r="E323" s="1164" t="str">
        <f>IF(E320="","",E320*E322)</f>
        <v/>
      </c>
      <c r="F323" s="1164" t="str">
        <f>IF(F320="","",F320*F322)</f>
        <v/>
      </c>
      <c r="G323" s="1102"/>
      <c r="H323" s="983"/>
      <c r="I323" s="983"/>
      <c r="J323" s="983"/>
      <c r="K323" s="983"/>
      <c r="L323" s="1102"/>
      <c r="M323" s="983"/>
      <c r="N323" s="983"/>
      <c r="O323" s="983"/>
      <c r="P323" s="983"/>
      <c r="Q323" s="1150"/>
      <c r="R323" s="544"/>
      <c r="S323" s="1050"/>
      <c r="T323" s="1050"/>
      <c r="U323" s="1082">
        <v>323</v>
      </c>
      <c r="V323" s="470"/>
    </row>
    <row r="324" spans="1:22" ht="15.75" customHeight="1">
      <c r="A324" s="961" t="s">
        <v>357</v>
      </c>
      <c r="B324" s="962"/>
      <c r="C324" s="1025">
        <f>IF(Data!BZ324="","",Data!BZ324)</f>
        <v>840</v>
      </c>
      <c r="D324" s="1025">
        <f>IF(Data!CA324="","",Data!CA324)</f>
        <v>840</v>
      </c>
      <c r="E324" s="1025">
        <f>IF(Data!CB324="","",Data!CB324)</f>
        <v>840</v>
      </c>
      <c r="F324" s="1025">
        <f>IF(Data!CC324="","",Data!CC324)</f>
        <v>840</v>
      </c>
      <c r="G324" s="1102"/>
      <c r="H324" s="983"/>
      <c r="I324" s="983"/>
      <c r="J324" s="983"/>
      <c r="K324" s="983"/>
      <c r="L324" s="1102"/>
      <c r="M324" s="983"/>
      <c r="N324" s="983"/>
      <c r="O324" s="983"/>
      <c r="P324" s="983"/>
      <c r="Q324" s="1150"/>
      <c r="R324" s="544"/>
      <c r="S324" s="1050"/>
      <c r="T324" s="1050"/>
      <c r="U324" s="1082">
        <v>324</v>
      </c>
      <c r="V324" s="470"/>
    </row>
    <row r="325" spans="1:22" ht="15.75" customHeight="1">
      <c r="A325" s="1116" t="s">
        <v>358</v>
      </c>
      <c r="B325" s="1123"/>
      <c r="C325" s="1025" t="str">
        <f>IF(Data!BZ325="","",Data!BZ325)</f>
        <v/>
      </c>
      <c r="D325" s="1025" t="str">
        <f>IF(Data!CA325="","",Data!CA325)</f>
        <v/>
      </c>
      <c r="E325" s="1025" t="str">
        <f>IF(Data!CB325="","",Data!CB325)</f>
        <v/>
      </c>
      <c r="F325" s="1025" t="str">
        <f>IF(Data!CC325="","",Data!CC325)</f>
        <v/>
      </c>
      <c r="G325" s="1120"/>
      <c r="H325" s="988" t="str">
        <f>IF(SUM(C325)&gt;0,(C323-H328-SUM(C328)*(H328=""))*'Exp factors'!C$23,"")</f>
        <v/>
      </c>
      <c r="I325" s="988" t="str">
        <f>IF(SUM(D325)&gt;0,(D323-I328-SUM(D328)*(I328=""))*'Exp factors'!D$23,"")</f>
        <v/>
      </c>
      <c r="J325" s="988" t="str">
        <f>IF(SUM(E325)&gt;0,(E323-J328-SUM(E328)*(J328=""))*'Exp factors'!E$23,"")</f>
        <v/>
      </c>
      <c r="K325" s="988" t="str">
        <f>IF(SUM(F325)&gt;0,(F323-K328-SUM(F328)*(K328=""))*'Exp factors'!F$23,"")</f>
        <v/>
      </c>
      <c r="L325" s="1120"/>
      <c r="M325" s="983"/>
      <c r="N325" s="983"/>
      <c r="O325" s="983"/>
      <c r="P325" s="983"/>
      <c r="Q325" s="1150"/>
      <c r="R325" s="544"/>
      <c r="S325" s="1050"/>
      <c r="T325" s="1050"/>
      <c r="U325" s="1082">
        <v>325</v>
      </c>
      <c r="V325" s="470"/>
    </row>
    <row r="326" spans="1:22" ht="15.75" customHeight="1">
      <c r="A326" s="1117" t="s">
        <v>282</v>
      </c>
      <c r="B326" s="1123"/>
      <c r="C326" s="1025" t="str">
        <f>IF(Data!BZ326="","",Data!BZ326)</f>
        <v/>
      </c>
      <c r="D326" s="1025" t="str">
        <f>IF(Data!CA326="","",Data!CA326)</f>
        <v/>
      </c>
      <c r="E326" s="1025" t="str">
        <f>IF(Data!CB326="","",Data!CB326)</f>
        <v/>
      </c>
      <c r="F326" s="1025" t="str">
        <f>IF(Data!CC326="","",Data!CC326)</f>
        <v/>
      </c>
      <c r="G326" s="1123"/>
      <c r="H326" s="983"/>
      <c r="I326" s="983"/>
      <c r="J326" s="983"/>
      <c r="K326" s="983"/>
      <c r="L326" s="1123"/>
      <c r="M326" s="983"/>
      <c r="N326" s="983"/>
      <c r="O326" s="983"/>
      <c r="P326" s="983"/>
      <c r="Q326" s="1150"/>
      <c r="R326" s="1134"/>
      <c r="S326" s="1135"/>
      <c r="T326" s="1135"/>
      <c r="U326" s="1082">
        <v>326</v>
      </c>
      <c r="V326" s="470"/>
    </row>
    <row r="327" spans="1:22" ht="15.75" customHeight="1">
      <c r="A327" s="1117" t="s">
        <v>284</v>
      </c>
      <c r="B327" s="962"/>
      <c r="C327" s="1141" t="str">
        <f>IF(SUM(C325)=0,"",C325*C326)</f>
        <v/>
      </c>
      <c r="D327" s="1141" t="str">
        <f>IF(SUM(D325)=0,"",D325*D326)</f>
        <v/>
      </c>
      <c r="E327" s="1141" t="str">
        <f>IF(SUM(E325)=0,"",E325*E326)</f>
        <v/>
      </c>
      <c r="F327" s="1141" t="str">
        <f>IF(SUM(F325)=0,"",F325*F326)</f>
        <v/>
      </c>
      <c r="G327" s="1123"/>
      <c r="H327" s="992" t="str">
        <f>IF(H325="","",H325*C326)</f>
        <v/>
      </c>
      <c r="I327" s="992" t="str">
        <f>IF(I325="","",I325*D326)</f>
        <v/>
      </c>
      <c r="J327" s="992" t="str">
        <f>IF(J325="","",J325*E326)</f>
        <v/>
      </c>
      <c r="K327" s="992" t="str">
        <f>IF(K325="","",K325*F326)</f>
        <v/>
      </c>
      <c r="L327" s="1123"/>
      <c r="M327" s="1141" t="str">
        <f>IF(H327="","",SUM(H327)-SUM(C327))</f>
        <v/>
      </c>
      <c r="N327" s="1141" t="str">
        <f>IF(I327="","",SUM(I327)-SUM(D327))</f>
        <v/>
      </c>
      <c r="O327" s="1141" t="str">
        <f>IF(J327="","",SUM(J327)-SUM(E327))</f>
        <v/>
      </c>
      <c r="P327" s="1141" t="str">
        <f>IF(K327="","",SUM(K327)-SUM(F327))</f>
        <v/>
      </c>
      <c r="Q327" s="1150"/>
      <c r="R327" s="544"/>
      <c r="S327" s="1050"/>
      <c r="T327" s="1050"/>
      <c r="U327" s="1082">
        <v>327</v>
      </c>
      <c r="V327" s="470"/>
    </row>
    <row r="328" spans="1:22" ht="15.75" customHeight="1">
      <c r="A328" s="1117" t="s">
        <v>359</v>
      </c>
      <c r="B328" s="1123"/>
      <c r="C328" s="1025" t="str">
        <f>IF(Data!BZ328="","",Data!BZ328)</f>
        <v/>
      </c>
      <c r="D328" s="1025" t="str">
        <f>IF(Data!CA328="","",Data!CA328)</f>
        <v/>
      </c>
      <c r="E328" s="1025" t="str">
        <f>IF(Data!CB328="","",Data!CB328)</f>
        <v/>
      </c>
      <c r="F328" s="1025" t="str">
        <f>IF(Data!CC328="","",Data!CC328)</f>
        <v/>
      </c>
      <c r="G328" s="1123"/>
      <c r="H328" s="306"/>
      <c r="I328" s="306"/>
      <c r="J328" s="306"/>
      <c r="K328" s="306"/>
      <c r="L328" s="1123"/>
      <c r="M328" s="983"/>
      <c r="N328" s="983"/>
      <c r="O328" s="983"/>
      <c r="P328" s="983"/>
      <c r="Q328" s="1150"/>
      <c r="R328" s="544"/>
      <c r="S328" s="1050"/>
      <c r="T328" s="1050"/>
      <c r="U328" s="1082">
        <v>328</v>
      </c>
      <c r="V328" s="470"/>
    </row>
    <row r="329" spans="1:22" ht="15.75" customHeight="1">
      <c r="A329" s="1142" t="s">
        <v>353</v>
      </c>
      <c r="B329" s="1123"/>
      <c r="C329" s="1168" t="str">
        <f>IF(C323="","",(C323-SUM(C325)-SUM(C328))*C324/C$46/365/$P$1)</f>
        <v/>
      </c>
      <c r="D329" s="1168" t="str">
        <f>IF(D323="","",(D323-SUM(D325)-SUM(D328))*D324/D$46/365/$P$1)</f>
        <v/>
      </c>
      <c r="E329" s="1168" t="str">
        <f>IF(E323="","",(E323-SUM(E325)-SUM(E328))*E324/E$46/365/$P$1)</f>
        <v/>
      </c>
      <c r="F329" s="1168" t="str">
        <f>IF(F323="","",(F323-SUM(F325)-SUM(F328))*F324/F$46/365/$P$1)</f>
        <v/>
      </c>
      <c r="G329" s="1133"/>
      <c r="H329" s="863" t="str">
        <f>IF(H325="","",(C323-H325-H328-SUM(C328)*(H328=""))*C324/H$46/365/$P$1)</f>
        <v/>
      </c>
      <c r="I329" s="863" t="str">
        <f>IF(I325="","",(D323-I325-I328-SUM(D328)*(I328=""))*D324/I$46/365/$P$1)</f>
        <v/>
      </c>
      <c r="J329" s="863" t="str">
        <f>IF(J325="","",(E323-J325-J328-SUM(E328)*(J328=""))*E324/J$46/365/$P$1)</f>
        <v/>
      </c>
      <c r="K329" s="863" t="str">
        <f>IF(K325="","",(F323-K325-K328-SUM(F328)*(K328=""))*F324/K$46/365/$P$1)</f>
        <v/>
      </c>
      <c r="L329" s="1133"/>
      <c r="M329" s="1169" t="str">
        <f>IF(H329="","",SUM(H329)-SUM(C329))</f>
        <v/>
      </c>
      <c r="N329" s="1169" t="str">
        <f>IF(I329="","",SUM(I329)-SUM(D329))</f>
        <v/>
      </c>
      <c r="O329" s="1169" t="str">
        <f>IF(J329="","",SUM(J329)-SUM(E329))</f>
        <v/>
      </c>
      <c r="P329" s="1169" t="str">
        <f>IF(K329="","",SUM(K329)-SUM(F329))</f>
        <v/>
      </c>
      <c r="Q329" s="1150"/>
      <c r="R329" s="1081"/>
      <c r="S329" s="1043"/>
      <c r="T329" s="1043"/>
      <c r="U329" s="1082">
        <v>329</v>
      </c>
      <c r="V329" s="470"/>
    </row>
    <row r="330" spans="1:22" s="1190" customFormat="1" ht="15.75" customHeight="1">
      <c r="A330" s="1180" t="str">
        <f>IF(Data!A330="","",Data!A330)</f>
        <v>Sweet potato: no. local meas</v>
      </c>
      <c r="B330" s="962"/>
      <c r="C330" s="1025" t="str">
        <f>IF(Data!BZ330="","",Data!BZ330)</f>
        <v/>
      </c>
      <c r="D330" s="1025" t="str">
        <f>IF(Data!CA330="","",Data!CA330)</f>
        <v/>
      </c>
      <c r="E330" s="1025">
        <f>IF(Data!CB330="","",Data!CB330)</f>
        <v>1</v>
      </c>
      <c r="F330" s="1025">
        <f>IF(Data!CC330="","",Data!CC330)</f>
        <v>1</v>
      </c>
      <c r="G330" s="1176"/>
      <c r="H330" s="983"/>
      <c r="I330" s="983"/>
      <c r="J330" s="983"/>
      <c r="K330" s="983"/>
      <c r="L330" s="1176"/>
      <c r="M330" s="1162"/>
      <c r="N330" s="1162"/>
      <c r="O330" s="1162"/>
      <c r="P330" s="1162"/>
      <c r="Q330" s="1163"/>
      <c r="R330" s="544"/>
      <c r="S330" s="1050"/>
      <c r="T330" s="1050"/>
      <c r="U330" s="1082">
        <v>330</v>
      </c>
      <c r="V330" s="1189"/>
    </row>
    <row r="331" spans="1:22" ht="15.75" customHeight="1">
      <c r="A331" s="961" t="s">
        <v>367</v>
      </c>
      <c r="B331" s="1123"/>
      <c r="C331" s="1025" t="str">
        <f>IF(Data!BZ331="","",Data!BZ331)</f>
        <v/>
      </c>
      <c r="D331" s="1025" t="str">
        <f>IF(Data!CA331="","",Data!CA331)</f>
        <v/>
      </c>
      <c r="E331" s="1025" t="str">
        <f>IF(Data!CB331="","",Data!CB331)</f>
        <v>bag</v>
      </c>
      <c r="F331" s="1025" t="str">
        <f>IF(Data!CC331="","",Data!CC331)</f>
        <v>bag</v>
      </c>
      <c r="G331" s="1151"/>
      <c r="H331" s="983"/>
      <c r="I331" s="983"/>
      <c r="J331" s="983"/>
      <c r="K331" s="983"/>
      <c r="L331" s="1151"/>
      <c r="M331" s="1162"/>
      <c r="N331" s="1162"/>
      <c r="O331" s="1162"/>
      <c r="P331" s="1162"/>
      <c r="Q331" s="1150"/>
      <c r="R331" s="489"/>
      <c r="S331" s="489"/>
      <c r="T331" s="489"/>
      <c r="U331" s="1082">
        <v>331</v>
      </c>
      <c r="V331" s="470"/>
    </row>
    <row r="332" spans="1:22" s="1190" customFormat="1" ht="15.75" customHeight="1">
      <c r="A332" s="1194" t="s">
        <v>368</v>
      </c>
      <c r="B332" s="1123"/>
      <c r="C332" s="1025" t="str">
        <f>IF(Data!BZ332="","",Data!BZ332)</f>
        <v/>
      </c>
      <c r="D332" s="1025" t="str">
        <f>IF(Data!CA332="","",Data!CA332)</f>
        <v/>
      </c>
      <c r="E332" s="1025">
        <f>IF(Data!CB332="","",Data!CB332)</f>
        <v>30</v>
      </c>
      <c r="F332" s="1025">
        <f>IF(Data!CC332="","",Data!CC332)</f>
        <v>30</v>
      </c>
      <c r="G332" s="1176"/>
      <c r="H332" s="983"/>
      <c r="I332" s="983"/>
      <c r="J332" s="983"/>
      <c r="K332" s="983"/>
      <c r="L332" s="1176"/>
      <c r="M332" s="1162"/>
      <c r="N332" s="1162"/>
      <c r="O332" s="1162"/>
      <c r="P332" s="1162"/>
      <c r="Q332" s="1163"/>
      <c r="R332" s="544"/>
      <c r="S332" s="1050"/>
      <c r="T332" s="1050"/>
      <c r="U332" s="1082">
        <v>332</v>
      </c>
      <c r="V332" s="1189"/>
    </row>
    <row r="333" spans="1:22" ht="15.75" customHeight="1">
      <c r="A333" s="961" t="s">
        <v>369</v>
      </c>
      <c r="B333" s="962"/>
      <c r="C333" s="1164" t="str">
        <f>IF(C330="","",C330*C332)</f>
        <v/>
      </c>
      <c r="D333" s="1164" t="str">
        <f>IF(D330="","",D330*D332)</f>
        <v/>
      </c>
      <c r="E333" s="1164">
        <f>IF(E330="","",E330*E332)</f>
        <v>30</v>
      </c>
      <c r="F333" s="1164">
        <f>IF(F330="","",F330*F332)</f>
        <v>30</v>
      </c>
      <c r="G333" s="1183"/>
      <c r="H333" s="983"/>
      <c r="I333" s="983"/>
      <c r="J333" s="983"/>
      <c r="K333" s="983"/>
      <c r="L333" s="1183"/>
      <c r="M333" s="983"/>
      <c r="N333" s="983"/>
      <c r="O333" s="983"/>
      <c r="P333" s="983"/>
      <c r="Q333" s="1150"/>
      <c r="R333" s="544"/>
      <c r="S333" s="1050"/>
      <c r="T333" s="1050"/>
      <c r="U333" s="1082">
        <v>333</v>
      </c>
      <c r="V333" s="470"/>
    </row>
    <row r="334" spans="1:22" ht="15.75" customHeight="1">
      <c r="A334" s="961" t="s">
        <v>357</v>
      </c>
      <c r="B334" s="1123"/>
      <c r="C334" s="1025" t="str">
        <f>IF(Data!BZ334="","",Data!BZ334)</f>
        <v/>
      </c>
      <c r="D334" s="1025" t="str">
        <f>IF(Data!CA334="","",Data!CA334)</f>
        <v/>
      </c>
      <c r="E334" s="1025">
        <f>IF(Data!CB334="","",Data!CB334)</f>
        <v>4770</v>
      </c>
      <c r="F334" s="1025">
        <f>IF(Data!CC334="","",Data!CC334)</f>
        <v>4770</v>
      </c>
      <c r="G334" s="1183"/>
      <c r="H334" s="983"/>
      <c r="I334" s="983"/>
      <c r="J334" s="983"/>
      <c r="K334" s="983"/>
      <c r="L334" s="1183"/>
      <c r="M334" s="983"/>
      <c r="N334" s="983"/>
      <c r="O334" s="983"/>
      <c r="P334" s="983"/>
      <c r="Q334" s="1150"/>
      <c r="R334" s="544"/>
      <c r="S334" s="1050"/>
      <c r="T334" s="1050"/>
      <c r="U334" s="1082">
        <v>334</v>
      </c>
      <c r="V334" s="470"/>
    </row>
    <row r="335" spans="1:22" ht="15.75" customHeight="1">
      <c r="A335" s="1116" t="s">
        <v>358</v>
      </c>
      <c r="B335" s="1120"/>
      <c r="C335" s="1025" t="str">
        <f>IF(Data!BZ335="","",Data!BZ335)</f>
        <v/>
      </c>
      <c r="D335" s="1025" t="str">
        <f>IF(Data!CA335="","",Data!CA335)</f>
        <v/>
      </c>
      <c r="E335" s="1025" t="str">
        <f>IF(Data!CB335="","",Data!CB335)</f>
        <v/>
      </c>
      <c r="F335" s="1025" t="str">
        <f>IF(Data!CC335="","",Data!CC335)</f>
        <v/>
      </c>
      <c r="G335" s="962"/>
      <c r="H335" s="988" t="str">
        <f>IF(SUM(C335)&gt;0,(C333-H338-SUM(C338)*(H338=""))*'Exp factors'!C$23,"")</f>
        <v/>
      </c>
      <c r="I335" s="988" t="str">
        <f>IF(SUM(D335)&gt;0,(D333-I338-SUM(D338)*(I338=""))*'Exp factors'!D$23,"")</f>
        <v/>
      </c>
      <c r="J335" s="988" t="str">
        <f>IF(SUM(E335)&gt;0,(E333-J338-SUM(E338)*(J338=""))*'Exp factors'!E$23,"")</f>
        <v/>
      </c>
      <c r="K335" s="988" t="str">
        <f>IF(SUM(F335)&gt;0,(F333-K338-SUM(F338)*(K338=""))*'Exp factors'!F$23,"")</f>
        <v/>
      </c>
      <c r="L335" s="962"/>
      <c r="M335" s="983"/>
      <c r="N335" s="983"/>
      <c r="O335" s="983"/>
      <c r="P335" s="983"/>
      <c r="Q335" s="1150"/>
      <c r="R335" s="544"/>
      <c r="S335" s="1050"/>
      <c r="T335" s="1050"/>
      <c r="U335" s="1082">
        <v>335</v>
      </c>
      <c r="V335" s="470"/>
    </row>
    <row r="336" spans="1:22" ht="15.75" customHeight="1">
      <c r="A336" s="1117" t="s">
        <v>282</v>
      </c>
      <c r="B336" s="1195"/>
      <c r="C336" s="1025" t="str">
        <f>IF(Data!BZ336="","",Data!BZ336)</f>
        <v/>
      </c>
      <c r="D336" s="1025" t="str">
        <f>IF(Data!CA336="","",Data!CA336)</f>
        <v/>
      </c>
      <c r="E336" s="1025" t="str">
        <f>IF(Data!CB336="","",Data!CB336)</f>
        <v/>
      </c>
      <c r="F336" s="1025" t="str">
        <f>IF(Data!CC336="","",Data!CC336)</f>
        <v/>
      </c>
      <c r="G336" s="1187"/>
      <c r="H336" s="983"/>
      <c r="I336" s="983"/>
      <c r="J336" s="983"/>
      <c r="K336" s="983"/>
      <c r="L336" s="1187"/>
      <c r="M336" s="983"/>
      <c r="N336" s="983"/>
      <c r="O336" s="983"/>
      <c r="P336" s="983"/>
      <c r="Q336" s="1150"/>
      <c r="R336" s="1134"/>
      <c r="S336" s="1135"/>
      <c r="T336" s="1135"/>
      <c r="U336" s="1082">
        <v>336</v>
      </c>
      <c r="V336" s="470"/>
    </row>
    <row r="337" spans="1:22" ht="15.75" customHeight="1">
      <c r="A337" s="1117" t="s">
        <v>284</v>
      </c>
      <c r="B337" s="1196"/>
      <c r="C337" s="1141" t="str">
        <f>IF(SUM(C335)=0,"",C335*C336)</f>
        <v/>
      </c>
      <c r="D337" s="1141" t="str">
        <f>IF(SUM(D335)=0,"",D335*D336)</f>
        <v/>
      </c>
      <c r="E337" s="1141" t="str">
        <f>IF(SUM(E335)=0,"",E335*E336)</f>
        <v/>
      </c>
      <c r="F337" s="1141" t="str">
        <f>IF(SUM(F335)=0,"",F335*F336)</f>
        <v/>
      </c>
      <c r="G337" s="1187"/>
      <c r="H337" s="992" t="str">
        <f>IF(H335="","",H335*C336)</f>
        <v/>
      </c>
      <c r="I337" s="992" t="str">
        <f>IF(I335="","",I335*D336)</f>
        <v/>
      </c>
      <c r="J337" s="992" t="str">
        <f>IF(J335="","",J335*E336)</f>
        <v/>
      </c>
      <c r="K337" s="992" t="str">
        <f>IF(K335="","",K335*F336)</f>
        <v/>
      </c>
      <c r="L337" s="1187"/>
      <c r="M337" s="1141" t="str">
        <f>IF(H337="","",SUM(H337)-SUM(C337))</f>
        <v/>
      </c>
      <c r="N337" s="1141" t="str">
        <f>IF(I337="","",SUM(I337)-SUM(D337))</f>
        <v/>
      </c>
      <c r="O337" s="1141" t="str">
        <f>IF(J337="","",SUM(J337)-SUM(E337))</f>
        <v/>
      </c>
      <c r="P337" s="1141" t="str">
        <f>IF(K337="","",SUM(K337)-SUM(F337))</f>
        <v/>
      </c>
      <c r="Q337" s="1150"/>
      <c r="R337" s="544"/>
      <c r="S337" s="1050"/>
      <c r="T337" s="1050"/>
      <c r="U337" s="1082">
        <v>337</v>
      </c>
      <c r="V337" s="470"/>
    </row>
    <row r="338" spans="1:22" ht="15.75" customHeight="1">
      <c r="A338" s="1117" t="s">
        <v>359</v>
      </c>
      <c r="B338" s="1197"/>
      <c r="C338" s="1025" t="str">
        <f>IF(Data!BZ338="","",Data!BZ338)</f>
        <v/>
      </c>
      <c r="D338" s="1025" t="str">
        <f>IF(Data!CA338="","",Data!CA338)</f>
        <v/>
      </c>
      <c r="E338" s="1025" t="str">
        <f>IF(Data!CB338="","",Data!CB338)</f>
        <v/>
      </c>
      <c r="F338" s="1025" t="str">
        <f>IF(Data!CC338="","",Data!CC338)</f>
        <v/>
      </c>
      <c r="G338" s="1187"/>
      <c r="H338" s="306"/>
      <c r="I338" s="306"/>
      <c r="J338" s="306"/>
      <c r="K338" s="306"/>
      <c r="L338" s="1187"/>
      <c r="M338" s="983"/>
      <c r="N338" s="983"/>
      <c r="O338" s="983"/>
      <c r="P338" s="983"/>
      <c r="Q338" s="1150"/>
      <c r="R338" s="544"/>
      <c r="S338" s="1050"/>
      <c r="T338" s="1050"/>
      <c r="U338" s="1082">
        <v>338</v>
      </c>
      <c r="V338" s="470"/>
    </row>
    <row r="339" spans="1:22" ht="15.75" customHeight="1">
      <c r="A339" s="1142" t="s">
        <v>353</v>
      </c>
      <c r="B339" s="1197"/>
      <c r="C339" s="1168" t="str">
        <f>IF(C333="","",(C333-SUM(C335)-SUM(C338))*C334/C$46/365/$P$1)</f>
        <v/>
      </c>
      <c r="D339" s="1168" t="str">
        <f>IF(D333="","",(D333-SUM(D335)-SUM(D338))*D334/D$46/365/$P$1)</f>
        <v/>
      </c>
      <c r="E339" s="1168">
        <f>IF(E333="","",(E333-SUM(E335)-SUM(E338))*E334/E$46/365/$P$1)</f>
        <v>7.4252801992528029E-3</v>
      </c>
      <c r="F339" s="1168">
        <f>IF(F333="","",(F333-SUM(F335)-SUM(F338))*F334/F$46/365/$P$1)</f>
        <v>8.9103362391033634E-3</v>
      </c>
      <c r="G339" s="1143"/>
      <c r="H339" s="863" t="str">
        <f>IF(H335="","",(C333-H335-H338-SUM(C338)*(H338=""))*C334/H$46/365/$P$1)</f>
        <v/>
      </c>
      <c r="I339" s="863" t="str">
        <f>IF(I335="","",(D333-I335-I338-SUM(D338)*(I338=""))*D334/I$46/365/$P$1)</f>
        <v/>
      </c>
      <c r="J339" s="863" t="str">
        <f>IF(J335="","",(E333-J335-J338-SUM(E338)*(J338=""))*E334/J$46/365/$P$1)</f>
        <v/>
      </c>
      <c r="K339" s="863" t="str">
        <f>IF(K335="","",(F333-K335-K338-SUM(F338)*(K338=""))*F334/K$46/365/$P$1)</f>
        <v/>
      </c>
      <c r="L339" s="1143"/>
      <c r="M339" s="1169" t="str">
        <f>IF(H339="","",SUM(H339)-SUM(C339))</f>
        <v/>
      </c>
      <c r="N339" s="1169" t="str">
        <f>IF(I339="","",SUM(I339)-SUM(D339))</f>
        <v/>
      </c>
      <c r="O339" s="1169" t="str">
        <f>IF(J339="","",SUM(J339)-SUM(E339))</f>
        <v/>
      </c>
      <c r="P339" s="1169" t="str">
        <f>IF(K339="","",SUM(K339)-SUM(F339))</f>
        <v/>
      </c>
      <c r="Q339" s="1150"/>
      <c r="R339" s="1081"/>
      <c r="S339" s="1043"/>
      <c r="T339" s="1043"/>
      <c r="U339" s="1082">
        <v>339</v>
      </c>
      <c r="V339" s="470"/>
    </row>
    <row r="340" spans="1:22" s="1186" customFormat="1" ht="15.75" customHeight="1">
      <c r="A340" s="1180" t="str">
        <f>IF(Data!A340="","",Data!A340)</f>
        <v>Groundnuts (dry): no. local meas</v>
      </c>
      <c r="B340" s="1187"/>
      <c r="C340" s="1025">
        <f>IF(Data!BZ340="","",Data!BZ340)</f>
        <v>1</v>
      </c>
      <c r="D340" s="1025">
        <f>IF(Data!CA340="","",Data!CA340)</f>
        <v>1</v>
      </c>
      <c r="E340" s="1025">
        <f>IF(Data!CB340="","",Data!CB340)</f>
        <v>1</v>
      </c>
      <c r="F340" s="1025">
        <f>IF(Data!CC340="","",Data!CC340)</f>
        <v>1</v>
      </c>
      <c r="G340" s="1176"/>
      <c r="H340" s="983"/>
      <c r="I340" s="983"/>
      <c r="J340" s="983"/>
      <c r="K340" s="983"/>
      <c r="L340" s="1176"/>
      <c r="M340" s="1162"/>
      <c r="N340" s="1162"/>
      <c r="O340" s="1162"/>
      <c r="P340" s="1162"/>
      <c r="Q340" s="1184"/>
      <c r="R340" s="544"/>
      <c r="S340" s="1050"/>
      <c r="T340" s="1050"/>
      <c r="U340" s="1082">
        <v>340</v>
      </c>
      <c r="V340" s="1185"/>
    </row>
    <row r="341" spans="1:22" ht="15.75" customHeight="1">
      <c r="A341" s="961" t="s">
        <v>367</v>
      </c>
      <c r="B341" s="1196"/>
      <c r="C341" s="1025" t="str">
        <f>IF(Data!BZ341="","",Data!BZ341)</f>
        <v>half-bag</v>
      </c>
      <c r="D341" s="1025" t="str">
        <f>IF(Data!CA341="","",Data!CA341)</f>
        <v>bag</v>
      </c>
      <c r="E341" s="1025" t="str">
        <f>IF(Data!CB341="","",Data!CB341)</f>
        <v>bag</v>
      </c>
      <c r="F341" s="1025" t="str">
        <f>IF(Data!CC341="","",Data!CC341)</f>
        <v>bag</v>
      </c>
      <c r="G341" s="1176"/>
      <c r="H341" s="983"/>
      <c r="I341" s="983"/>
      <c r="J341" s="983"/>
      <c r="K341" s="983"/>
      <c r="L341" s="1176"/>
      <c r="M341" s="1162"/>
      <c r="N341" s="1162"/>
      <c r="O341" s="1162"/>
      <c r="P341" s="1162"/>
      <c r="Q341" s="1150"/>
      <c r="R341" s="489"/>
      <c r="S341" s="489"/>
      <c r="T341" s="489"/>
      <c r="U341" s="1082">
        <v>341</v>
      </c>
      <c r="V341" s="470"/>
    </row>
    <row r="342" spans="1:22" s="1190" customFormat="1" ht="15.75" customHeight="1">
      <c r="A342" s="961" t="s">
        <v>368</v>
      </c>
      <c r="B342" s="1197"/>
      <c r="C342" s="1025">
        <f>IF(Data!BZ342="","",Data!BZ342)</f>
        <v>25</v>
      </c>
      <c r="D342" s="1025">
        <f>IF(Data!CA342="","",Data!CA342)</f>
        <v>50</v>
      </c>
      <c r="E342" s="1025">
        <f>IF(Data!CB342="","",Data!CB342)</f>
        <v>50</v>
      </c>
      <c r="F342" s="1025">
        <f>IF(Data!CC342="","",Data!CC342)</f>
        <v>50</v>
      </c>
      <c r="G342" s="1176"/>
      <c r="H342" s="983"/>
      <c r="I342" s="983"/>
      <c r="J342" s="983"/>
      <c r="K342" s="983"/>
      <c r="L342" s="1176"/>
      <c r="M342" s="1162"/>
      <c r="N342" s="1162"/>
      <c r="O342" s="1162"/>
      <c r="P342" s="1162"/>
      <c r="Q342" s="1163"/>
      <c r="R342" s="544"/>
      <c r="S342" s="1050"/>
      <c r="T342" s="1050"/>
      <c r="U342" s="1082">
        <v>342</v>
      </c>
      <c r="V342" s="1189"/>
    </row>
    <row r="343" spans="1:22" ht="15.75" customHeight="1">
      <c r="A343" s="961" t="s">
        <v>369</v>
      </c>
      <c r="B343" s="1197"/>
      <c r="C343" s="1164">
        <f>IF(C340="","",C340*C342)</f>
        <v>25</v>
      </c>
      <c r="D343" s="1164">
        <f>IF(D340="","",D340*D342)</f>
        <v>50</v>
      </c>
      <c r="E343" s="1164">
        <f>IF(E340="","",E340*E342)</f>
        <v>50</v>
      </c>
      <c r="F343" s="1164">
        <f>IF(F340="","",F340*F342)</f>
        <v>50</v>
      </c>
      <c r="G343" s="1102"/>
      <c r="H343" s="983"/>
      <c r="I343" s="983"/>
      <c r="J343" s="983"/>
      <c r="K343" s="983"/>
      <c r="L343" s="1102"/>
      <c r="M343" s="983"/>
      <c r="N343" s="983"/>
      <c r="O343" s="983"/>
      <c r="P343" s="983"/>
      <c r="Q343" s="1150"/>
      <c r="R343" s="544"/>
      <c r="S343" s="1050"/>
      <c r="T343" s="1050"/>
      <c r="U343" s="1082">
        <v>343</v>
      </c>
      <c r="V343" s="470"/>
    </row>
    <row r="344" spans="1:22" ht="15.75" customHeight="1">
      <c r="A344" s="961" t="s">
        <v>357</v>
      </c>
      <c r="B344" s="1187"/>
      <c r="C344" s="1025">
        <f>IF(Data!BZ344="","",Data!BZ344)</f>
        <v>24241.572</v>
      </c>
      <c r="D344" s="1025">
        <f>IF(Data!CA344="","",Data!CA344)</f>
        <v>24241.572</v>
      </c>
      <c r="E344" s="1025">
        <f>IF(Data!CB344="","",Data!CB344)</f>
        <v>24241.572</v>
      </c>
      <c r="F344" s="1025">
        <f>IF(Data!CC344="","",Data!CC344)</f>
        <v>24241.572</v>
      </c>
      <c r="G344" s="1102"/>
      <c r="H344" s="983"/>
      <c r="I344" s="983"/>
      <c r="J344" s="983"/>
      <c r="K344" s="983"/>
      <c r="L344" s="1102"/>
      <c r="M344" s="983"/>
      <c r="N344" s="983"/>
      <c r="O344" s="983"/>
      <c r="P344" s="983"/>
      <c r="Q344" s="1150"/>
      <c r="R344" s="544"/>
      <c r="S344" s="1050"/>
      <c r="T344" s="1050"/>
      <c r="U344" s="1082">
        <v>344</v>
      </c>
      <c r="V344" s="470"/>
    </row>
    <row r="345" spans="1:22" ht="15.75" customHeight="1">
      <c r="A345" s="1116" t="s">
        <v>358</v>
      </c>
      <c r="B345" s="1196"/>
      <c r="C345" s="1025" t="str">
        <f>IF(Data!BZ345="","",Data!BZ345)</f>
        <v/>
      </c>
      <c r="D345" s="1025" t="str">
        <f>IF(Data!CA345="","",Data!CA345)</f>
        <v/>
      </c>
      <c r="E345" s="1025" t="str">
        <f>IF(Data!CB345="","",Data!CB345)</f>
        <v/>
      </c>
      <c r="F345" s="1025" t="str">
        <f>IF(Data!CC345="","",Data!CC345)</f>
        <v/>
      </c>
      <c r="G345" s="1120"/>
      <c r="H345" s="988" t="str">
        <f>IF(SUM(C345)&gt;0,(C343-H348-SUM(C348)*(H348=""))*'Exp factors'!C$23,"")</f>
        <v/>
      </c>
      <c r="I345" s="988" t="str">
        <f>IF(SUM(D345)&gt;0,(D343-I348-SUM(D348)*(I348=""))*'Exp factors'!D$23,"")</f>
        <v/>
      </c>
      <c r="J345" s="988" t="str">
        <f>IF(SUM(E345)&gt;0,(E343-J348-SUM(E348)*(J348=""))*'Exp factors'!E$23,"")</f>
        <v/>
      </c>
      <c r="K345" s="988" t="str">
        <f>IF(SUM(F345)&gt;0,(F343-K348-SUM(F348)*(K348=""))*'Exp factors'!F$23,"")</f>
        <v/>
      </c>
      <c r="L345" s="1120"/>
      <c r="M345" s="983"/>
      <c r="N345" s="983"/>
      <c r="O345" s="983"/>
      <c r="P345" s="983"/>
      <c r="Q345" s="1150"/>
      <c r="R345" s="544"/>
      <c r="S345" s="1050"/>
      <c r="T345" s="1050"/>
      <c r="U345" s="1082">
        <v>345</v>
      </c>
      <c r="V345" s="470"/>
    </row>
    <row r="346" spans="1:22" ht="15.75" customHeight="1">
      <c r="A346" s="1117" t="s">
        <v>282</v>
      </c>
      <c r="B346" s="1123"/>
      <c r="C346" s="1025" t="str">
        <f>IF(Data!BZ346="","",Data!BZ346)</f>
        <v/>
      </c>
      <c r="D346" s="1025" t="str">
        <f>IF(Data!CA346="","",Data!CA346)</f>
        <v/>
      </c>
      <c r="E346" s="1025" t="str">
        <f>IF(Data!CB346="","",Data!CB346)</f>
        <v/>
      </c>
      <c r="F346" s="1025" t="str">
        <f>IF(Data!CC346="","",Data!CC346)</f>
        <v/>
      </c>
      <c r="G346" s="1123"/>
      <c r="H346" s="983"/>
      <c r="I346" s="983"/>
      <c r="J346" s="983"/>
      <c r="K346" s="983"/>
      <c r="L346" s="1123"/>
      <c r="M346" s="983"/>
      <c r="N346" s="983"/>
      <c r="O346" s="983"/>
      <c r="P346" s="983"/>
      <c r="Q346" s="1150"/>
      <c r="R346" s="1134"/>
      <c r="S346" s="1135"/>
      <c r="T346" s="1135"/>
      <c r="U346" s="1082">
        <v>346</v>
      </c>
      <c r="V346" s="470"/>
    </row>
    <row r="347" spans="1:22" ht="15.75" customHeight="1">
      <c r="A347" s="1117" t="s">
        <v>284</v>
      </c>
      <c r="B347" s="1123"/>
      <c r="C347" s="1141" t="str">
        <f>IF(SUM(C345)=0,"",C345*C346)</f>
        <v/>
      </c>
      <c r="D347" s="1141" t="str">
        <f>IF(SUM(D345)=0,"",D345*D346)</f>
        <v/>
      </c>
      <c r="E347" s="1141" t="str">
        <f>IF(SUM(E345)=0,"",E345*E346)</f>
        <v/>
      </c>
      <c r="F347" s="1141" t="str">
        <f>IF(SUM(F345)=0,"",F345*F346)</f>
        <v/>
      </c>
      <c r="G347" s="1123"/>
      <c r="H347" s="992" t="str">
        <f>IF(H345="","",H345*C346)</f>
        <v/>
      </c>
      <c r="I347" s="992" t="str">
        <f>IF(I345="","",I345*D346)</f>
        <v/>
      </c>
      <c r="J347" s="992" t="str">
        <f>IF(J345="","",J345*E346)</f>
        <v/>
      </c>
      <c r="K347" s="992" t="str">
        <f>IF(K345="","",K345*F346)</f>
        <v/>
      </c>
      <c r="L347" s="1123"/>
      <c r="M347" s="1141" t="str">
        <f>IF(H347="","",SUM(H347)-SUM(C347))</f>
        <v/>
      </c>
      <c r="N347" s="1141" t="str">
        <f>IF(I347="","",SUM(I347)-SUM(D347))</f>
        <v/>
      </c>
      <c r="O347" s="1141" t="str">
        <f>IF(J347="","",SUM(J347)-SUM(E347))</f>
        <v/>
      </c>
      <c r="P347" s="1141" t="str">
        <f>IF(K347="","",SUM(K347)-SUM(F347))</f>
        <v/>
      </c>
      <c r="Q347" s="1150"/>
      <c r="R347" s="544"/>
      <c r="S347" s="1050"/>
      <c r="T347" s="1050"/>
      <c r="U347" s="1082">
        <v>347</v>
      </c>
      <c r="V347" s="470"/>
    </row>
    <row r="348" spans="1:22" ht="15.75" customHeight="1">
      <c r="A348" s="1117" t="s">
        <v>359</v>
      </c>
      <c r="B348" s="1120"/>
      <c r="C348" s="1025">
        <f>IF(Data!BZ348="","",Data!BZ348)</f>
        <v>4</v>
      </c>
      <c r="D348" s="1025">
        <f>IF(Data!CA348="","",Data!CA348)</f>
        <v>4</v>
      </c>
      <c r="E348" s="1025">
        <f>IF(Data!CB348="","",Data!CB348)</f>
        <v>4</v>
      </c>
      <c r="F348" s="1025">
        <f>IF(Data!CC348="","",Data!CC348)</f>
        <v>4</v>
      </c>
      <c r="G348" s="1123"/>
      <c r="H348" s="306"/>
      <c r="I348" s="306"/>
      <c r="J348" s="306"/>
      <c r="K348" s="306"/>
      <c r="L348" s="1123"/>
      <c r="M348" s="983"/>
      <c r="N348" s="983"/>
      <c r="O348" s="983"/>
      <c r="P348" s="983"/>
      <c r="Q348" s="1150"/>
      <c r="R348" s="544"/>
      <c r="S348" s="1050"/>
      <c r="T348" s="1050"/>
      <c r="U348" s="1082">
        <v>348</v>
      </c>
      <c r="V348" s="470"/>
    </row>
    <row r="349" spans="1:22" ht="15.75" customHeight="1">
      <c r="A349" s="1142" t="s">
        <v>353</v>
      </c>
      <c r="B349" s="1120"/>
      <c r="C349" s="1168">
        <f>IF(C343="","",(C343-SUM(C345)-SUM(C348))*C344/C$46/365/$P$1)</f>
        <v>2.6415162515566623E-2</v>
      </c>
      <c r="D349" s="1168">
        <f>IF(D343="","",(D343-SUM(D345)-SUM(D348))*D344/D$46/365/$P$1)</f>
        <v>5.7861784557907844E-2</v>
      </c>
      <c r="E349" s="1168">
        <f>IF(E343="","",(E343-SUM(E345)-SUM(E348))*E344/E$46/365/$P$1)</f>
        <v>5.7861784557907844E-2</v>
      </c>
      <c r="F349" s="1168">
        <f>IF(F343="","",(F343-SUM(F345)-SUM(F348))*F344/F$46/365/$P$1)</f>
        <v>6.943414146948941E-2</v>
      </c>
      <c r="G349" s="1133"/>
      <c r="H349" s="863" t="str">
        <f>IF(H345="","",(C343-H345-H348-SUM(C348)*(H348=""))*C344/H$46/365/$P$1)</f>
        <v/>
      </c>
      <c r="I349" s="863" t="str">
        <f>IF(I345="","",(D343-I345-I348-SUM(D348)*(I348=""))*D344/I$46/365/$P$1)</f>
        <v/>
      </c>
      <c r="J349" s="863" t="str">
        <f>IF(J345="","",(E343-J345-J348-SUM(E348)*(J348=""))*E344/J$46/365/$P$1)</f>
        <v/>
      </c>
      <c r="K349" s="863" t="str">
        <f>IF(K345="","",(F343-K345-K348-SUM(F348)*(K348=""))*F344/K$46/365/$P$1)</f>
        <v/>
      </c>
      <c r="L349" s="1133"/>
      <c r="M349" s="1169" t="str">
        <f>IF(H349="","",SUM(H349)-SUM(C349))</f>
        <v/>
      </c>
      <c r="N349" s="1169" t="str">
        <f>IF(I349="","",SUM(I349)-SUM(D349))</f>
        <v/>
      </c>
      <c r="O349" s="1169" t="str">
        <f>IF(J349="","",SUM(J349)-SUM(E349))</f>
        <v/>
      </c>
      <c r="P349" s="1169" t="str">
        <f>IF(K349="","",SUM(K349)-SUM(F349))</f>
        <v/>
      </c>
      <c r="Q349" s="1150"/>
      <c r="R349" s="1081"/>
      <c r="S349" s="1043"/>
      <c r="T349" s="1043"/>
      <c r="U349" s="1082">
        <v>349</v>
      </c>
      <c r="V349" s="470"/>
    </row>
    <row r="350" spans="1:22" s="1186" customFormat="1" ht="15.75" customHeight="1">
      <c r="A350" s="1180" t="str">
        <f>IF(Data!A350="","",Data!A350)</f>
        <v>Roundnuts (bambara): no. local meas</v>
      </c>
      <c r="B350" s="1120"/>
      <c r="C350" s="1025" t="str">
        <f>IF(Data!BZ350="","",Data!BZ350)</f>
        <v/>
      </c>
      <c r="D350" s="1025" t="str">
        <f>IF(Data!CA350="","",Data!CA350)</f>
        <v/>
      </c>
      <c r="E350" s="1025" t="str">
        <f>IF(Data!CB350="","",Data!CB350)</f>
        <v/>
      </c>
      <c r="F350" s="1025" t="str">
        <f>IF(Data!CC350="","",Data!CC350)</f>
        <v/>
      </c>
      <c r="G350" s="1176"/>
      <c r="H350" s="983"/>
      <c r="I350" s="983"/>
      <c r="J350" s="983"/>
      <c r="K350" s="983"/>
      <c r="L350" s="1176"/>
      <c r="M350" s="1162"/>
      <c r="N350" s="1162"/>
      <c r="O350" s="1162"/>
      <c r="P350" s="1162"/>
      <c r="Q350" s="1184"/>
      <c r="R350" s="544"/>
      <c r="S350" s="1050"/>
      <c r="T350" s="1050"/>
      <c r="U350" s="1082">
        <v>350</v>
      </c>
      <c r="V350" s="1185"/>
    </row>
    <row r="351" spans="1:22" ht="15.75" customHeight="1">
      <c r="A351" s="961" t="s">
        <v>367</v>
      </c>
      <c r="B351" s="1143"/>
      <c r="C351" s="1025" t="str">
        <f>IF(Data!BZ351="","",Data!BZ351)</f>
        <v/>
      </c>
      <c r="D351" s="1025" t="str">
        <f>IF(Data!CA351="","",Data!CA351)</f>
        <v/>
      </c>
      <c r="E351" s="1025" t="str">
        <f>IF(Data!CB351="","",Data!CB351)</f>
        <v/>
      </c>
      <c r="F351" s="1025" t="str">
        <f>IF(Data!CC351="","",Data!CC351)</f>
        <v/>
      </c>
      <c r="G351" s="1176"/>
      <c r="H351" s="983"/>
      <c r="I351" s="983"/>
      <c r="J351" s="983"/>
      <c r="K351" s="983"/>
      <c r="L351" s="1176"/>
      <c r="M351" s="1162"/>
      <c r="N351" s="1162"/>
      <c r="O351" s="1162"/>
      <c r="P351" s="1162"/>
      <c r="Q351" s="1150"/>
      <c r="R351" s="489"/>
      <c r="S351" s="489"/>
      <c r="T351" s="489"/>
      <c r="U351" s="1082">
        <v>351</v>
      </c>
      <c r="V351" s="470"/>
    </row>
    <row r="352" spans="1:22" s="1190" customFormat="1" ht="15.75" customHeight="1">
      <c r="A352" s="961" t="s">
        <v>368</v>
      </c>
      <c r="B352" s="1123"/>
      <c r="C352" s="1025" t="str">
        <f>IF(Data!BZ352="","",Data!BZ352)</f>
        <v/>
      </c>
      <c r="D352" s="1025" t="str">
        <f>IF(Data!CA352="","",Data!CA352)</f>
        <v/>
      </c>
      <c r="E352" s="1025" t="str">
        <f>IF(Data!CB352="","",Data!CB352)</f>
        <v/>
      </c>
      <c r="F352" s="1025" t="str">
        <f>IF(Data!CC352="","",Data!CC352)</f>
        <v/>
      </c>
      <c r="G352" s="1176"/>
      <c r="H352" s="983"/>
      <c r="I352" s="983"/>
      <c r="J352" s="983"/>
      <c r="K352" s="983"/>
      <c r="L352" s="1176"/>
      <c r="M352" s="1162"/>
      <c r="N352" s="1162"/>
      <c r="O352" s="1162"/>
      <c r="P352" s="1162"/>
      <c r="Q352" s="1163"/>
      <c r="R352" s="544"/>
      <c r="S352" s="1050"/>
      <c r="T352" s="1050"/>
      <c r="U352" s="1082">
        <v>352</v>
      </c>
      <c r="V352" s="1189"/>
    </row>
    <row r="353" spans="1:22" ht="15.75" customHeight="1">
      <c r="A353" s="961" t="s">
        <v>369</v>
      </c>
      <c r="B353" s="1123"/>
      <c r="C353" s="1164" t="str">
        <f>IF(C350="","",C350*C352)</f>
        <v/>
      </c>
      <c r="D353" s="1164" t="str">
        <f>IF(D350="","",D350*D352)</f>
        <v/>
      </c>
      <c r="E353" s="1164" t="str">
        <f>IF(E350="","",E350*E352)</f>
        <v/>
      </c>
      <c r="F353" s="1164" t="str">
        <f>IF(F350="","",F350*F352)</f>
        <v/>
      </c>
      <c r="G353" s="1102"/>
      <c r="H353" s="983"/>
      <c r="I353" s="983"/>
      <c r="J353" s="983"/>
      <c r="K353" s="983"/>
      <c r="L353" s="1102"/>
      <c r="M353" s="983"/>
      <c r="N353" s="983"/>
      <c r="O353" s="983"/>
      <c r="P353" s="983"/>
      <c r="Q353" s="1150"/>
      <c r="R353" s="544"/>
      <c r="S353" s="1050"/>
      <c r="T353" s="1050"/>
      <c r="U353" s="1082">
        <v>353</v>
      </c>
      <c r="V353" s="470"/>
    </row>
    <row r="354" spans="1:22" ht="15.75" customHeight="1">
      <c r="A354" s="961" t="s">
        <v>357</v>
      </c>
      <c r="B354" s="1120"/>
      <c r="C354" s="1025">
        <f>IF(Data!BZ354="","",Data!BZ354)</f>
        <v>15365.555999999999</v>
      </c>
      <c r="D354" s="1025">
        <f>IF(Data!CA354="","",Data!CA354)</f>
        <v>15365.555999999999</v>
      </c>
      <c r="E354" s="1025">
        <f>IF(Data!CB354="","",Data!CB354)</f>
        <v>15365.555999999999</v>
      </c>
      <c r="F354" s="1025">
        <f>IF(Data!CC354="","",Data!CC354)</f>
        <v>15365.555999999999</v>
      </c>
      <c r="G354" s="1102"/>
      <c r="H354" s="983"/>
      <c r="I354" s="983"/>
      <c r="J354" s="983"/>
      <c r="K354" s="983"/>
      <c r="L354" s="1102"/>
      <c r="M354" s="983"/>
      <c r="N354" s="983"/>
      <c r="O354" s="983"/>
      <c r="P354" s="983"/>
      <c r="Q354" s="1150"/>
      <c r="R354" s="544"/>
      <c r="S354" s="1050"/>
      <c r="T354" s="1050"/>
      <c r="U354" s="1082">
        <v>354</v>
      </c>
      <c r="V354" s="470"/>
    </row>
    <row r="355" spans="1:22" ht="15.75" customHeight="1">
      <c r="A355" s="1116" t="s">
        <v>358</v>
      </c>
      <c r="B355" s="1120"/>
      <c r="C355" s="1025" t="str">
        <f>IF(Data!BZ355="","",Data!BZ355)</f>
        <v/>
      </c>
      <c r="D355" s="1025" t="str">
        <f>IF(Data!CA355="","",Data!CA355)</f>
        <v/>
      </c>
      <c r="E355" s="1025" t="str">
        <f>IF(Data!CB355="","",Data!CB355)</f>
        <v/>
      </c>
      <c r="F355" s="1025" t="str">
        <f>IF(Data!CC355="","",Data!CC355)</f>
        <v/>
      </c>
      <c r="G355" s="1120"/>
      <c r="H355" s="988" t="str">
        <f>IF(SUM(C355)&gt;0,(C353-H358-SUM(C358)*(H358=""))*'Exp factors'!C$23,"")</f>
        <v/>
      </c>
      <c r="I355" s="988" t="str">
        <f>IF(SUM(D355)&gt;0,(D353-I358-SUM(D358)*(I358=""))*'Exp factors'!D$23,"")</f>
        <v/>
      </c>
      <c r="J355" s="988" t="str">
        <f>IF(SUM(E355)&gt;0,(E353-J358-SUM(E358)*(J358=""))*'Exp factors'!E$23,"")</f>
        <v/>
      </c>
      <c r="K355" s="988" t="str">
        <f>IF(SUM(F355)&gt;0,(F353-K358-SUM(F358)*(K358=""))*'Exp factors'!F$23,"")</f>
        <v/>
      </c>
      <c r="L355" s="1120"/>
      <c r="M355" s="983"/>
      <c r="N355" s="983"/>
      <c r="O355" s="983"/>
      <c r="P355" s="983"/>
      <c r="Q355" s="1150"/>
      <c r="R355" s="544"/>
      <c r="S355" s="1050"/>
      <c r="T355" s="1050"/>
      <c r="U355" s="1082">
        <v>355</v>
      </c>
      <c r="V355" s="470"/>
    </row>
    <row r="356" spans="1:22" ht="15.75" customHeight="1">
      <c r="A356" s="1117" t="s">
        <v>282</v>
      </c>
      <c r="B356" s="1120"/>
      <c r="C356" s="1025" t="str">
        <f>IF(Data!BZ356="","",Data!BZ356)</f>
        <v/>
      </c>
      <c r="D356" s="1025" t="str">
        <f>IF(Data!CA356="","",Data!CA356)</f>
        <v/>
      </c>
      <c r="E356" s="1025" t="str">
        <f>IF(Data!CB356="","",Data!CB356)</f>
        <v/>
      </c>
      <c r="F356" s="1025" t="str">
        <f>IF(Data!CC356="","",Data!CC356)</f>
        <v/>
      </c>
      <c r="G356" s="1123"/>
      <c r="H356" s="983"/>
      <c r="I356" s="983"/>
      <c r="J356" s="983"/>
      <c r="K356" s="983"/>
      <c r="L356" s="1123"/>
      <c r="M356" s="983"/>
      <c r="N356" s="983"/>
      <c r="O356" s="983"/>
      <c r="P356" s="983"/>
      <c r="Q356" s="1150"/>
      <c r="R356" s="1134"/>
      <c r="S356" s="1135"/>
      <c r="T356" s="1135"/>
      <c r="U356" s="1082">
        <v>356</v>
      </c>
      <c r="V356" s="470"/>
    </row>
    <row r="357" spans="1:22" ht="15.75" customHeight="1">
      <c r="A357" s="1117" t="s">
        <v>284</v>
      </c>
      <c r="B357" s="1143"/>
      <c r="C357" s="1141" t="str">
        <f>IF(SUM(C355)=0,"",C355*C356)</f>
        <v/>
      </c>
      <c r="D357" s="1141" t="str">
        <f>IF(SUM(D355)=0,"",D355*D356)</f>
        <v/>
      </c>
      <c r="E357" s="1141" t="str">
        <f>IF(SUM(E355)=0,"",E355*E356)</f>
        <v/>
      </c>
      <c r="F357" s="1141" t="str">
        <f>IF(SUM(F355)=0,"",F355*F356)</f>
        <v/>
      </c>
      <c r="G357" s="1123"/>
      <c r="H357" s="992" t="str">
        <f>IF(H355="","",H355*C356)</f>
        <v/>
      </c>
      <c r="I357" s="992" t="str">
        <f>IF(I355="","",I355*D356)</f>
        <v/>
      </c>
      <c r="J357" s="992" t="str">
        <f>IF(J355="","",J355*E356)</f>
        <v/>
      </c>
      <c r="K357" s="992" t="str">
        <f>IF(K355="","",K355*F356)</f>
        <v/>
      </c>
      <c r="L357" s="1123"/>
      <c r="M357" s="1141" t="str">
        <f>IF(H357="","",SUM(H357)-SUM(C357))</f>
        <v/>
      </c>
      <c r="N357" s="1141" t="str">
        <f>IF(I357="","",SUM(I357)-SUM(D357))</f>
        <v/>
      </c>
      <c r="O357" s="1141" t="str">
        <f>IF(J357="","",SUM(J357)-SUM(E357))</f>
        <v/>
      </c>
      <c r="P357" s="1141" t="str">
        <f>IF(K357="","",SUM(K357)-SUM(F357))</f>
        <v/>
      </c>
      <c r="Q357" s="1150"/>
      <c r="R357" s="544"/>
      <c r="S357" s="1050"/>
      <c r="T357" s="1050"/>
      <c r="U357" s="1082">
        <v>357</v>
      </c>
      <c r="V357" s="470"/>
    </row>
    <row r="358" spans="1:22" ht="15.75" customHeight="1">
      <c r="A358" s="1117" t="s">
        <v>359</v>
      </c>
      <c r="B358" s="1120"/>
      <c r="C358" s="1025" t="str">
        <f>IF(Data!BZ358="","",Data!BZ358)</f>
        <v/>
      </c>
      <c r="D358" s="1025" t="str">
        <f>IF(Data!CA358="","",Data!CA358)</f>
        <v/>
      </c>
      <c r="E358" s="1025" t="str">
        <f>IF(Data!CB358="","",Data!CB358)</f>
        <v/>
      </c>
      <c r="F358" s="1025" t="str">
        <f>IF(Data!CC358="","",Data!CC358)</f>
        <v/>
      </c>
      <c r="G358" s="1123"/>
      <c r="H358" s="306"/>
      <c r="I358" s="306"/>
      <c r="J358" s="306"/>
      <c r="K358" s="306"/>
      <c r="L358" s="1123"/>
      <c r="M358" s="983"/>
      <c r="N358" s="983"/>
      <c r="O358" s="983"/>
      <c r="P358" s="983"/>
      <c r="Q358" s="1150"/>
      <c r="R358" s="544"/>
      <c r="S358" s="1050"/>
      <c r="T358" s="1050"/>
      <c r="U358" s="1082">
        <v>358</v>
      </c>
      <c r="V358" s="470"/>
    </row>
    <row r="359" spans="1:22" ht="15.75" customHeight="1">
      <c r="A359" s="1142" t="s">
        <v>353</v>
      </c>
      <c r="B359" s="1120"/>
      <c r="C359" s="1168" t="str">
        <f>IF(C353="","",(C353-SUM(C355)-SUM(C358))*C354/C$46/365/$P$1)</f>
        <v/>
      </c>
      <c r="D359" s="1168" t="str">
        <f>IF(D353="","",(D353-SUM(D355)-SUM(D358))*D354/D$46/365/$P$1)</f>
        <v/>
      </c>
      <c r="E359" s="1168" t="str">
        <f>IF(E353="","",(E353-SUM(E355)-SUM(E358))*E354/E$46/365/$P$1)</f>
        <v/>
      </c>
      <c r="F359" s="1168" t="str">
        <f>IF(F353="","",(F353-SUM(F355)-SUM(F358))*F354/F$46/365/$P$1)</f>
        <v/>
      </c>
      <c r="G359" s="1133"/>
      <c r="H359" s="863" t="str">
        <f>IF(H355="","",(C353-H355-H358-SUM(C358)*(H358=""))*C354/H$46/365/$P$1)</f>
        <v/>
      </c>
      <c r="I359" s="863" t="str">
        <f>IF(I355="","",(D353-I355-I358-SUM(D358)*(I358=""))*D354/I$46/365/$P$1)</f>
        <v/>
      </c>
      <c r="J359" s="863" t="str">
        <f>IF(J355="","",(E353-J355-J358-SUM(E358)*(J358=""))*E354/J$46/365/$P$1)</f>
        <v/>
      </c>
      <c r="K359" s="863" t="str">
        <f>IF(K355="","",(F353-K355-K358-SUM(F358)*(K358=""))*F354/K$46/365/$P$1)</f>
        <v/>
      </c>
      <c r="L359" s="1133"/>
      <c r="M359" s="1169" t="str">
        <f>IF(H359="","",SUM(H359)-SUM(C359))</f>
        <v/>
      </c>
      <c r="N359" s="1169" t="str">
        <f>IF(I359="","",SUM(I359)-SUM(D359))</f>
        <v/>
      </c>
      <c r="O359" s="1169" t="str">
        <f>IF(J359="","",SUM(J359)-SUM(E359))</f>
        <v/>
      </c>
      <c r="P359" s="1169" t="str">
        <f>IF(K359="","",SUM(K359)-SUM(F359))</f>
        <v/>
      </c>
      <c r="Q359" s="1150"/>
      <c r="R359" s="1081"/>
      <c r="S359" s="1043"/>
      <c r="T359" s="1043"/>
      <c r="U359" s="1082">
        <v>359</v>
      </c>
      <c r="V359" s="470"/>
    </row>
    <row r="360" spans="1:22" s="1190" customFormat="1" ht="15.75" customHeight="1">
      <c r="A360" s="1180" t="str">
        <f>IF(Data!A360="","",Data!A360)</f>
        <v>Other crop: type</v>
      </c>
      <c r="B360" s="1120"/>
      <c r="C360" s="1025" t="str">
        <f>IF(Data!BZ360="","",Data!BZ360)</f>
        <v/>
      </c>
      <c r="D360" s="1025" t="str">
        <f>IF(Data!CA360="","",Data!CA360)</f>
        <v/>
      </c>
      <c r="E360" s="1025" t="str">
        <f>IF(Data!CB360="","",Data!CB360)</f>
        <v/>
      </c>
      <c r="F360" s="1025" t="str">
        <f>IF(Data!CC360="","",Data!CC360)</f>
        <v/>
      </c>
      <c r="G360" s="1120"/>
      <c r="H360" s="983"/>
      <c r="I360" s="983"/>
      <c r="J360" s="983"/>
      <c r="K360" s="983"/>
      <c r="L360" s="1120"/>
      <c r="M360" s="983"/>
      <c r="N360" s="983"/>
      <c r="O360" s="983"/>
      <c r="P360" s="983"/>
      <c r="Q360" s="1150"/>
      <c r="R360" s="489"/>
      <c r="S360" s="489"/>
      <c r="T360" s="489"/>
      <c r="U360" s="1082">
        <v>360</v>
      </c>
      <c r="V360" s="1189"/>
    </row>
    <row r="361" spans="1:22" s="1190" customFormat="1" ht="15.75" customHeight="1">
      <c r="A361" s="1198" t="s">
        <v>380</v>
      </c>
      <c r="B361" s="1120"/>
      <c r="C361" s="1025" t="str">
        <f>IF(Data!BZ361="","",Data!BZ361)</f>
        <v/>
      </c>
      <c r="D361" s="1025" t="str">
        <f>IF(Data!CA361="","",Data!CA361)</f>
        <v/>
      </c>
      <c r="E361" s="1025" t="str">
        <f>IF(Data!CB361="","",Data!CB361)</f>
        <v/>
      </c>
      <c r="F361" s="1025" t="str">
        <f>IF(Data!CC361="","",Data!CC361)</f>
        <v/>
      </c>
      <c r="G361" s="1176"/>
      <c r="H361" s="983"/>
      <c r="I361" s="983"/>
      <c r="J361" s="983"/>
      <c r="K361" s="983"/>
      <c r="L361" s="1176"/>
      <c r="M361" s="1162"/>
      <c r="N361" s="1162"/>
      <c r="O361" s="1162"/>
      <c r="P361" s="1162"/>
      <c r="Q361" s="1150"/>
      <c r="R361" s="544"/>
      <c r="S361" s="1050"/>
      <c r="T361" s="1050"/>
      <c r="U361" s="1082">
        <v>361</v>
      </c>
      <c r="V361" s="1189"/>
    </row>
    <row r="362" spans="1:22" ht="15.75" customHeight="1">
      <c r="A362" s="1116" t="s">
        <v>367</v>
      </c>
      <c r="B362" s="1120"/>
      <c r="C362" s="1025" t="str">
        <f>IF(Data!BZ362="","",Data!BZ362)</f>
        <v/>
      </c>
      <c r="D362" s="1025" t="str">
        <f>IF(Data!CA362="","",Data!CA362)</f>
        <v/>
      </c>
      <c r="E362" s="1025" t="str">
        <f>IF(Data!CB362="","",Data!CB362)</f>
        <v/>
      </c>
      <c r="F362" s="1025" t="str">
        <f>IF(Data!CC362="","",Data!CC362)</f>
        <v/>
      </c>
      <c r="G362" s="1176"/>
      <c r="H362" s="983"/>
      <c r="I362" s="983"/>
      <c r="J362" s="983"/>
      <c r="K362" s="983"/>
      <c r="L362" s="1176"/>
      <c r="M362" s="1162"/>
      <c r="N362" s="1162"/>
      <c r="O362" s="1162"/>
      <c r="P362" s="1162"/>
      <c r="Q362" s="1150"/>
      <c r="R362" s="489"/>
      <c r="S362" s="489"/>
      <c r="T362" s="489"/>
      <c r="U362" s="1082">
        <v>362</v>
      </c>
      <c r="V362" s="470"/>
    </row>
    <row r="363" spans="1:22" ht="15.75" customHeight="1">
      <c r="A363" s="961" t="s">
        <v>368</v>
      </c>
      <c r="B363" s="1143"/>
      <c r="C363" s="1025" t="str">
        <f>IF(Data!BZ363="","",Data!BZ363)</f>
        <v/>
      </c>
      <c r="D363" s="1025" t="str">
        <f>IF(Data!CA363="","",Data!CA363)</f>
        <v/>
      </c>
      <c r="E363" s="1025" t="str">
        <f>IF(Data!CB363="","",Data!CB363)</f>
        <v/>
      </c>
      <c r="F363" s="1025" t="str">
        <f>IF(Data!CC363="","",Data!CC363)</f>
        <v/>
      </c>
      <c r="G363" s="1176"/>
      <c r="H363" s="983"/>
      <c r="I363" s="983"/>
      <c r="J363" s="983"/>
      <c r="K363" s="983"/>
      <c r="L363" s="1176"/>
      <c r="M363" s="1162"/>
      <c r="N363" s="1162"/>
      <c r="O363" s="1162"/>
      <c r="P363" s="1162"/>
      <c r="Q363" s="1150"/>
      <c r="R363" s="544"/>
      <c r="S363" s="1050"/>
      <c r="T363" s="1050"/>
      <c r="U363" s="1082">
        <v>363</v>
      </c>
      <c r="V363" s="470"/>
    </row>
    <row r="364" spans="1:22" ht="15.75" customHeight="1">
      <c r="A364" s="961" t="s">
        <v>369</v>
      </c>
      <c r="B364" s="1123"/>
      <c r="C364" s="1164" t="str">
        <f>IF(C361="","",C361*C363)</f>
        <v/>
      </c>
      <c r="D364" s="1164" t="str">
        <f>IF(D361="","",D361*D363)</f>
        <v/>
      </c>
      <c r="E364" s="1164" t="str">
        <f>IF(E361="","",E361*E363)</f>
        <v/>
      </c>
      <c r="F364" s="1164" t="str">
        <f>IF(F361="","",F361*F363)</f>
        <v/>
      </c>
      <c r="G364" s="1102"/>
      <c r="H364" s="983"/>
      <c r="I364" s="983"/>
      <c r="J364" s="983"/>
      <c r="K364" s="983"/>
      <c r="L364" s="1102"/>
      <c r="M364" s="983"/>
      <c r="N364" s="983"/>
      <c r="O364" s="983"/>
      <c r="P364" s="983"/>
      <c r="Q364" s="1150"/>
      <c r="R364" s="544"/>
      <c r="S364" s="1050"/>
      <c r="T364" s="1050"/>
      <c r="U364" s="1082">
        <v>364</v>
      </c>
      <c r="V364" s="470"/>
    </row>
    <row r="365" spans="1:22" ht="15.75" customHeight="1">
      <c r="A365" s="961" t="s">
        <v>357</v>
      </c>
      <c r="B365" s="1120"/>
      <c r="C365" s="1025">
        <f>IF(Data!BZ365="","",Data!BZ365)</f>
        <v>2010</v>
      </c>
      <c r="D365" s="1025">
        <f>IF(Data!CA365="","",Data!CA365)</f>
        <v>2010</v>
      </c>
      <c r="E365" s="1025">
        <f>IF(Data!CB365="","",Data!CB365)</f>
        <v>2010</v>
      </c>
      <c r="F365" s="1025">
        <f>IF(Data!CC365="","",Data!CC365)</f>
        <v>2010</v>
      </c>
      <c r="G365" s="1102"/>
      <c r="H365" s="983"/>
      <c r="I365" s="983"/>
      <c r="J365" s="983"/>
      <c r="K365" s="983"/>
      <c r="L365" s="1102"/>
      <c r="M365" s="983"/>
      <c r="N365" s="983"/>
      <c r="O365" s="983"/>
      <c r="P365" s="983"/>
      <c r="Q365" s="1150"/>
      <c r="R365" s="544"/>
      <c r="S365" s="1050"/>
      <c r="T365" s="1050"/>
      <c r="U365" s="1082">
        <v>365</v>
      </c>
      <c r="V365" s="470"/>
    </row>
    <row r="366" spans="1:22" ht="15.75" customHeight="1">
      <c r="A366" s="1116" t="s">
        <v>358</v>
      </c>
      <c r="B366" s="1196"/>
      <c r="C366" s="1025" t="str">
        <f>IF(Data!BZ366="","",Data!BZ366)</f>
        <v/>
      </c>
      <c r="D366" s="1025" t="str">
        <f>IF(Data!CA366="","",Data!CA366)</f>
        <v/>
      </c>
      <c r="E366" s="1025" t="str">
        <f>IF(Data!CB366="","",Data!CB366)</f>
        <v/>
      </c>
      <c r="F366" s="1025" t="str">
        <f>IF(Data!CC366="","",Data!CC366)</f>
        <v/>
      </c>
      <c r="G366" s="1120"/>
      <c r="H366" s="988" t="str">
        <f>IF(SUM(C366)&gt;0,(C364-H369-SUM(C369)*(H369=""))*'Exp factors'!C$23,"")</f>
        <v/>
      </c>
      <c r="I366" s="988" t="str">
        <f>IF(SUM(D366)&gt;0,(D364-I369-SUM(D369)*(I369=""))*'Exp factors'!D$23,"")</f>
        <v/>
      </c>
      <c r="J366" s="988" t="str">
        <f>IF(SUM(E366)&gt;0,(E364-J369-SUM(E369)*(J369=""))*'Exp factors'!E$23,"")</f>
        <v/>
      </c>
      <c r="K366" s="988" t="str">
        <f>IF(SUM(F366)&gt;0,(F364-K369-SUM(F369)*(K369=""))*'Exp factors'!F$23,"")</f>
        <v/>
      </c>
      <c r="L366" s="1120"/>
      <c r="M366" s="983"/>
      <c r="N366" s="983"/>
      <c r="O366" s="983"/>
      <c r="P366" s="983"/>
      <c r="Q366" s="1150"/>
      <c r="R366" s="544"/>
      <c r="S366" s="1050"/>
      <c r="T366" s="1050"/>
      <c r="U366" s="1082">
        <v>366</v>
      </c>
      <c r="V366" s="470"/>
    </row>
    <row r="367" spans="1:22" ht="15.75" customHeight="1">
      <c r="A367" s="1117" t="s">
        <v>282</v>
      </c>
      <c r="B367" s="1123"/>
      <c r="C367" s="1025" t="str">
        <f>IF(Data!BZ367="","",Data!BZ367)</f>
        <v/>
      </c>
      <c r="D367" s="1025" t="str">
        <f>IF(Data!CA367="","",Data!CA367)</f>
        <v/>
      </c>
      <c r="E367" s="1025" t="str">
        <f>IF(Data!CB367="","",Data!CB367)</f>
        <v/>
      </c>
      <c r="F367" s="1025" t="str">
        <f>IF(Data!CC367="","",Data!CC367)</f>
        <v/>
      </c>
      <c r="G367" s="1123"/>
      <c r="H367" s="983"/>
      <c r="I367" s="983"/>
      <c r="J367" s="983"/>
      <c r="K367" s="983"/>
      <c r="L367" s="1123"/>
      <c r="M367" s="983"/>
      <c r="N367" s="983"/>
      <c r="O367" s="983"/>
      <c r="P367" s="983"/>
      <c r="Q367" s="1150"/>
      <c r="R367" s="1134"/>
      <c r="S367" s="1135"/>
      <c r="T367" s="1135"/>
      <c r="U367" s="1082">
        <v>367</v>
      </c>
      <c r="V367" s="470"/>
    </row>
    <row r="368" spans="1:22" ht="15.75" customHeight="1">
      <c r="A368" s="1117" t="s">
        <v>284</v>
      </c>
      <c r="B368" s="1123"/>
      <c r="C368" s="1141" t="str">
        <f>IF(SUM(C366)=0,"",C366*C367)</f>
        <v/>
      </c>
      <c r="D368" s="1141" t="str">
        <f>IF(SUM(D366)=0,"",D366*D367)</f>
        <v/>
      </c>
      <c r="E368" s="1141" t="str">
        <f>IF(SUM(E366)=0,"",E366*E367)</f>
        <v/>
      </c>
      <c r="F368" s="1141" t="str">
        <f>IF(SUM(F366)=0,"",F366*F367)</f>
        <v/>
      </c>
      <c r="G368" s="1123"/>
      <c r="H368" s="992" t="str">
        <f>IF(H366="","",H366*C367)</f>
        <v/>
      </c>
      <c r="I368" s="992" t="str">
        <f>IF(I366="","",I366*D367)</f>
        <v/>
      </c>
      <c r="J368" s="992" t="str">
        <f>IF(J366="","",J366*E367)</f>
        <v/>
      </c>
      <c r="K368" s="992" t="str">
        <f>IF(K366="","",K366*F367)</f>
        <v/>
      </c>
      <c r="L368" s="1123"/>
      <c r="M368" s="1141" t="str">
        <f>IF(H368="","",SUM(H368)-SUM(C368))</f>
        <v/>
      </c>
      <c r="N368" s="1141" t="str">
        <f>IF(I368="","",SUM(I368)-SUM(D368))</f>
        <v/>
      </c>
      <c r="O368" s="1141" t="str">
        <f>IF(J368="","",SUM(J368)-SUM(E368))</f>
        <v/>
      </c>
      <c r="P368" s="1141" t="str">
        <f>IF(K368="","",SUM(K368)-SUM(F368))</f>
        <v/>
      </c>
      <c r="Q368" s="1150"/>
      <c r="R368" s="544"/>
      <c r="S368" s="1050"/>
      <c r="T368" s="1050"/>
      <c r="U368" s="1082">
        <v>368</v>
      </c>
      <c r="V368" s="470"/>
    </row>
    <row r="369" spans="1:22" s="1190" customFormat="1" ht="15.75" customHeight="1">
      <c r="A369" s="1117" t="s">
        <v>359</v>
      </c>
      <c r="B369" s="1123"/>
      <c r="C369" s="1025" t="str">
        <f>IF(Data!BZ369="","",Data!BZ369)</f>
        <v/>
      </c>
      <c r="D369" s="1025" t="str">
        <f>IF(Data!CA369="","",Data!CA369)</f>
        <v/>
      </c>
      <c r="E369" s="1025" t="str">
        <f>IF(Data!CB369="","",Data!CB369)</f>
        <v/>
      </c>
      <c r="F369" s="1025" t="str">
        <f>IF(Data!CC369="","",Data!CC369)</f>
        <v/>
      </c>
      <c r="G369" s="1123"/>
      <c r="H369" s="306"/>
      <c r="I369" s="306"/>
      <c r="J369" s="306"/>
      <c r="K369" s="306"/>
      <c r="L369" s="1123"/>
      <c r="M369" s="983"/>
      <c r="N369" s="983"/>
      <c r="O369" s="983"/>
      <c r="P369" s="983"/>
      <c r="Q369" s="1150"/>
      <c r="R369" s="544"/>
      <c r="S369" s="1050"/>
      <c r="T369" s="1050"/>
      <c r="U369" s="1082">
        <v>369</v>
      </c>
      <c r="V369" s="1189"/>
    </row>
    <row r="370" spans="1:22" s="1190" customFormat="1" ht="15.75" customHeight="1">
      <c r="A370" s="1142" t="s">
        <v>353</v>
      </c>
      <c r="B370" s="1123"/>
      <c r="C370" s="1168" t="str">
        <f>IF(C364="","",(C364-SUM(C366)-SUM(C369))*C365/C$46/365/$P$1)</f>
        <v/>
      </c>
      <c r="D370" s="1168" t="str">
        <f>IF(D364="","",(D364-SUM(D366)-SUM(D369))*D365/D$46/365/$P$1)</f>
        <v/>
      </c>
      <c r="E370" s="1168" t="str">
        <f>IF(E364="","",(E364-SUM(E366)-SUM(E369))*E365/E$46/365/$P$1)</f>
        <v/>
      </c>
      <c r="F370" s="1168" t="str">
        <f>IF(F364="","",(F364-SUM(F366)-SUM(F369))*F365/F$46/365/$P$1)</f>
        <v/>
      </c>
      <c r="G370" s="1133"/>
      <c r="H370" s="863" t="str">
        <f>IF(H366="","",(C364-H366-H369-SUM(C369)*(H369=""))*C365/H$46/365/$P$1)</f>
        <v/>
      </c>
      <c r="I370" s="863" t="str">
        <f>IF(I366="","",(D364-I366-I369-SUM(D369)*(I369=""))*D365/I$46/365/$P$1)</f>
        <v/>
      </c>
      <c r="J370" s="863" t="str">
        <f>IF(J366="","",(E364-J366-J369-SUM(E369)*(J369=""))*E365/J$46/365/$P$1)</f>
        <v/>
      </c>
      <c r="K370" s="863" t="str">
        <f>IF(K366="","",(F364-K366-K369-SUM(F369)*(K369=""))*F365/K$46/365/$P$1)</f>
        <v/>
      </c>
      <c r="L370" s="1133"/>
      <c r="M370" s="1169" t="str">
        <f>IF(H370="","",SUM(H370)-SUM(C370))</f>
        <v/>
      </c>
      <c r="N370" s="1169" t="str">
        <f>IF(I370="","",SUM(I370)-SUM(D370))</f>
        <v/>
      </c>
      <c r="O370" s="1169" t="str">
        <f>IF(J370="","",SUM(J370)-SUM(E370))</f>
        <v/>
      </c>
      <c r="P370" s="1169" t="str">
        <f>IF(K370="","",SUM(K370)-SUM(F370))</f>
        <v/>
      </c>
      <c r="Q370" s="1150"/>
      <c r="R370" s="1081"/>
      <c r="S370" s="1043"/>
      <c r="T370" s="1043"/>
      <c r="U370" s="1082">
        <v>370</v>
      </c>
      <c r="V370" s="1189"/>
    </row>
    <row r="371" spans="1:22" s="1190" customFormat="1" ht="15.75" customHeight="1">
      <c r="A371" s="1180" t="str">
        <f>IF(Data!A371="","",Data!A371)</f>
        <v>Other crop: type</v>
      </c>
      <c r="B371" s="1120"/>
      <c r="C371" s="1025" t="str">
        <f>IF(Data!BZ371="","",Data!BZ371)</f>
        <v/>
      </c>
      <c r="D371" s="1025" t="str">
        <f>IF(Data!CA371="","",Data!CA371)</f>
        <v/>
      </c>
      <c r="E371" s="1025" t="str">
        <f>IF(Data!CB371="","",Data!CB371)</f>
        <v/>
      </c>
      <c r="F371" s="1025" t="str">
        <f>IF(Data!CC371="","",Data!CC371)</f>
        <v/>
      </c>
      <c r="G371" s="1120"/>
      <c r="H371" s="983"/>
      <c r="I371" s="983"/>
      <c r="J371" s="983"/>
      <c r="K371" s="983"/>
      <c r="L371" s="1120"/>
      <c r="M371" s="983"/>
      <c r="N371" s="983"/>
      <c r="O371" s="983"/>
      <c r="P371" s="983"/>
      <c r="Q371" s="1150"/>
      <c r="R371" s="489"/>
      <c r="S371" s="489"/>
      <c r="T371" s="489"/>
      <c r="U371" s="1082">
        <v>371</v>
      </c>
      <c r="V371" s="1189"/>
    </row>
    <row r="372" spans="1:22" s="1190" customFormat="1" ht="15.75" customHeight="1">
      <c r="A372" s="1198" t="s">
        <v>380</v>
      </c>
      <c r="B372" s="1148"/>
      <c r="C372" s="1025" t="str">
        <f>IF(Data!BZ372="","",Data!BZ372)</f>
        <v/>
      </c>
      <c r="D372" s="1025" t="str">
        <f>IF(Data!CA372="","",Data!CA372)</f>
        <v/>
      </c>
      <c r="E372" s="1025" t="str">
        <f>IF(Data!CB372="","",Data!CB372)</f>
        <v/>
      </c>
      <c r="F372" s="1025" t="str">
        <f>IF(Data!CC372="","",Data!CC372)</f>
        <v/>
      </c>
      <c r="G372" s="1176"/>
      <c r="H372" s="983"/>
      <c r="I372" s="983"/>
      <c r="J372" s="983"/>
      <c r="K372" s="983"/>
      <c r="L372" s="1176"/>
      <c r="M372" s="1162"/>
      <c r="N372" s="1162"/>
      <c r="O372" s="1162"/>
      <c r="P372" s="1162"/>
      <c r="Q372" s="1150"/>
      <c r="R372" s="544"/>
      <c r="S372" s="1050"/>
      <c r="T372" s="1050"/>
      <c r="U372" s="1082">
        <v>372</v>
      </c>
      <c r="V372" s="1189"/>
    </row>
    <row r="373" spans="1:22" ht="15.75" customHeight="1">
      <c r="A373" s="1116" t="s">
        <v>367</v>
      </c>
      <c r="B373" s="1148"/>
      <c r="C373" s="1025" t="str">
        <f>IF(Data!BZ373="","",Data!BZ373)</f>
        <v/>
      </c>
      <c r="D373" s="1025" t="str">
        <f>IF(Data!CA373="","",Data!CA373)</f>
        <v/>
      </c>
      <c r="E373" s="1025" t="str">
        <f>IF(Data!CB373="","",Data!CB373)</f>
        <v/>
      </c>
      <c r="F373" s="1025" t="str">
        <f>IF(Data!CC373="","",Data!CC373)</f>
        <v/>
      </c>
      <c r="G373" s="1176"/>
      <c r="H373" s="983"/>
      <c r="I373" s="983"/>
      <c r="J373" s="983"/>
      <c r="K373" s="983"/>
      <c r="L373" s="1176"/>
      <c r="M373" s="1162"/>
      <c r="N373" s="1162"/>
      <c r="O373" s="1162"/>
      <c r="P373" s="1162"/>
      <c r="Q373" s="1150"/>
      <c r="R373" s="489"/>
      <c r="S373" s="489"/>
      <c r="T373" s="489"/>
      <c r="U373" s="1082">
        <v>373</v>
      </c>
      <c r="V373" s="470"/>
    </row>
    <row r="374" spans="1:22" ht="15.75" customHeight="1">
      <c r="A374" s="961" t="s">
        <v>368</v>
      </c>
      <c r="B374" s="1133"/>
      <c r="C374" s="1025" t="str">
        <f>IF(Data!BZ374="","",Data!BZ374)</f>
        <v/>
      </c>
      <c r="D374" s="1025" t="str">
        <f>IF(Data!CA374="","",Data!CA374)</f>
        <v/>
      </c>
      <c r="E374" s="1025" t="str">
        <f>IF(Data!CB374="","",Data!CB374)</f>
        <v/>
      </c>
      <c r="F374" s="1025" t="str">
        <f>IF(Data!CC374="","",Data!CC374)</f>
        <v/>
      </c>
      <c r="G374" s="1176"/>
      <c r="H374" s="983"/>
      <c r="I374" s="983"/>
      <c r="J374" s="983"/>
      <c r="K374" s="983"/>
      <c r="L374" s="1176"/>
      <c r="M374" s="1162"/>
      <c r="N374" s="1162"/>
      <c r="O374" s="1162"/>
      <c r="P374" s="1162"/>
      <c r="Q374" s="1150"/>
      <c r="R374" s="544"/>
      <c r="S374" s="1050"/>
      <c r="T374" s="1050"/>
      <c r="U374" s="1082">
        <v>374</v>
      </c>
      <c r="V374" s="470"/>
    </row>
    <row r="375" spans="1:22" ht="15.75" customHeight="1">
      <c r="A375" s="961" t="s">
        <v>369</v>
      </c>
      <c r="B375" s="1146"/>
      <c r="C375" s="1164" t="str">
        <f>IF(C372="","",C372*C374)</f>
        <v/>
      </c>
      <c r="D375" s="1164" t="str">
        <f>IF(D372="","",D372*D374)</f>
        <v/>
      </c>
      <c r="E375" s="1164" t="str">
        <f>IF(E372="","",E372*E374)</f>
        <v/>
      </c>
      <c r="F375" s="1164" t="str">
        <f>IF(F372="","",F372*F374)</f>
        <v/>
      </c>
      <c r="G375" s="1102"/>
      <c r="H375" s="983"/>
      <c r="I375" s="983"/>
      <c r="J375" s="983"/>
      <c r="K375" s="983"/>
      <c r="L375" s="1102"/>
      <c r="M375" s="983"/>
      <c r="N375" s="983"/>
      <c r="O375" s="983"/>
      <c r="P375" s="983"/>
      <c r="Q375" s="1150"/>
      <c r="R375" s="544"/>
      <c r="S375" s="1050"/>
      <c r="T375" s="1050"/>
      <c r="U375" s="1082">
        <v>375</v>
      </c>
      <c r="V375" s="470"/>
    </row>
    <row r="376" spans="1:22" ht="15.75" customHeight="1">
      <c r="A376" s="961" t="s">
        <v>357</v>
      </c>
      <c r="B376" s="1148"/>
      <c r="C376" s="1025" t="str">
        <f>IF(Data!BZ376="","",Data!BZ376)</f>
        <v/>
      </c>
      <c r="D376" s="1025" t="str">
        <f>IF(Data!CA376="","",Data!CA376)</f>
        <v/>
      </c>
      <c r="E376" s="1025" t="str">
        <f>IF(Data!CB376="","",Data!CB376)</f>
        <v/>
      </c>
      <c r="F376" s="1025" t="str">
        <f>IF(Data!CC376="","",Data!CC376)</f>
        <v/>
      </c>
      <c r="G376" s="1102"/>
      <c r="H376" s="983"/>
      <c r="I376" s="983"/>
      <c r="J376" s="983"/>
      <c r="K376" s="983"/>
      <c r="L376" s="1102"/>
      <c r="M376" s="983"/>
      <c r="N376" s="983"/>
      <c r="O376" s="983"/>
      <c r="P376" s="983"/>
      <c r="Q376" s="1150"/>
      <c r="R376" s="544"/>
      <c r="S376" s="1050"/>
      <c r="T376" s="1050"/>
      <c r="U376" s="1082">
        <v>376</v>
      </c>
      <c r="V376" s="470"/>
    </row>
    <row r="377" spans="1:22" ht="15.75" customHeight="1">
      <c r="A377" s="1116" t="s">
        <v>358</v>
      </c>
      <c r="B377" s="1148"/>
      <c r="C377" s="1025" t="str">
        <f>IF(Data!BZ377="","",Data!BZ377)</f>
        <v/>
      </c>
      <c r="D377" s="1025" t="str">
        <f>IF(Data!CA377="","",Data!CA377)</f>
        <v/>
      </c>
      <c r="E377" s="1025" t="str">
        <f>IF(Data!CB377="","",Data!CB377)</f>
        <v/>
      </c>
      <c r="F377" s="1025" t="str">
        <f>IF(Data!CC377="","",Data!CC377)</f>
        <v/>
      </c>
      <c r="G377" s="1120"/>
      <c r="H377" s="988" t="str">
        <f>IF(SUM(C377)&gt;0,(C375-H380-SUM(C380)*(H380=""))*'Exp factors'!C$23,"")</f>
        <v/>
      </c>
      <c r="I377" s="988" t="str">
        <f>IF(SUM(D377)&gt;0,(D375-I380-SUM(D380)*(I380=""))*'Exp factors'!D$23,"")</f>
        <v/>
      </c>
      <c r="J377" s="988" t="str">
        <f>IF(SUM(E377)&gt;0,(E375-J380-SUM(E380)*(J380=""))*'Exp factors'!E$23,"")</f>
        <v/>
      </c>
      <c r="K377" s="988" t="str">
        <f>IF(SUM(F377)&gt;0,(F375-K380-SUM(F380)*(K380=""))*'Exp factors'!F$23,"")</f>
        <v/>
      </c>
      <c r="L377" s="1120"/>
      <c r="M377" s="983"/>
      <c r="N377" s="983"/>
      <c r="O377" s="983"/>
      <c r="P377" s="983"/>
      <c r="Q377" s="1150"/>
      <c r="R377" s="544"/>
      <c r="S377" s="1050"/>
      <c r="T377" s="1050"/>
      <c r="U377" s="1082">
        <v>377</v>
      </c>
      <c r="V377" s="470"/>
    </row>
    <row r="378" spans="1:22" ht="15.75" customHeight="1">
      <c r="A378" s="1117" t="s">
        <v>282</v>
      </c>
      <c r="B378" s="1148"/>
      <c r="C378" s="1025" t="str">
        <f>IF(Data!BZ378="","",Data!BZ378)</f>
        <v/>
      </c>
      <c r="D378" s="1025" t="str">
        <f>IF(Data!CA378="","",Data!CA378)</f>
        <v/>
      </c>
      <c r="E378" s="1025" t="str">
        <f>IF(Data!CB378="","",Data!CB378)</f>
        <v/>
      </c>
      <c r="F378" s="1025" t="str">
        <f>IF(Data!CC378="","",Data!CC378)</f>
        <v/>
      </c>
      <c r="G378" s="1123"/>
      <c r="H378" s="983"/>
      <c r="I378" s="983"/>
      <c r="J378" s="983"/>
      <c r="K378" s="983"/>
      <c r="L378" s="1123"/>
      <c r="M378" s="983"/>
      <c r="N378" s="983"/>
      <c r="O378" s="983"/>
      <c r="P378" s="983"/>
      <c r="Q378" s="1150"/>
      <c r="R378" s="1134"/>
      <c r="S378" s="1135"/>
      <c r="T378" s="1135"/>
      <c r="U378" s="1082">
        <v>378</v>
      </c>
      <c r="V378" s="470"/>
    </row>
    <row r="379" spans="1:22" ht="15.75" customHeight="1">
      <c r="A379" s="1117" t="s">
        <v>284</v>
      </c>
      <c r="B379" s="1148"/>
      <c r="C379" s="1141" t="str">
        <f>IF(SUM(C377)=0,"",C377*C378)</f>
        <v/>
      </c>
      <c r="D379" s="1141" t="str">
        <f>IF(SUM(D377)=0,"",D377*D378)</f>
        <v/>
      </c>
      <c r="E379" s="1141" t="str">
        <f>IF(SUM(E377)=0,"",E377*E378)</f>
        <v/>
      </c>
      <c r="F379" s="1141" t="str">
        <f>IF(SUM(F377)=0,"",F377*F378)</f>
        <v/>
      </c>
      <c r="G379" s="1123"/>
      <c r="H379" s="992" t="str">
        <f>IF(H377="","",H377*C378)</f>
        <v/>
      </c>
      <c r="I379" s="992" t="str">
        <f>IF(I377="","",I377*D378)</f>
        <v/>
      </c>
      <c r="J379" s="992" t="str">
        <f>IF(J377="","",J377*E378)</f>
        <v/>
      </c>
      <c r="K379" s="992" t="str">
        <f>IF(K377="","",K377*F378)</f>
        <v/>
      </c>
      <c r="L379" s="1123"/>
      <c r="M379" s="1141" t="str">
        <f>IF(H379="","",SUM(H379)-SUM(C379))</f>
        <v/>
      </c>
      <c r="N379" s="1141" t="str">
        <f>IF(I379="","",SUM(I379)-SUM(D379))</f>
        <v/>
      </c>
      <c r="O379" s="1141" t="str">
        <f>IF(J379="","",SUM(J379)-SUM(E379))</f>
        <v/>
      </c>
      <c r="P379" s="1141" t="str">
        <f>IF(K379="","",SUM(K379)-SUM(F379))</f>
        <v/>
      </c>
      <c r="Q379" s="1150"/>
      <c r="R379" s="544"/>
      <c r="S379" s="1050"/>
      <c r="T379" s="1050"/>
      <c r="U379" s="1082">
        <v>379</v>
      </c>
      <c r="V379" s="470"/>
    </row>
    <row r="380" spans="1:22" s="1190" customFormat="1" ht="15.75" customHeight="1">
      <c r="A380" s="1117" t="s">
        <v>359</v>
      </c>
      <c r="B380" s="1148"/>
      <c r="C380" s="1025" t="str">
        <f>IF(Data!BZ380="","",Data!BZ380)</f>
        <v/>
      </c>
      <c r="D380" s="1025" t="str">
        <f>IF(Data!CA380="","",Data!CA380)</f>
        <v/>
      </c>
      <c r="E380" s="1025" t="str">
        <f>IF(Data!CB380="","",Data!CB380)</f>
        <v/>
      </c>
      <c r="F380" s="1025" t="str">
        <f>IF(Data!CC380="","",Data!CC380)</f>
        <v/>
      </c>
      <c r="G380" s="1123"/>
      <c r="H380" s="306"/>
      <c r="I380" s="306"/>
      <c r="J380" s="306"/>
      <c r="K380" s="306"/>
      <c r="L380" s="1123"/>
      <c r="M380" s="983"/>
      <c r="N380" s="983"/>
      <c r="O380" s="983"/>
      <c r="P380" s="983"/>
      <c r="Q380" s="1150"/>
      <c r="R380" s="544"/>
      <c r="S380" s="1050"/>
      <c r="T380" s="1050"/>
      <c r="U380" s="1082">
        <v>380</v>
      </c>
      <c r="V380" s="1189"/>
    </row>
    <row r="381" spans="1:22" s="1190" customFormat="1" ht="15.75" customHeight="1">
      <c r="A381" s="1142" t="s">
        <v>353</v>
      </c>
      <c r="B381" s="1120"/>
      <c r="C381" s="1168" t="str">
        <f>IF(C375="","",(C375-SUM(C377)-SUM(C380))*C376/C$46/365/$P$1)</f>
        <v/>
      </c>
      <c r="D381" s="1168" t="str">
        <f>IF(D375="","",(D375-SUM(D377)-SUM(D380))*D376/D$46/365/$P$1)</f>
        <v/>
      </c>
      <c r="E381" s="1168" t="str">
        <f>IF(E375="","",(E375-SUM(E377)-SUM(E380))*E376/E$46/365/$P$1)</f>
        <v/>
      </c>
      <c r="F381" s="1168" t="str">
        <f>IF(F375="","",(F375-SUM(F377)-SUM(F380))*F376/F$46/365/$P$1)</f>
        <v/>
      </c>
      <c r="G381" s="1133"/>
      <c r="H381" s="863" t="str">
        <f>IF(H377="","",(C375-H377-H380-SUM(C380)*(H380=""))*C376/H$46/365/$P$1)</f>
        <v/>
      </c>
      <c r="I381" s="863" t="str">
        <f>IF(I377="","",(D375-I377-I380-SUM(D380)*(I380=""))*D376/I$46/365/$P$1)</f>
        <v/>
      </c>
      <c r="J381" s="863" t="str">
        <f>IF(J377="","",(E375-J377-J380-SUM(E380)*(J380=""))*E376/J$46/365/$P$1)</f>
        <v/>
      </c>
      <c r="K381" s="863" t="str">
        <f>IF(K377="","",(F375-K377-K380-SUM(F380)*(K380=""))*F376/K$46/365/$P$1)</f>
        <v/>
      </c>
      <c r="L381" s="1133"/>
      <c r="M381" s="1169" t="str">
        <f>IF(H381="","",SUM(H381)-SUM(C381))</f>
        <v/>
      </c>
      <c r="N381" s="1169" t="str">
        <f>IF(I381="","",SUM(I381)-SUM(D381))</f>
        <v/>
      </c>
      <c r="O381" s="1169" t="str">
        <f>IF(J381="","",SUM(J381)-SUM(E381))</f>
        <v/>
      </c>
      <c r="P381" s="1169" t="str">
        <f>IF(K381="","",SUM(K381)-SUM(F381))</f>
        <v/>
      </c>
      <c r="Q381" s="1150"/>
      <c r="R381" s="1081"/>
      <c r="S381" s="1043"/>
      <c r="T381" s="1043"/>
      <c r="U381" s="1082">
        <v>381</v>
      </c>
      <c r="V381" s="1189"/>
    </row>
    <row r="382" spans="1:22" s="1190" customFormat="1" ht="15.75" customHeight="1">
      <c r="A382" s="1180" t="str">
        <f>IF(Data!A382="","",Data!A382)</f>
        <v>Squash: number</v>
      </c>
      <c r="B382" s="1120"/>
      <c r="C382" s="1025" t="str">
        <f>IF(Data!BZ382="","",Data!BZ382)</f>
        <v/>
      </c>
      <c r="D382" s="1025" t="str">
        <f>IF(Data!CA382="","",Data!CA382)</f>
        <v/>
      </c>
      <c r="E382" s="1025" t="str">
        <f>IF(Data!CB382="","",Data!CB382)</f>
        <v/>
      </c>
      <c r="F382" s="1025" t="str">
        <f>IF(Data!CC382="","",Data!CC382)</f>
        <v/>
      </c>
      <c r="G382" s="1176"/>
      <c r="H382" s="983"/>
      <c r="I382" s="983"/>
      <c r="J382" s="983"/>
      <c r="K382" s="983"/>
      <c r="L382" s="1176"/>
      <c r="M382" s="1162"/>
      <c r="N382" s="1162"/>
      <c r="O382" s="1162"/>
      <c r="P382" s="1162"/>
      <c r="Q382" s="1150"/>
      <c r="R382" s="544"/>
      <c r="S382" s="1050"/>
      <c r="T382" s="1050"/>
      <c r="U382" s="1082">
        <v>382</v>
      </c>
      <c r="V382" s="1189"/>
    </row>
    <row r="383" spans="1:22" ht="15.75" customHeight="1">
      <c r="A383" s="1116" t="s">
        <v>367</v>
      </c>
      <c r="B383" s="1143"/>
      <c r="C383" s="1025" t="str">
        <f>IF(Data!BZ383="","",Data!BZ383)</f>
        <v/>
      </c>
      <c r="D383" s="1025" t="str">
        <f>IF(Data!CA383="","",Data!CA383)</f>
        <v/>
      </c>
      <c r="E383" s="1025" t="str">
        <f>IF(Data!CB383="","",Data!CB383)</f>
        <v/>
      </c>
      <c r="F383" s="1025" t="str">
        <f>IF(Data!CC383="","",Data!CC383)</f>
        <v/>
      </c>
      <c r="G383" s="1176"/>
      <c r="H383" s="983"/>
      <c r="I383" s="983"/>
      <c r="J383" s="983"/>
      <c r="K383" s="983"/>
      <c r="L383" s="1176"/>
      <c r="M383" s="1162"/>
      <c r="N383" s="1162"/>
      <c r="O383" s="1162"/>
      <c r="P383" s="1162"/>
      <c r="Q383" s="1150"/>
      <c r="R383" s="489"/>
      <c r="S383" s="489"/>
      <c r="T383" s="489"/>
      <c r="U383" s="1082">
        <v>383</v>
      </c>
      <c r="V383" s="470"/>
    </row>
    <row r="384" spans="1:22" ht="15.75" customHeight="1">
      <c r="A384" s="961" t="s">
        <v>368</v>
      </c>
      <c r="B384" s="1120"/>
      <c r="C384" s="1025" t="str">
        <f>IF(Data!BZ384="","",Data!BZ384)</f>
        <v/>
      </c>
      <c r="D384" s="1025" t="str">
        <f>IF(Data!CA384="","",Data!CA384)</f>
        <v/>
      </c>
      <c r="E384" s="1025" t="str">
        <f>IF(Data!CB384="","",Data!CB384)</f>
        <v/>
      </c>
      <c r="F384" s="1025" t="str">
        <f>IF(Data!CC384="","",Data!CC384)</f>
        <v/>
      </c>
      <c r="G384" s="1176"/>
      <c r="H384" s="983"/>
      <c r="I384" s="983"/>
      <c r="J384" s="983"/>
      <c r="K384" s="983"/>
      <c r="L384" s="1176"/>
      <c r="M384" s="1162"/>
      <c r="N384" s="1162"/>
      <c r="O384" s="1162"/>
      <c r="P384" s="1162"/>
      <c r="Q384" s="1150"/>
      <c r="R384" s="544"/>
      <c r="S384" s="1050"/>
      <c r="T384" s="1050"/>
      <c r="U384" s="1082">
        <v>384</v>
      </c>
      <c r="V384" s="470"/>
    </row>
    <row r="385" spans="1:22" ht="15.75" customHeight="1">
      <c r="A385" s="961" t="s">
        <v>382</v>
      </c>
      <c r="B385" s="962"/>
      <c r="C385" s="1164" t="str">
        <f>IF(C382="","",C382*C384)</f>
        <v/>
      </c>
      <c r="D385" s="1164" t="str">
        <f>IF(D382="","",D382*D384)</f>
        <v/>
      </c>
      <c r="E385" s="1164" t="str">
        <f>IF(E382="","",E382*E384)</f>
        <v/>
      </c>
      <c r="F385" s="1164" t="str">
        <f>IF(F382="","",F382*F384)</f>
        <v/>
      </c>
      <c r="G385" s="1133"/>
      <c r="H385" s="983"/>
      <c r="I385" s="983"/>
      <c r="J385" s="983"/>
      <c r="K385" s="983"/>
      <c r="L385" s="1133"/>
      <c r="M385" s="983"/>
      <c r="N385" s="983"/>
      <c r="O385" s="983"/>
      <c r="P385" s="983"/>
      <c r="Q385" s="1150"/>
      <c r="R385" s="544"/>
      <c r="S385" s="1050"/>
      <c r="T385" s="1050"/>
      <c r="U385" s="1082">
        <v>385</v>
      </c>
      <c r="V385" s="470"/>
    </row>
    <row r="386" spans="1:22" ht="15.75" customHeight="1">
      <c r="A386" s="961" t="s">
        <v>357</v>
      </c>
      <c r="B386" s="1148"/>
      <c r="C386" s="1025">
        <f>IF(Data!BZ386="","",Data!BZ386)</f>
        <v>960</v>
      </c>
      <c r="D386" s="1025">
        <f>IF(Data!CA386="","",Data!CA386)</f>
        <v>960</v>
      </c>
      <c r="E386" s="1025">
        <f>IF(Data!CB386="","",Data!CB386)</f>
        <v>960</v>
      </c>
      <c r="F386" s="1025">
        <f>IF(Data!CC386="","",Data!CC386)</f>
        <v>960</v>
      </c>
      <c r="G386" s="1133"/>
      <c r="H386" s="983"/>
      <c r="I386" s="983"/>
      <c r="J386" s="983"/>
      <c r="K386" s="983"/>
      <c r="L386" s="1133"/>
      <c r="M386" s="983"/>
      <c r="N386" s="983"/>
      <c r="O386" s="983"/>
      <c r="P386" s="983"/>
      <c r="Q386" s="1150"/>
      <c r="R386" s="544"/>
      <c r="S386" s="1050"/>
      <c r="T386" s="1050"/>
      <c r="U386" s="1082">
        <v>386</v>
      </c>
      <c r="V386" s="470"/>
    </row>
    <row r="387" spans="1:22" ht="15.75" customHeight="1">
      <c r="A387" s="1116" t="s">
        <v>358</v>
      </c>
      <c r="B387" s="1148"/>
      <c r="C387" s="1025" t="str">
        <f>IF(Data!BZ387="","",Data!BZ387)</f>
        <v/>
      </c>
      <c r="D387" s="1025" t="str">
        <f>IF(Data!CA387="","",Data!CA387)</f>
        <v/>
      </c>
      <c r="E387" s="1025" t="str">
        <f>IF(Data!CB387="","",Data!CB387)</f>
        <v/>
      </c>
      <c r="F387" s="1025" t="str">
        <f>IF(Data!CC387="","",Data!CC387)</f>
        <v/>
      </c>
      <c r="G387" s="1133"/>
      <c r="H387" s="306"/>
      <c r="I387" s="306"/>
      <c r="J387" s="306"/>
      <c r="K387" s="306"/>
      <c r="L387" s="1133"/>
      <c r="M387" s="983"/>
      <c r="N387" s="983"/>
      <c r="O387" s="983"/>
      <c r="P387" s="983"/>
      <c r="Q387" s="1150"/>
      <c r="R387" s="544"/>
      <c r="S387" s="1050"/>
      <c r="T387" s="1050"/>
      <c r="U387" s="1082">
        <v>387</v>
      </c>
      <c r="V387" s="470"/>
    </row>
    <row r="388" spans="1:22" ht="15.75" customHeight="1">
      <c r="A388" s="1117" t="s">
        <v>282</v>
      </c>
      <c r="B388" s="1148"/>
      <c r="C388" s="1025" t="str">
        <f>IF(Data!BZ388="","",Data!BZ388)</f>
        <v/>
      </c>
      <c r="D388" s="1025" t="str">
        <f>IF(Data!CA388="","",Data!CA388)</f>
        <v/>
      </c>
      <c r="E388" s="1025" t="str">
        <f>IF(Data!CB388="","",Data!CB388)</f>
        <v/>
      </c>
      <c r="F388" s="1025" t="str">
        <f>IF(Data!CC388="","",Data!CC388)</f>
        <v/>
      </c>
      <c r="G388" s="1133"/>
      <c r="H388" s="983"/>
      <c r="I388" s="983"/>
      <c r="J388" s="983"/>
      <c r="K388" s="983"/>
      <c r="L388" s="1133"/>
      <c r="M388" s="983"/>
      <c r="N388" s="983"/>
      <c r="O388" s="983"/>
      <c r="P388" s="983"/>
      <c r="Q388" s="1150"/>
      <c r="R388" s="1134"/>
      <c r="S388" s="1135"/>
      <c r="T388" s="1135"/>
      <c r="U388" s="1082">
        <v>388</v>
      </c>
      <c r="V388" s="470"/>
    </row>
    <row r="389" spans="1:22" ht="15.75" customHeight="1">
      <c r="A389" s="1117" t="s">
        <v>284</v>
      </c>
      <c r="B389" s="1148"/>
      <c r="C389" s="1141" t="str">
        <f>IF(SUM(C387)=0,"",C387*C388)</f>
        <v/>
      </c>
      <c r="D389" s="1141" t="str">
        <f>IF(SUM(D387)=0,"",D387*D388)</f>
        <v/>
      </c>
      <c r="E389" s="1141" t="str">
        <f>IF(SUM(E387)=0,"",E387*E388)</f>
        <v/>
      </c>
      <c r="F389" s="1141" t="str">
        <f>IF(SUM(F387)=0,"",F387*F388)</f>
        <v/>
      </c>
      <c r="G389" s="1187"/>
      <c r="H389" s="992" t="str">
        <f>IF(H387="","",H387*C388)</f>
        <v/>
      </c>
      <c r="I389" s="992" t="str">
        <f>IF(I387="","",I387*D388)</f>
        <v/>
      </c>
      <c r="J389" s="992" t="str">
        <f>IF(J387="","",J387*E388)</f>
        <v/>
      </c>
      <c r="K389" s="992" t="str">
        <f>IF(K387="","",K387*F388)</f>
        <v/>
      </c>
      <c r="L389" s="1187"/>
      <c r="M389" s="1141" t="str">
        <f>IF(H389="","",SUM(H389)-SUM(C389))</f>
        <v/>
      </c>
      <c r="N389" s="1141" t="str">
        <f>IF(I389="","",SUM(I389)-SUM(D389))</f>
        <v/>
      </c>
      <c r="O389" s="1141" t="str">
        <f>IF(J389="","",SUM(J389)-SUM(E389))</f>
        <v/>
      </c>
      <c r="P389" s="1141" t="str">
        <f>IF(K389="","",SUM(K389)-SUM(F389))</f>
        <v/>
      </c>
      <c r="Q389" s="1150"/>
      <c r="R389" s="544"/>
      <c r="S389" s="1050"/>
      <c r="T389" s="1050"/>
      <c r="U389" s="1082">
        <v>389</v>
      </c>
      <c r="V389" s="470"/>
    </row>
    <row r="390" spans="1:22" ht="15.75" customHeight="1">
      <c r="A390" s="1117" t="s">
        <v>359</v>
      </c>
      <c r="B390" s="1120"/>
      <c r="C390" s="1025" t="str">
        <f>IF(Data!BZ390="","",Data!BZ390)</f>
        <v/>
      </c>
      <c r="D390" s="1025" t="str">
        <f>IF(Data!CA390="","",Data!CA390)</f>
        <v/>
      </c>
      <c r="E390" s="1025" t="str">
        <f>IF(Data!CB390="","",Data!CB390)</f>
        <v/>
      </c>
      <c r="F390" s="1025" t="str">
        <f>IF(Data!CC390="","",Data!CC390)</f>
        <v/>
      </c>
      <c r="G390" s="1187"/>
      <c r="H390" s="306"/>
      <c r="I390" s="306"/>
      <c r="J390" s="306"/>
      <c r="K390" s="306"/>
      <c r="L390" s="1187"/>
      <c r="M390" s="983"/>
      <c r="N390" s="983"/>
      <c r="O390" s="983"/>
      <c r="P390" s="983"/>
      <c r="Q390" s="1150"/>
      <c r="R390" s="544"/>
      <c r="S390" s="1050"/>
      <c r="T390" s="1050"/>
      <c r="U390" s="1082">
        <v>390</v>
      </c>
      <c r="V390" s="470"/>
    </row>
    <row r="391" spans="1:22" ht="15.75" customHeight="1">
      <c r="A391" s="1142" t="s">
        <v>353</v>
      </c>
      <c r="B391" s="1120"/>
      <c r="C391" s="1168" t="str">
        <f>IF(C385="","",(C385-SUM(C387)-SUM(C390))*C386/C$46/365/$P$1)</f>
        <v/>
      </c>
      <c r="D391" s="1168" t="str">
        <f>IF(D385="","",(D385-SUM(D387)-SUM(D390))*D386/D$46/365/$P$1)</f>
        <v/>
      </c>
      <c r="E391" s="1168" t="str">
        <f>IF(E385="","",(E385-SUM(E387)-SUM(E390))*E386/E$46/365/$P$1)</f>
        <v/>
      </c>
      <c r="F391" s="1168" t="str">
        <f>IF(F385="","",(F385-SUM(F387)-SUM(F390))*F386/F$46/365/$P$1)</f>
        <v/>
      </c>
      <c r="G391" s="1143"/>
      <c r="H391" s="863" t="str">
        <f>IF(H387="","",(C385-H387-H390-SUM(C390)*(H390=""))*C386/H$46/365/$P$1)</f>
        <v/>
      </c>
      <c r="I391" s="863" t="str">
        <f>IF(I387="","",(D385-I387-I390-SUM(D390)*(I390=""))*D386/I$46/365/$P$1)</f>
        <v/>
      </c>
      <c r="J391" s="863" t="str">
        <f>IF(J387="","",(E385-J387-J390-SUM(E390)*(J390=""))*E386/J$46/365/$P$1)</f>
        <v/>
      </c>
      <c r="K391" s="863" t="str">
        <f>IF(K387="","",(F385-K387-K390-SUM(F390)*(K390=""))*F386/K$46/365/$P$1)</f>
        <v/>
      </c>
      <c r="L391" s="1143"/>
      <c r="M391" s="1169" t="str">
        <f>IF(H391="","",SUM(H391)-SUM(C391))</f>
        <v/>
      </c>
      <c r="N391" s="1169" t="str">
        <f>IF(I391="","",SUM(I391)-SUM(D391))</f>
        <v/>
      </c>
      <c r="O391" s="1169" t="str">
        <f>IF(J391="","",SUM(J391)-SUM(E391))</f>
        <v/>
      </c>
      <c r="P391" s="1169" t="str">
        <f>IF(K391="","",SUM(K391)-SUM(F391))</f>
        <v/>
      </c>
      <c r="Q391" s="1150"/>
      <c r="R391" s="1081"/>
      <c r="S391" s="1043"/>
      <c r="T391" s="1043"/>
      <c r="U391" s="1082">
        <v>391</v>
      </c>
      <c r="V391" s="470"/>
    </row>
    <row r="392" spans="1:22" s="1190" customFormat="1" ht="15.75" customHeight="1">
      <c r="A392" s="1180" t="str">
        <f>IF(Data!A392="","",Data!A392)</f>
        <v>Main cashcrop kg sold</v>
      </c>
      <c r="B392" s="1148"/>
      <c r="C392" s="1025" t="str">
        <f>IF(Data!BZ392="","",Data!BZ392)</f>
        <v/>
      </c>
      <c r="D392" s="1025" t="str">
        <f>IF(Data!CA392="","",Data!CA392)</f>
        <v/>
      </c>
      <c r="E392" s="1025" t="str">
        <f>IF(Data!CB392="","",Data!CB392)</f>
        <v/>
      </c>
      <c r="F392" s="1025" t="str">
        <f>IF(Data!CC392="","",Data!CC392)</f>
        <v/>
      </c>
      <c r="G392" s="1147"/>
      <c r="H392" s="983"/>
      <c r="I392" s="983"/>
      <c r="J392" s="983"/>
      <c r="K392" s="983"/>
      <c r="L392" s="1147"/>
      <c r="M392" s="1162"/>
      <c r="N392" s="1162"/>
      <c r="O392" s="1162"/>
      <c r="P392" s="1162"/>
      <c r="Q392" s="1163"/>
      <c r="R392" s="544"/>
      <c r="S392" s="1050"/>
      <c r="T392" s="1050"/>
      <c r="U392" s="1082">
        <v>392</v>
      </c>
      <c r="V392" s="1189"/>
    </row>
    <row r="393" spans="1:22" s="1190" customFormat="1" ht="15.75" customHeight="1">
      <c r="A393" s="1199" t="s">
        <v>282</v>
      </c>
      <c r="B393" s="1120"/>
      <c r="C393" s="1025" t="str">
        <f>IF(Data!BZ393="","",Data!BZ393)</f>
        <v/>
      </c>
      <c r="D393" s="1025" t="str">
        <f>IF(Data!CA393="","",Data!CA393)</f>
        <v/>
      </c>
      <c r="E393" s="1025" t="str">
        <f>IF(Data!CB393="","",Data!CB393)</f>
        <v/>
      </c>
      <c r="F393" s="1025" t="str">
        <f>IF(Data!CC393="","",Data!CC393)</f>
        <v/>
      </c>
      <c r="G393" s="1147"/>
      <c r="H393" s="983"/>
      <c r="I393" s="983"/>
      <c r="J393" s="983"/>
      <c r="K393" s="983"/>
      <c r="L393" s="1147"/>
      <c r="M393" s="1162"/>
      <c r="N393" s="1162"/>
      <c r="O393" s="1162"/>
      <c r="P393" s="1162"/>
      <c r="Q393" s="1163"/>
      <c r="R393" s="1134"/>
      <c r="S393" s="1135"/>
      <c r="T393" s="1135"/>
      <c r="U393" s="1082">
        <v>393</v>
      </c>
      <c r="V393" s="1189"/>
    </row>
    <row r="394" spans="1:22" ht="15.75" customHeight="1">
      <c r="A394" s="1116" t="s">
        <v>284</v>
      </c>
      <c r="B394" s="1120"/>
      <c r="C394" s="1141" t="str">
        <f>IF(SUM(C392)=0,"",C392*C393)</f>
        <v/>
      </c>
      <c r="D394" s="1141" t="str">
        <f>IF(SUM(D392)=0,"",D392*D393)</f>
        <v/>
      </c>
      <c r="E394" s="1141" t="str">
        <f>IF(SUM(E392)=0,"",E392*E393)</f>
        <v/>
      </c>
      <c r="F394" s="1141" t="str">
        <f>IF(SUM(F392)=0,"",F392*F393)</f>
        <v/>
      </c>
      <c r="G394" s="1193"/>
      <c r="H394" s="983"/>
      <c r="I394" s="983"/>
      <c r="J394" s="983"/>
      <c r="K394" s="983"/>
      <c r="L394" s="1193"/>
      <c r="M394" s="1162"/>
      <c r="N394" s="1162"/>
      <c r="O394" s="1162"/>
      <c r="P394" s="1162"/>
      <c r="Q394" s="1150"/>
      <c r="R394" s="544"/>
      <c r="S394" s="1050"/>
      <c r="T394" s="1050"/>
      <c r="U394" s="1082">
        <v>394</v>
      </c>
      <c r="V394" s="470"/>
    </row>
    <row r="395" spans="1:22" ht="15.75" customHeight="1">
      <c r="A395" s="1180" t="str">
        <f>IF(Data!A395="","",Data!A395)</f>
        <v>Cabbage: number produced</v>
      </c>
      <c r="B395" s="1120"/>
      <c r="C395" s="1025" t="str">
        <f>IF(Data!BZ395="","",Data!BZ395)</f>
        <v/>
      </c>
      <c r="D395" s="1025" t="str">
        <f>IF(Data!CA395="","",Data!CA395)</f>
        <v/>
      </c>
      <c r="E395" s="1025">
        <f>IF(Data!CB395="","",Data!CB395)</f>
        <v>10</v>
      </c>
      <c r="F395" s="1025">
        <f>IF(Data!CC395="","",Data!CC395)</f>
        <v>10</v>
      </c>
      <c r="G395" s="1120"/>
      <c r="H395" s="983"/>
      <c r="I395" s="983"/>
      <c r="J395" s="983"/>
      <c r="K395" s="983"/>
      <c r="L395" s="1120"/>
      <c r="M395" s="1162"/>
      <c r="N395" s="1162"/>
      <c r="O395" s="1162"/>
      <c r="P395" s="1162"/>
      <c r="Q395" s="1150"/>
      <c r="R395" s="544"/>
      <c r="S395" s="1050"/>
      <c r="T395" s="1050"/>
      <c r="U395" s="1082">
        <v>395</v>
      </c>
      <c r="V395" s="470"/>
    </row>
    <row r="396" spans="1:22" ht="15.75" customHeight="1">
      <c r="A396" s="1117" t="s">
        <v>282</v>
      </c>
      <c r="B396" s="1120"/>
      <c r="C396" s="1025" t="str">
        <f>IF(Data!BZ396="","",Data!BZ396)</f>
        <v/>
      </c>
      <c r="D396" s="1025" t="str">
        <f>IF(Data!CA396="","",Data!CA396)</f>
        <v/>
      </c>
      <c r="E396" s="1025">
        <f>IF(Data!CB396="","",Data!CB396)</f>
        <v>15</v>
      </c>
      <c r="F396" s="1025">
        <f>IF(Data!CC396="","",Data!CC396)</f>
        <v>15</v>
      </c>
      <c r="G396" s="1123"/>
      <c r="H396" s="983"/>
      <c r="I396" s="983"/>
      <c r="J396" s="983"/>
      <c r="K396" s="983"/>
      <c r="L396" s="1123"/>
      <c r="M396" s="1162"/>
      <c r="N396" s="1162"/>
      <c r="O396" s="1162"/>
      <c r="P396" s="1162"/>
      <c r="Q396" s="1150"/>
      <c r="R396" s="1134"/>
      <c r="S396" s="1135"/>
      <c r="T396" s="1135"/>
      <c r="U396" s="1082">
        <v>396</v>
      </c>
      <c r="V396" s="470"/>
    </row>
    <row r="397" spans="1:22" ht="15.75" customHeight="1">
      <c r="A397" s="1200" t="s">
        <v>284</v>
      </c>
      <c r="B397" s="1148"/>
      <c r="C397" s="1141" t="str">
        <f>IF(SUM(C395)=0,"",C395*C396)</f>
        <v/>
      </c>
      <c r="D397" s="1141" t="str">
        <f>IF(SUM(D395)=0,"",D395*D396)</f>
        <v/>
      </c>
      <c r="E397" s="1141">
        <f>IF(SUM(E395)=0,"",E395*E396)</f>
        <v>150</v>
      </c>
      <c r="F397" s="1141">
        <f>IF(SUM(F395)=0,"",F395*F396)</f>
        <v>150</v>
      </c>
      <c r="G397" s="1148"/>
      <c r="H397" s="983"/>
      <c r="I397" s="983"/>
      <c r="J397" s="983"/>
      <c r="K397" s="983"/>
      <c r="L397" s="1148"/>
      <c r="M397" s="1162"/>
      <c r="N397" s="1162"/>
      <c r="O397" s="1162"/>
      <c r="P397" s="1162"/>
      <c r="Q397" s="1150"/>
      <c r="R397" s="544"/>
      <c r="S397" s="1050"/>
      <c r="T397" s="1050"/>
      <c r="U397" s="1082">
        <v>397</v>
      </c>
      <c r="V397" s="470"/>
    </row>
    <row r="398" spans="1:22" s="1190" customFormat="1" ht="15.75" customHeight="1">
      <c r="A398" s="1180" t="str">
        <f>IF(Data!A398="","",Data!A398)</f>
        <v>Carrots: kg produced</v>
      </c>
      <c r="B398" s="1148"/>
      <c r="C398" s="1025" t="str">
        <f>IF(Data!BZ398="","",Data!BZ398)</f>
        <v/>
      </c>
      <c r="D398" s="1025" t="str">
        <f>IF(Data!CA398="","",Data!CA398)</f>
        <v/>
      </c>
      <c r="E398" s="1025" t="str">
        <f>IF(Data!CB398="","",Data!CB398)</f>
        <v/>
      </c>
      <c r="F398" s="1025" t="str">
        <f>IF(Data!CC398="","",Data!CC398)</f>
        <v/>
      </c>
      <c r="G398" s="1147"/>
      <c r="H398" s="983"/>
      <c r="I398" s="983"/>
      <c r="J398" s="983"/>
      <c r="K398" s="983"/>
      <c r="L398" s="1147"/>
      <c r="M398" s="1162"/>
      <c r="N398" s="1162"/>
      <c r="O398" s="1162"/>
      <c r="P398" s="1162"/>
      <c r="Q398" s="1163"/>
      <c r="R398" s="544"/>
      <c r="S398" s="1050"/>
      <c r="T398" s="1050"/>
      <c r="U398" s="1082">
        <v>398</v>
      </c>
      <c r="V398" s="1189"/>
    </row>
    <row r="399" spans="1:22" ht="15.75" customHeight="1">
      <c r="A399" s="1201" t="s">
        <v>282</v>
      </c>
      <c r="B399" s="1133"/>
      <c r="C399" s="1025" t="str">
        <f>IF(Data!BZ399="","",Data!BZ399)</f>
        <v/>
      </c>
      <c r="D399" s="1025" t="str">
        <f>IF(Data!CA399="","",Data!CA399)</f>
        <v/>
      </c>
      <c r="E399" s="1025" t="str">
        <f>IF(Data!CB399="","",Data!CB399)</f>
        <v/>
      </c>
      <c r="F399" s="1025" t="str">
        <f>IF(Data!CC399="","",Data!CC399)</f>
        <v/>
      </c>
      <c r="G399" s="1147"/>
      <c r="H399" s="983"/>
      <c r="I399" s="983"/>
      <c r="J399" s="983"/>
      <c r="K399" s="983"/>
      <c r="L399" s="1147"/>
      <c r="M399" s="1162"/>
      <c r="N399" s="1162"/>
      <c r="O399" s="1162"/>
      <c r="P399" s="1162"/>
      <c r="Q399" s="1150"/>
      <c r="R399" s="1134"/>
      <c r="S399" s="1135"/>
      <c r="T399" s="1135"/>
      <c r="U399" s="1082">
        <v>399</v>
      </c>
      <c r="V399" s="470"/>
    </row>
    <row r="400" spans="1:22" s="1186" customFormat="1" ht="15.75" customHeight="1">
      <c r="A400" s="1116" t="s">
        <v>284</v>
      </c>
      <c r="B400" s="1146"/>
      <c r="C400" s="1141" t="str">
        <f>IF(SUM(C398)=0,"",C398*C399)</f>
        <v/>
      </c>
      <c r="D400" s="1141" t="str">
        <f>IF(SUM(D398)=0,"",D398*D399)</f>
        <v/>
      </c>
      <c r="E400" s="1141" t="str">
        <f>IF(SUM(E398)=0,"",E398*E399)</f>
        <v/>
      </c>
      <c r="F400" s="1141" t="str">
        <f>IF(SUM(F398)=0,"",F398*F399)</f>
        <v/>
      </c>
      <c r="G400" s="1148"/>
      <c r="H400" s="983"/>
      <c r="I400" s="983"/>
      <c r="J400" s="983"/>
      <c r="K400" s="983"/>
      <c r="L400" s="1148"/>
      <c r="M400" s="1162"/>
      <c r="N400" s="1162"/>
      <c r="O400" s="1162"/>
      <c r="P400" s="1162"/>
      <c r="Q400" s="1184"/>
      <c r="R400" s="544"/>
      <c r="S400" s="1050"/>
      <c r="T400" s="1050"/>
      <c r="U400" s="1082">
        <v>400</v>
      </c>
      <c r="V400" s="1185"/>
    </row>
    <row r="401" spans="1:22" ht="15.75" customHeight="1">
      <c r="A401" s="1180" t="str">
        <f>IF(Data!A401="","",Data!A401)</f>
        <v>Tomato: kg produced</v>
      </c>
      <c r="B401" s="1148"/>
      <c r="C401" s="1025" t="str">
        <f>IF(Data!BZ401="","",Data!BZ401)</f>
        <v/>
      </c>
      <c r="D401" s="1025" t="str">
        <f>IF(Data!CA401="","",Data!CA401)</f>
        <v/>
      </c>
      <c r="E401" s="1025" t="str">
        <f>IF(Data!CB401="","",Data!CB401)</f>
        <v/>
      </c>
      <c r="F401" s="1025">
        <f>IF(Data!CC401="","",Data!CC401)</f>
        <v>50</v>
      </c>
      <c r="G401" s="1123"/>
      <c r="H401" s="983"/>
      <c r="I401" s="983"/>
      <c r="J401" s="983"/>
      <c r="K401" s="983"/>
      <c r="L401" s="1123"/>
      <c r="M401" s="1162"/>
      <c r="N401" s="1162"/>
      <c r="O401" s="1162"/>
      <c r="P401" s="1162"/>
      <c r="Q401" s="1150"/>
      <c r="R401" s="544"/>
      <c r="S401" s="1050"/>
      <c r="T401" s="1050"/>
      <c r="U401" s="1082">
        <v>401</v>
      </c>
      <c r="V401" s="470"/>
    </row>
    <row r="402" spans="1:22" s="1167" customFormat="1" ht="15.75" customHeight="1">
      <c r="A402" s="1117" t="s">
        <v>282</v>
      </c>
      <c r="B402" s="1120"/>
      <c r="C402" s="1025" t="str">
        <f>IF(Data!BZ402="","",Data!BZ402)</f>
        <v/>
      </c>
      <c r="D402" s="1025" t="str">
        <f>IF(Data!CA402="","",Data!CA402)</f>
        <v/>
      </c>
      <c r="E402" s="1025" t="str">
        <f>IF(Data!CB402="","",Data!CB402)</f>
        <v/>
      </c>
      <c r="F402" s="1025">
        <f>IF(Data!CC402="","",Data!CC402)</f>
        <v>140</v>
      </c>
      <c r="G402" s="1123"/>
      <c r="H402" s="983"/>
      <c r="I402" s="983"/>
      <c r="J402" s="983"/>
      <c r="K402" s="983"/>
      <c r="L402" s="1123"/>
      <c r="M402" s="1162"/>
      <c r="N402" s="1162"/>
      <c r="O402" s="1162"/>
      <c r="P402" s="1162"/>
      <c r="Q402" s="1165"/>
      <c r="R402" s="1134"/>
      <c r="S402" s="1135"/>
      <c r="T402" s="1135"/>
      <c r="U402" s="1082">
        <v>402</v>
      </c>
      <c r="V402" s="1166"/>
    </row>
    <row r="403" spans="1:22" ht="15.75" customHeight="1">
      <c r="A403" s="1116" t="s">
        <v>284</v>
      </c>
      <c r="B403" s="1120"/>
      <c r="C403" s="1141" t="str">
        <f>IF(SUM(C401)=0,"",C401*C402)</f>
        <v/>
      </c>
      <c r="D403" s="1141" t="str">
        <f>IF(SUM(D401)=0,"",D401*D402)</f>
        <v/>
      </c>
      <c r="E403" s="1141" t="str">
        <f>IF(SUM(E401)=0,"",E401*E402)</f>
        <v/>
      </c>
      <c r="F403" s="1141">
        <f>IF(SUM(F401)=0,"",F401*F402)</f>
        <v>7000</v>
      </c>
      <c r="G403" s="962"/>
      <c r="H403" s="983"/>
      <c r="I403" s="983"/>
      <c r="J403" s="983"/>
      <c r="K403" s="983"/>
      <c r="L403" s="962"/>
      <c r="M403" s="1162"/>
      <c r="N403" s="1162"/>
      <c r="O403" s="1162"/>
      <c r="P403" s="1162"/>
      <c r="Q403" s="1150"/>
      <c r="R403" s="544"/>
      <c r="S403" s="1050"/>
      <c r="T403" s="1050"/>
      <c r="U403" s="1082">
        <v>403</v>
      </c>
      <c r="V403" s="470"/>
    </row>
    <row r="404" spans="1:22" ht="15.75" customHeight="1">
      <c r="A404" s="1180" t="str">
        <f>IF(Data!A404="","",Data!A404)</f>
        <v>Onions: kg produced</v>
      </c>
      <c r="B404" s="1120"/>
      <c r="C404" s="1025" t="str">
        <f>IF(Data!BZ404="","",Data!BZ404)</f>
        <v/>
      </c>
      <c r="D404" s="1025" t="str">
        <f>IF(Data!CA404="","",Data!CA404)</f>
        <v/>
      </c>
      <c r="E404" s="1025" t="str">
        <f>IF(Data!CB404="","",Data!CB404)</f>
        <v/>
      </c>
      <c r="F404" s="1025">
        <f>IF(Data!CC404="","",Data!CC404)</f>
        <v>100</v>
      </c>
      <c r="G404" s="1123"/>
      <c r="H404" s="983"/>
      <c r="I404" s="983"/>
      <c r="J404" s="983"/>
      <c r="K404" s="983"/>
      <c r="L404" s="1123"/>
      <c r="M404" s="1162"/>
      <c r="N404" s="1162"/>
      <c r="O404" s="1162"/>
      <c r="P404" s="1162"/>
      <c r="Q404" s="1150"/>
      <c r="R404" s="544"/>
      <c r="S404" s="1050"/>
      <c r="T404" s="1050"/>
      <c r="U404" s="1082">
        <v>404</v>
      </c>
      <c r="V404" s="470"/>
    </row>
    <row r="405" spans="1:22" ht="15.75" customHeight="1">
      <c r="A405" s="1117" t="s">
        <v>282</v>
      </c>
      <c r="B405" s="1133"/>
      <c r="C405" s="1025" t="str">
        <f>IF(Data!BZ405="","",Data!BZ405)</f>
        <v/>
      </c>
      <c r="D405" s="1025" t="str">
        <f>IF(Data!CA405="","",Data!CA405)</f>
        <v/>
      </c>
      <c r="E405" s="1025" t="str">
        <f>IF(Data!CB405="","",Data!CB405)</f>
        <v/>
      </c>
      <c r="F405" s="1025">
        <f>IF(Data!CC405="","",Data!CC405)</f>
        <v>35</v>
      </c>
      <c r="G405" s="1123"/>
      <c r="H405" s="983"/>
      <c r="I405" s="983"/>
      <c r="J405" s="983"/>
      <c r="K405" s="983"/>
      <c r="L405" s="1123"/>
      <c r="M405" s="1162"/>
      <c r="N405" s="1162"/>
      <c r="O405" s="1162"/>
      <c r="P405" s="1162"/>
      <c r="Q405" s="1150"/>
      <c r="R405" s="1134"/>
      <c r="S405" s="1135"/>
      <c r="T405" s="1135"/>
      <c r="U405" s="1082">
        <v>405</v>
      </c>
      <c r="V405" s="470"/>
    </row>
    <row r="406" spans="1:22" ht="15.75" customHeight="1">
      <c r="A406" s="1116" t="s">
        <v>284</v>
      </c>
      <c r="B406" s="1120"/>
      <c r="C406" s="1141" t="str">
        <f>IF(SUM(C404)=0,"",C404*C405)</f>
        <v/>
      </c>
      <c r="D406" s="1141" t="str">
        <f>IF(SUM(D404)=0,"",D404*D405)</f>
        <v/>
      </c>
      <c r="E406" s="1141" t="str">
        <f>IF(SUM(E404)=0,"",E404*E405)</f>
        <v/>
      </c>
      <c r="F406" s="1141">
        <f>IF(SUM(F404)=0,"",F404*F405)</f>
        <v>3500</v>
      </c>
      <c r="G406" s="962"/>
      <c r="H406" s="983"/>
      <c r="I406" s="983"/>
      <c r="J406" s="983"/>
      <c r="K406" s="983"/>
      <c r="L406" s="962"/>
      <c r="M406" s="1162"/>
      <c r="N406" s="1162"/>
      <c r="O406" s="1162"/>
      <c r="P406" s="1162"/>
      <c r="Q406" s="1150"/>
      <c r="R406" s="544"/>
      <c r="S406" s="1050"/>
      <c r="T406" s="1050"/>
      <c r="U406" s="1082">
        <v>406</v>
      </c>
      <c r="V406" s="470"/>
    </row>
    <row r="407" spans="1:22" ht="15.75" customHeight="1">
      <c r="A407" s="1180" t="str">
        <f>IF(Data!A407="","",Data!A407)</f>
        <v>Beetroot: kg produced</v>
      </c>
      <c r="B407" s="1120"/>
      <c r="C407" s="1025" t="str">
        <f>IF(Data!BZ407="","",Data!BZ407)</f>
        <v/>
      </c>
      <c r="D407" s="1025" t="str">
        <f>IF(Data!CA407="","",Data!CA407)</f>
        <v/>
      </c>
      <c r="E407" s="1025" t="str">
        <f>IF(Data!CB407="","",Data!CB407)</f>
        <v/>
      </c>
      <c r="F407" s="1025">
        <f>IF(Data!CC407="","",Data!CC407)</f>
        <v>20</v>
      </c>
      <c r="G407" s="1123"/>
      <c r="H407" s="983"/>
      <c r="I407" s="983"/>
      <c r="J407" s="983"/>
      <c r="K407" s="983"/>
      <c r="L407" s="1123"/>
      <c r="M407" s="1162"/>
      <c r="N407" s="1162"/>
      <c r="O407" s="1162"/>
      <c r="P407" s="1162"/>
      <c r="Q407" s="1150"/>
      <c r="R407" s="544"/>
      <c r="S407" s="1050"/>
      <c r="T407" s="1050"/>
      <c r="U407" s="1082">
        <v>407</v>
      </c>
      <c r="V407" s="470"/>
    </row>
    <row r="408" spans="1:22" ht="15.75" customHeight="1">
      <c r="A408" s="1117" t="s">
        <v>282</v>
      </c>
      <c r="B408" s="1120"/>
      <c r="C408" s="1025" t="str">
        <f>IF(Data!BZ408="","",Data!BZ408)</f>
        <v/>
      </c>
      <c r="D408" s="1025" t="str">
        <f>IF(Data!CA408="","",Data!CA408)</f>
        <v/>
      </c>
      <c r="E408" s="1025" t="str">
        <f>IF(Data!CB408="","",Data!CB408)</f>
        <v/>
      </c>
      <c r="F408" s="1025">
        <f>IF(Data!CC408="","",Data!CC408)</f>
        <v>10</v>
      </c>
      <c r="G408" s="1123"/>
      <c r="H408" s="983"/>
      <c r="I408" s="983"/>
      <c r="J408" s="983"/>
      <c r="K408" s="983"/>
      <c r="L408" s="1123"/>
      <c r="M408" s="1162"/>
      <c r="N408" s="1162"/>
      <c r="O408" s="1162"/>
      <c r="P408" s="1162"/>
      <c r="Q408" s="1150"/>
      <c r="R408" s="1134"/>
      <c r="S408" s="1135"/>
      <c r="T408" s="1135"/>
      <c r="U408" s="1082">
        <v>408</v>
      </c>
      <c r="V408" s="470"/>
    </row>
    <row r="409" spans="1:22" s="1186" customFormat="1" ht="15.75" customHeight="1">
      <c r="A409" s="1116" t="s">
        <v>284</v>
      </c>
      <c r="B409" s="1120"/>
      <c r="C409" s="1141" t="str">
        <f>IF(SUM(C407)=0,"",C407*C408)</f>
        <v/>
      </c>
      <c r="D409" s="1141" t="str">
        <f>IF(SUM(D407)=0,"",D407*D408)</f>
        <v/>
      </c>
      <c r="E409" s="1141" t="str">
        <f>IF(SUM(E407)=0,"",E407*E408)</f>
        <v/>
      </c>
      <c r="F409" s="1141">
        <f>IF(SUM(F407)=0,"",F407*F408)</f>
        <v>200</v>
      </c>
      <c r="G409" s="962"/>
      <c r="H409" s="983"/>
      <c r="I409" s="983"/>
      <c r="J409" s="983"/>
      <c r="K409" s="983"/>
      <c r="L409" s="962"/>
      <c r="M409" s="1162"/>
      <c r="N409" s="1162"/>
      <c r="O409" s="1162"/>
      <c r="P409" s="1162"/>
      <c r="Q409" s="1184"/>
      <c r="R409" s="544"/>
      <c r="S409" s="1050"/>
      <c r="T409" s="1050"/>
      <c r="U409" s="1082">
        <v>409</v>
      </c>
      <c r="V409" s="1185"/>
    </row>
    <row r="410" spans="1:22" ht="15.75" customHeight="1">
      <c r="A410" s="1180" t="str">
        <f>IF(Data!A410="","",Data!A410)</f>
        <v>Spinach: kg produced</v>
      </c>
      <c r="B410" s="1120"/>
      <c r="C410" s="1025" t="str">
        <f>IF(Data!BZ410="","",Data!BZ410)</f>
        <v/>
      </c>
      <c r="D410" s="1025" t="str">
        <f>IF(Data!CA410="","",Data!CA410)</f>
        <v/>
      </c>
      <c r="E410" s="1025" t="str">
        <f>IF(Data!CB410="","",Data!CB410)</f>
        <v/>
      </c>
      <c r="F410" s="1025">
        <f>IF(Data!CC410="","",Data!CC410)</f>
        <v>25</v>
      </c>
      <c r="G410" s="1123"/>
      <c r="H410" s="983"/>
      <c r="I410" s="983"/>
      <c r="J410" s="983"/>
      <c r="K410" s="983"/>
      <c r="L410" s="1123"/>
      <c r="M410" s="1162"/>
      <c r="N410" s="1162"/>
      <c r="O410" s="1162"/>
      <c r="P410" s="1162"/>
      <c r="Q410" s="1150"/>
      <c r="R410" s="544"/>
      <c r="S410" s="1050"/>
      <c r="T410" s="1050"/>
      <c r="U410" s="1082">
        <v>410</v>
      </c>
      <c r="V410" s="470"/>
    </row>
    <row r="411" spans="1:22" ht="15.75" customHeight="1">
      <c r="A411" s="1117" t="s">
        <v>282</v>
      </c>
      <c r="B411" s="1133"/>
      <c r="C411" s="1025" t="str">
        <f>IF(Data!BZ411="","",Data!BZ411)</f>
        <v/>
      </c>
      <c r="D411" s="1025" t="str">
        <f>IF(Data!CA411="","",Data!CA411)</f>
        <v/>
      </c>
      <c r="E411" s="1025" t="str">
        <f>IF(Data!CB411="","",Data!CB411)</f>
        <v/>
      </c>
      <c r="F411" s="1025">
        <f>IF(Data!CC411="","",Data!CC411)</f>
        <v>10</v>
      </c>
      <c r="G411" s="1123"/>
      <c r="H411" s="983"/>
      <c r="I411" s="983"/>
      <c r="J411" s="983"/>
      <c r="K411" s="983"/>
      <c r="L411" s="1123"/>
      <c r="M411" s="1162"/>
      <c r="N411" s="1162"/>
      <c r="O411" s="1162"/>
      <c r="P411" s="1162"/>
      <c r="Q411" s="1150"/>
      <c r="R411" s="1134"/>
      <c r="S411" s="1135"/>
      <c r="T411" s="1135"/>
      <c r="U411" s="1082">
        <v>411</v>
      </c>
      <c r="V411" s="470"/>
    </row>
    <row r="412" spans="1:22" s="1186" customFormat="1" ht="15.75" customHeight="1">
      <c r="A412" s="1116" t="s">
        <v>284</v>
      </c>
      <c r="B412" s="1120"/>
      <c r="C412" s="1141" t="str">
        <f>IF(SUM(C410)=0,"",C410*C411)</f>
        <v/>
      </c>
      <c r="D412" s="1141" t="str">
        <f>IF(SUM(D410)=0,"",D410*D411)</f>
        <v/>
      </c>
      <c r="E412" s="1141" t="str">
        <f>IF(SUM(E410)=0,"",E410*E411)</f>
        <v/>
      </c>
      <c r="F412" s="1141">
        <f>IF(SUM(F410)=0,"",F410*F411)</f>
        <v>250</v>
      </c>
      <c r="G412" s="962"/>
      <c r="H412" s="983"/>
      <c r="I412" s="983"/>
      <c r="J412" s="983"/>
      <c r="K412" s="983"/>
      <c r="L412" s="962"/>
      <c r="M412" s="1162"/>
      <c r="N412" s="1162"/>
      <c r="O412" s="1162"/>
      <c r="P412" s="1162"/>
      <c r="Q412" s="1184"/>
      <c r="R412" s="544"/>
      <c r="S412" s="1050"/>
      <c r="T412" s="1050"/>
      <c r="U412" s="1082">
        <v>412</v>
      </c>
      <c r="V412" s="1185"/>
    </row>
    <row r="413" spans="1:22" ht="15.75" customHeight="1">
      <c r="A413" s="1180" t="str">
        <f>IF(Data!A413="","",Data!A413)</f>
        <v>Straw: quantity sold</v>
      </c>
      <c r="B413" s="1120"/>
      <c r="C413" s="1025" t="str">
        <f>IF(Data!BZ413="","",Data!BZ413)</f>
        <v/>
      </c>
      <c r="D413" s="1025" t="str">
        <f>IF(Data!CA413="","",Data!CA413)</f>
        <v/>
      </c>
      <c r="E413" s="1025" t="str">
        <f>IF(Data!CB413="","",Data!CB413)</f>
        <v/>
      </c>
      <c r="F413" s="1025" t="str">
        <f>IF(Data!CC413="","",Data!CC413)</f>
        <v/>
      </c>
      <c r="G413" s="1123"/>
      <c r="H413" s="306"/>
      <c r="I413" s="306"/>
      <c r="J413" s="306"/>
      <c r="K413" s="306"/>
      <c r="L413" s="1123"/>
      <c r="M413" s="983"/>
      <c r="N413" s="983"/>
      <c r="O413" s="983"/>
      <c r="P413" s="983"/>
      <c r="Q413" s="1150"/>
      <c r="R413" s="544"/>
      <c r="S413" s="1050"/>
      <c r="T413" s="1050"/>
      <c r="U413" s="1082">
        <v>413</v>
      </c>
      <c r="V413" s="470"/>
    </row>
    <row r="414" spans="1:22" ht="15.75" customHeight="1">
      <c r="A414" s="1117" t="s">
        <v>282</v>
      </c>
      <c r="B414" s="1120"/>
      <c r="C414" s="1025" t="str">
        <f>IF(Data!BZ414="","",Data!BZ414)</f>
        <v/>
      </c>
      <c r="D414" s="1025" t="str">
        <f>IF(Data!CA414="","",Data!CA414)</f>
        <v/>
      </c>
      <c r="E414" s="1025" t="str">
        <f>IF(Data!CB414="","",Data!CB414)</f>
        <v/>
      </c>
      <c r="F414" s="1025" t="str">
        <f>IF(Data!CC414="","",Data!CC414)</f>
        <v/>
      </c>
      <c r="G414" s="1123"/>
      <c r="H414" s="983"/>
      <c r="I414" s="983"/>
      <c r="J414" s="983"/>
      <c r="K414" s="983"/>
      <c r="L414" s="1123"/>
      <c r="M414" s="983"/>
      <c r="N414" s="983"/>
      <c r="O414" s="983"/>
      <c r="P414" s="983"/>
      <c r="Q414" s="1150"/>
      <c r="R414" s="1134"/>
      <c r="S414" s="1135"/>
      <c r="T414" s="1135"/>
      <c r="U414" s="1082">
        <v>414</v>
      </c>
      <c r="V414" s="470"/>
    </row>
    <row r="415" spans="1:22" s="1186" customFormat="1" ht="15.75" customHeight="1">
      <c r="A415" s="1116" t="s">
        <v>284</v>
      </c>
      <c r="B415" s="1120"/>
      <c r="C415" s="1141" t="str">
        <f>IF(SUM(C413)=0,"",C413*C414)</f>
        <v/>
      </c>
      <c r="D415" s="1141" t="str">
        <f>IF(SUM(D413)=0,"",D413*D414)</f>
        <v/>
      </c>
      <c r="E415" s="1141" t="str">
        <f>IF(SUM(E413)=0,"",E413*E414)</f>
        <v/>
      </c>
      <c r="F415" s="1141" t="str">
        <f>IF(SUM(F413)=0,"",F413*F414)</f>
        <v/>
      </c>
      <c r="G415" s="962"/>
      <c r="H415" s="992" t="str">
        <f>IF(H413="","",H413*C414)</f>
        <v/>
      </c>
      <c r="I415" s="992" t="str">
        <f>IF(I413="","",I413*D414)</f>
        <v/>
      </c>
      <c r="J415" s="992" t="str">
        <f>IF(J413="","",J413*E414)</f>
        <v/>
      </c>
      <c r="K415" s="992" t="str">
        <f>IF(K413="","",K413*F414)</f>
        <v/>
      </c>
      <c r="L415" s="962"/>
      <c r="M415" s="1141" t="str">
        <f>IF(H415="","",SUM(H415)-SUM(C415))</f>
        <v/>
      </c>
      <c r="N415" s="1141" t="str">
        <f>IF(I415="","",SUM(I415)-SUM(D415))</f>
        <v/>
      </c>
      <c r="O415" s="1141" t="str">
        <f>IF(J415="","",SUM(J415)-SUM(E415))</f>
        <v/>
      </c>
      <c r="P415" s="1141" t="str">
        <f>IF(K415="","",SUM(K415)-SUM(F415))</f>
        <v/>
      </c>
      <c r="Q415" s="1184"/>
      <c r="R415" s="544"/>
      <c r="S415" s="1050"/>
      <c r="T415" s="1050"/>
      <c r="U415" s="1082">
        <v>415</v>
      </c>
      <c r="V415" s="1185"/>
    </row>
    <row r="416" spans="1:22" ht="15.75" customHeight="1">
      <c r="A416" s="1180" t="str">
        <f>IF(Data!A416="","",Data!A416)</f>
        <v>Trees: quantity sold</v>
      </c>
      <c r="B416" s="1120"/>
      <c r="C416" s="1025" t="str">
        <f>IF(Data!BZ416="","",Data!BZ416)</f>
        <v/>
      </c>
      <c r="D416" s="1025" t="str">
        <f>IF(Data!CA416="","",Data!CA416)</f>
        <v/>
      </c>
      <c r="E416" s="1025" t="str">
        <f>IF(Data!CB416="","",Data!CB416)</f>
        <v/>
      </c>
      <c r="F416" s="1025" t="str">
        <f>IF(Data!CC416="","",Data!CC416)</f>
        <v/>
      </c>
      <c r="G416" s="1123"/>
      <c r="H416" s="306"/>
      <c r="I416" s="306"/>
      <c r="J416" s="306"/>
      <c r="K416" s="306"/>
      <c r="L416" s="1123"/>
      <c r="M416" s="983"/>
      <c r="N416" s="983"/>
      <c r="O416" s="983"/>
      <c r="P416" s="983"/>
      <c r="Q416" s="1150"/>
      <c r="R416" s="544"/>
      <c r="S416" s="1050"/>
      <c r="T416" s="1050"/>
      <c r="U416" s="1082">
        <v>416</v>
      </c>
      <c r="V416" s="470"/>
    </row>
    <row r="417" spans="1:22" ht="15.75" customHeight="1">
      <c r="A417" s="1117" t="s">
        <v>282</v>
      </c>
      <c r="B417" s="1133"/>
      <c r="C417" s="1025" t="str">
        <f>IF(Data!BZ417="","",Data!BZ417)</f>
        <v/>
      </c>
      <c r="D417" s="1025" t="str">
        <f>IF(Data!CA417="","",Data!CA417)</f>
        <v/>
      </c>
      <c r="E417" s="1025" t="str">
        <f>IF(Data!CB417="","",Data!CB417)</f>
        <v/>
      </c>
      <c r="F417" s="1025" t="str">
        <f>IF(Data!CC417="","",Data!CC417)</f>
        <v/>
      </c>
      <c r="G417" s="1120"/>
      <c r="H417" s="983"/>
      <c r="I417" s="983"/>
      <c r="J417" s="983"/>
      <c r="K417" s="983"/>
      <c r="L417" s="1120"/>
      <c r="M417" s="983"/>
      <c r="N417" s="983"/>
      <c r="O417" s="983"/>
      <c r="P417" s="983"/>
      <c r="Q417" s="1150"/>
      <c r="R417" s="1134"/>
      <c r="S417" s="1135"/>
      <c r="T417" s="1135"/>
      <c r="U417" s="1082">
        <v>417</v>
      </c>
      <c r="V417" s="470"/>
    </row>
    <row r="418" spans="1:22" ht="15.75" customHeight="1">
      <c r="A418" s="1116" t="s">
        <v>284</v>
      </c>
      <c r="B418" s="1120"/>
      <c r="C418" s="1141" t="str">
        <f>IF(SUM(C416)=0,"",C416*C417)</f>
        <v/>
      </c>
      <c r="D418" s="1141" t="str">
        <f>IF(SUM(D416)=0,"",D416*D417)</f>
        <v/>
      </c>
      <c r="E418" s="1141" t="str">
        <f>IF(SUM(E416)=0,"",E416*E417)</f>
        <v/>
      </c>
      <c r="F418" s="1141" t="str">
        <f>IF(SUM(F416)=0,"",F416*F417)</f>
        <v/>
      </c>
      <c r="G418" s="1195"/>
      <c r="H418" s="992" t="str">
        <f>IF(H416="","",H416*C417)</f>
        <v/>
      </c>
      <c r="I418" s="992" t="str">
        <f>IF(I416="","",I416*D417)</f>
        <v/>
      </c>
      <c r="J418" s="992" t="str">
        <f>IF(J416="","",J416*E417)</f>
        <v/>
      </c>
      <c r="K418" s="992" t="str">
        <f>IF(K416="","",K416*F417)</f>
        <v/>
      </c>
      <c r="L418" s="1195"/>
      <c r="M418" s="1141" t="str">
        <f>IF(H418="","",SUM(H418)-SUM(C418))</f>
        <v/>
      </c>
      <c r="N418" s="1141" t="str">
        <f>IF(I418="","",SUM(I418)-SUM(D418))</f>
        <v/>
      </c>
      <c r="O418" s="1141" t="str">
        <f>IF(J418="","",SUM(J418)-SUM(E418))</f>
        <v/>
      </c>
      <c r="P418" s="1141" t="str">
        <f>IF(K418="","",SUM(K418)-SUM(F418))</f>
        <v/>
      </c>
      <c r="Q418" s="1150"/>
      <c r="R418" s="544"/>
      <c r="S418" s="1050"/>
      <c r="T418" s="1050"/>
      <c r="U418" s="1082">
        <v>418</v>
      </c>
      <c r="V418" s="470"/>
    </row>
    <row r="419" spans="1:22" ht="15.75" customHeight="1">
      <c r="A419" s="1180" t="str">
        <f>IF(Data!A419="","",Data!A419)</f>
        <v>Other cash crop: green pepper</v>
      </c>
      <c r="B419" s="1120"/>
      <c r="C419" s="1025" t="str">
        <f>IF(Data!BZ419="","",Data!BZ419)</f>
        <v/>
      </c>
      <c r="D419" s="1025" t="str">
        <f>IF(Data!CA419="","",Data!CA419)</f>
        <v/>
      </c>
      <c r="E419" s="1025" t="str">
        <f>IF(Data!CB419="","",Data!CB419)</f>
        <v/>
      </c>
      <c r="F419" s="1025" t="str">
        <f>IF(Data!CC419="","",Data!CC419)</f>
        <v/>
      </c>
      <c r="G419" s="1196"/>
      <c r="H419" s="983"/>
      <c r="I419" s="983"/>
      <c r="J419" s="983"/>
      <c r="K419" s="983"/>
      <c r="L419" s="1196"/>
      <c r="M419" s="1182"/>
      <c r="N419" s="1182"/>
      <c r="O419" s="1182"/>
      <c r="P419" s="1182"/>
      <c r="Q419" s="1150"/>
      <c r="R419" s="489"/>
      <c r="S419" s="489"/>
      <c r="T419" s="489"/>
      <c r="U419" s="1082">
        <v>419</v>
      </c>
      <c r="V419" s="470"/>
    </row>
    <row r="420" spans="1:22" s="1190" customFormat="1" ht="15.75" customHeight="1">
      <c r="A420" s="1201" t="s">
        <v>387</v>
      </c>
      <c r="B420" s="1120"/>
      <c r="C420" s="1025" t="str">
        <f>IF(Data!BZ420="","",Data!BZ420)</f>
        <v/>
      </c>
      <c r="D420" s="1025" t="str">
        <f>IF(Data!CA420="","",Data!CA420)</f>
        <v/>
      </c>
      <c r="E420" s="1025" t="str">
        <f>IF(Data!CB420="","",Data!CB420)</f>
        <v/>
      </c>
      <c r="F420" s="1025" t="str">
        <f>IF(Data!CC420="","",Data!CC420)</f>
        <v/>
      </c>
      <c r="G420" s="1197"/>
      <c r="H420" s="306"/>
      <c r="I420" s="306"/>
      <c r="J420" s="306"/>
      <c r="K420" s="306"/>
      <c r="L420" s="1197"/>
      <c r="M420" s="1162"/>
      <c r="N420" s="1162"/>
      <c r="O420" s="1162"/>
      <c r="P420" s="1162"/>
      <c r="Q420" s="1163"/>
      <c r="R420" s="544"/>
      <c r="S420" s="1050"/>
      <c r="T420" s="1050"/>
      <c r="U420" s="1082">
        <v>420</v>
      </c>
      <c r="V420" s="1189"/>
    </row>
    <row r="421" spans="1:22" s="1190" customFormat="1" ht="15.75" customHeight="1">
      <c r="A421" s="1199" t="s">
        <v>282</v>
      </c>
      <c r="B421" s="1120"/>
      <c r="C421" s="1025" t="str">
        <f>IF(Data!BZ421="","",Data!BZ421)</f>
        <v/>
      </c>
      <c r="D421" s="1025" t="str">
        <f>IF(Data!CA421="","",Data!CA421)</f>
        <v/>
      </c>
      <c r="E421" s="1025" t="str">
        <f>IF(Data!CB421="","",Data!CB421)</f>
        <v/>
      </c>
      <c r="F421" s="1025" t="str">
        <f>IF(Data!CC421="","",Data!CC421)</f>
        <v/>
      </c>
      <c r="G421" s="1197"/>
      <c r="H421" s="983"/>
      <c r="I421" s="983"/>
      <c r="J421" s="983"/>
      <c r="K421" s="983"/>
      <c r="L421" s="1197"/>
      <c r="M421" s="1162"/>
      <c r="N421" s="1162"/>
      <c r="O421" s="1162"/>
      <c r="P421" s="1162"/>
      <c r="Q421" s="1163"/>
      <c r="R421" s="1134"/>
      <c r="S421" s="1135"/>
      <c r="T421" s="1135"/>
      <c r="U421" s="1082">
        <v>421</v>
      </c>
      <c r="V421" s="1189"/>
    </row>
    <row r="422" spans="1:22" s="1167" customFormat="1" ht="15.75" customHeight="1">
      <c r="A422" s="1116" t="s">
        <v>284</v>
      </c>
      <c r="B422" s="1120"/>
      <c r="C422" s="1141" t="str">
        <f>IF(SUM(C420)=0,"",C420*C421)</f>
        <v/>
      </c>
      <c r="D422" s="1141" t="str">
        <f>IF(SUM(D420)=0,"",D420*D421)</f>
        <v/>
      </c>
      <c r="E422" s="1141" t="str">
        <f>IF(SUM(E420)=0,"",E420*E421)</f>
        <v/>
      </c>
      <c r="F422" s="1141" t="str">
        <f>IF(SUM(F420)=0,"",F420*F421)</f>
        <v/>
      </c>
      <c r="G422" s="1187"/>
      <c r="H422" s="992" t="str">
        <f>IF(H420="","",H420*C421)</f>
        <v/>
      </c>
      <c r="I422" s="992" t="str">
        <f>IF(I420="","",I420*D421)</f>
        <v/>
      </c>
      <c r="J422" s="992" t="str">
        <f>IF(J420="","",J420*E421)</f>
        <v/>
      </c>
      <c r="K422" s="992" t="str">
        <f>IF(K420="","",K420*F421)</f>
        <v/>
      </c>
      <c r="L422" s="1187"/>
      <c r="M422" s="1141" t="str">
        <f>IF(H422="","",SUM(H422)-SUM(C422))</f>
        <v/>
      </c>
      <c r="N422" s="1141" t="str">
        <f>IF(I422="","",SUM(I422)-SUM(D422))</f>
        <v/>
      </c>
      <c r="O422" s="1141" t="str">
        <f>IF(J422="","",SUM(J422)-SUM(E422))</f>
        <v/>
      </c>
      <c r="P422" s="1141" t="str">
        <f>IF(K422="","",SUM(K422)-SUM(F422))</f>
        <v/>
      </c>
      <c r="Q422" s="1165"/>
      <c r="R422" s="544"/>
      <c r="S422" s="1050"/>
      <c r="T422" s="1050"/>
      <c r="U422" s="1082">
        <v>422</v>
      </c>
      <c r="V422" s="1166"/>
    </row>
    <row r="423" spans="1:22" ht="15.75" customHeight="1">
      <c r="A423" s="1180" t="str">
        <f>IF(Data!A423="","",Data!A423)</f>
        <v>Other cash crop: type</v>
      </c>
      <c r="B423" s="1133"/>
      <c r="C423" s="1025" t="str">
        <f>IF(Data!BZ423="","",Data!BZ423)</f>
        <v/>
      </c>
      <c r="D423" s="1025" t="str">
        <f>IF(Data!CA423="","",Data!CA423)</f>
        <v/>
      </c>
      <c r="E423" s="1025" t="str">
        <f>IF(Data!CB423="","",Data!CB423)</f>
        <v/>
      </c>
      <c r="F423" s="1025" t="str">
        <f>IF(Data!CC423="","",Data!CC423)</f>
        <v/>
      </c>
      <c r="G423" s="1196"/>
      <c r="H423" s="983"/>
      <c r="I423" s="983"/>
      <c r="J423" s="983"/>
      <c r="K423" s="983"/>
      <c r="L423" s="1196"/>
      <c r="M423" s="1182"/>
      <c r="N423" s="1182"/>
      <c r="O423" s="1182"/>
      <c r="P423" s="1182"/>
      <c r="Q423" s="1150"/>
      <c r="R423" s="489"/>
      <c r="S423" s="489"/>
      <c r="T423" s="489"/>
      <c r="U423" s="1082">
        <v>423</v>
      </c>
      <c r="V423" s="470"/>
    </row>
    <row r="424" spans="1:22" s="1190" customFormat="1" ht="15.75" customHeight="1">
      <c r="A424" s="1201" t="s">
        <v>387</v>
      </c>
      <c r="B424" s="1120"/>
      <c r="C424" s="1025" t="str">
        <f>IF(Data!BZ424="","",Data!BZ424)</f>
        <v/>
      </c>
      <c r="D424" s="1025" t="str">
        <f>IF(Data!CA424="","",Data!CA424)</f>
        <v/>
      </c>
      <c r="E424" s="1025" t="str">
        <f>IF(Data!CB424="","",Data!CB424)</f>
        <v/>
      </c>
      <c r="F424" s="1025" t="str">
        <f>IF(Data!CC424="","",Data!CC424)</f>
        <v/>
      </c>
      <c r="G424" s="1197"/>
      <c r="H424" s="306"/>
      <c r="I424" s="306"/>
      <c r="J424" s="306"/>
      <c r="K424" s="306"/>
      <c r="L424" s="1197"/>
      <c r="M424" s="1162"/>
      <c r="N424" s="1162"/>
      <c r="O424" s="1162"/>
      <c r="P424" s="1162"/>
      <c r="Q424" s="1163"/>
      <c r="R424" s="544"/>
      <c r="S424" s="1050"/>
      <c r="T424" s="1050"/>
      <c r="U424" s="1082">
        <v>424</v>
      </c>
      <c r="V424" s="1189"/>
    </row>
    <row r="425" spans="1:22" s="1190" customFormat="1" ht="15.75" customHeight="1">
      <c r="A425" s="1199" t="s">
        <v>282</v>
      </c>
      <c r="B425" s="1120"/>
      <c r="C425" s="1025" t="str">
        <f>IF(Data!BZ425="","",Data!BZ425)</f>
        <v/>
      </c>
      <c r="D425" s="1025" t="str">
        <f>IF(Data!CA425="","",Data!CA425)</f>
        <v/>
      </c>
      <c r="E425" s="1025" t="str">
        <f>IF(Data!CB425="","",Data!CB425)</f>
        <v/>
      </c>
      <c r="F425" s="1025" t="str">
        <f>IF(Data!CC425="","",Data!CC425)</f>
        <v/>
      </c>
      <c r="G425" s="1197"/>
      <c r="H425" s="983"/>
      <c r="I425" s="983"/>
      <c r="J425" s="983"/>
      <c r="K425" s="983"/>
      <c r="L425" s="1197"/>
      <c r="M425" s="1162"/>
      <c r="N425" s="1162"/>
      <c r="O425" s="1162"/>
      <c r="P425" s="1162"/>
      <c r="Q425" s="1163"/>
      <c r="R425" s="1134"/>
      <c r="S425" s="1135"/>
      <c r="T425" s="1135"/>
      <c r="U425" s="1082">
        <v>425</v>
      </c>
      <c r="V425" s="1189"/>
    </row>
    <row r="426" spans="1:22" s="1167" customFormat="1" ht="15.75" customHeight="1">
      <c r="A426" s="1117" t="s">
        <v>284</v>
      </c>
      <c r="B426" s="1120"/>
      <c r="C426" s="1141" t="str">
        <f>IF(SUM(C424)=0,"",C424*C425)</f>
        <v/>
      </c>
      <c r="D426" s="1141" t="str">
        <f>IF(SUM(D424)=0,"",D424*D425)</f>
        <v/>
      </c>
      <c r="E426" s="1141" t="str">
        <f>IF(SUM(E424)=0,"",E424*E425)</f>
        <v/>
      </c>
      <c r="F426" s="1141" t="str">
        <f>IF(SUM(F424)=0,"",F424*F425)</f>
        <v/>
      </c>
      <c r="G426" s="1187"/>
      <c r="H426" s="992" t="str">
        <f>IF(H424="","",H424*C425)</f>
        <v/>
      </c>
      <c r="I426" s="992" t="str">
        <f>IF(I424="","",I424*D425)</f>
        <v/>
      </c>
      <c r="J426" s="992" t="str">
        <f>IF(J424="","",J424*E425)</f>
        <v/>
      </c>
      <c r="K426" s="992" t="str">
        <f>IF(K424="","",K424*F425)</f>
        <v/>
      </c>
      <c r="L426" s="1187"/>
      <c r="M426" s="1141" t="str">
        <f>IF(H426="","",SUM(H426)-SUM(C426))</f>
        <v/>
      </c>
      <c r="N426" s="1141" t="str">
        <f>IF(I426="","",SUM(I426)-SUM(D426))</f>
        <v/>
      </c>
      <c r="O426" s="1141" t="str">
        <f>IF(J426="","",SUM(J426)-SUM(E426))</f>
        <v/>
      </c>
      <c r="P426" s="1141" t="str">
        <f>IF(K426="","",SUM(K426)-SUM(F426))</f>
        <v/>
      </c>
      <c r="Q426" s="1165"/>
      <c r="R426" s="544"/>
      <c r="S426" s="1050"/>
      <c r="T426" s="1050"/>
      <c r="U426" s="1082">
        <v>426</v>
      </c>
      <c r="V426" s="1166"/>
    </row>
    <row r="427" spans="1:22" s="1167" customFormat="1" ht="15.75" customHeight="1">
      <c r="A427" s="1202" t="s">
        <v>388</v>
      </c>
      <c r="B427" s="1120"/>
      <c r="C427" s="866"/>
      <c r="D427" s="866"/>
      <c r="E427" s="866"/>
      <c r="F427" s="866"/>
      <c r="G427" s="1119"/>
      <c r="H427" s="1203"/>
      <c r="I427" s="1203"/>
      <c r="J427" s="1203"/>
      <c r="K427" s="1203"/>
      <c r="L427" s="1119"/>
      <c r="M427" s="1173"/>
      <c r="N427" s="1173"/>
      <c r="O427" s="1173"/>
      <c r="P427" s="1173"/>
      <c r="Q427" s="1204"/>
      <c r="R427" s="544"/>
      <c r="S427" s="1050"/>
      <c r="T427" s="1050"/>
      <c r="U427" s="1082">
        <v>427</v>
      </c>
      <c r="V427" s="1166"/>
    </row>
    <row r="428" spans="1:22" s="1190" customFormat="1" ht="15.75" customHeight="1">
      <c r="A428" s="1180" t="str">
        <f>IF(Data!A428="","",Data!A428)</f>
        <v>FISHING -- see worksheet Data 3</v>
      </c>
      <c r="B428" s="1143"/>
      <c r="C428" s="1025" t="str">
        <f>IF(Data!BZ428="","",Data!BZ428)</f>
        <v/>
      </c>
      <c r="D428" s="1025" t="str">
        <f>IF(Data!CA428="","",Data!CA428)</f>
        <v/>
      </c>
      <c r="E428" s="1025" t="str">
        <f>IF(Data!CB428="","",Data!CB428)</f>
        <v/>
      </c>
      <c r="F428" s="1025" t="str">
        <f>IF(Data!CC428="","",Data!CC428)</f>
        <v/>
      </c>
      <c r="G428" s="1176"/>
      <c r="H428" s="983"/>
      <c r="I428" s="983"/>
      <c r="J428" s="983"/>
      <c r="K428" s="983"/>
      <c r="L428" s="1176"/>
      <c r="M428" s="1162"/>
      <c r="N428" s="1162"/>
      <c r="O428" s="1162"/>
      <c r="P428" s="1162"/>
      <c r="Q428" s="1150"/>
      <c r="R428" s="544"/>
      <c r="S428" s="1050"/>
      <c r="T428" s="1050"/>
      <c r="U428" s="1082">
        <v>428</v>
      </c>
      <c r="V428" s="1205"/>
    </row>
    <row r="429" spans="1:22" ht="15.75" hidden="1" customHeight="1">
      <c r="A429" s="1206" t="s">
        <v>367</v>
      </c>
      <c r="B429" s="1120"/>
      <c r="C429" s="1172" t="str">
        <f>IF(Data!BZ429="","",Data!BZ429)</f>
        <v/>
      </c>
      <c r="D429" s="1172" t="str">
        <f>IF(Data!CA429="","",Data!CA429)</f>
        <v/>
      </c>
      <c r="E429" s="1172" t="str">
        <f>IF(Data!CB429="","",Data!CB429)</f>
        <v/>
      </c>
      <c r="F429" s="1172" t="str">
        <f>IF(Data!CC429="","",Data!CC429)</f>
        <v/>
      </c>
      <c r="G429" s="1176"/>
      <c r="H429" s="983"/>
      <c r="I429" s="983"/>
      <c r="J429" s="983"/>
      <c r="K429" s="983"/>
      <c r="L429" s="1176"/>
      <c r="M429" s="1162"/>
      <c r="N429" s="1162"/>
      <c r="O429" s="1162"/>
      <c r="P429" s="1162"/>
      <c r="Q429" s="1150"/>
      <c r="R429" s="489"/>
      <c r="S429" s="489"/>
      <c r="T429" s="489"/>
      <c r="U429" s="1082">
        <v>429</v>
      </c>
      <c r="V429" s="46"/>
    </row>
    <row r="430" spans="1:22" ht="15.75" hidden="1" customHeight="1">
      <c r="A430" s="1207" t="s">
        <v>368</v>
      </c>
      <c r="B430" s="1195"/>
      <c r="C430" s="1172" t="str">
        <f>IF(Data!BZ430="","",Data!BZ430)</f>
        <v/>
      </c>
      <c r="D430" s="1172" t="str">
        <f>IF(Data!CA430="","",Data!CA430)</f>
        <v/>
      </c>
      <c r="E430" s="1172" t="str">
        <f>IF(Data!CB430="","",Data!CB430)</f>
        <v/>
      </c>
      <c r="F430" s="1172" t="str">
        <f>IF(Data!CC430="","",Data!CC430)</f>
        <v/>
      </c>
      <c r="G430" s="1176"/>
      <c r="H430" s="983"/>
      <c r="I430" s="983"/>
      <c r="J430" s="983"/>
      <c r="K430" s="983"/>
      <c r="L430" s="1176"/>
      <c r="M430" s="1162"/>
      <c r="N430" s="1162"/>
      <c r="O430" s="1162"/>
      <c r="P430" s="1162"/>
      <c r="Q430" s="1150"/>
      <c r="R430" s="544"/>
      <c r="S430" s="1050"/>
      <c r="T430" s="1050"/>
      <c r="U430" s="1082">
        <v>430</v>
      </c>
      <c r="V430" s="46"/>
    </row>
    <row r="431" spans="1:22" ht="15.75" hidden="1" customHeight="1">
      <c r="A431" s="1207" t="s">
        <v>382</v>
      </c>
      <c r="B431" s="1123"/>
      <c r="C431" s="1164" t="str">
        <f>IF(C428="","",C428*C430)</f>
        <v/>
      </c>
      <c r="D431" s="1164" t="str">
        <f>IF(D428="","",D428*D430)</f>
        <v/>
      </c>
      <c r="E431" s="1164" t="str">
        <f>IF(E428="","",E428*E430)</f>
        <v/>
      </c>
      <c r="F431" s="1164" t="str">
        <f>IF(F428="","",F428*F430)</f>
        <v/>
      </c>
      <c r="G431" s="1133"/>
      <c r="H431" s="983"/>
      <c r="I431" s="983"/>
      <c r="J431" s="983"/>
      <c r="K431" s="983"/>
      <c r="L431" s="1133"/>
      <c r="M431" s="983"/>
      <c r="N431" s="983"/>
      <c r="O431" s="983"/>
      <c r="P431" s="983"/>
      <c r="Q431" s="1150"/>
      <c r="R431" s="544"/>
      <c r="S431" s="1050"/>
      <c r="T431" s="1050"/>
      <c r="U431" s="1082">
        <v>431</v>
      </c>
      <c r="V431" s="46"/>
    </row>
    <row r="432" spans="1:22" ht="15.75" hidden="1" customHeight="1">
      <c r="A432" s="1207" t="s">
        <v>357</v>
      </c>
      <c r="B432" s="1123"/>
      <c r="C432" s="1172" t="str">
        <f>IF(Data!BZ432="","",Data!BZ432)</f>
        <v/>
      </c>
      <c r="D432" s="1172" t="str">
        <f>IF(Data!CA432="","",Data!CA432)</f>
        <v/>
      </c>
      <c r="E432" s="1172" t="str">
        <f>IF(Data!CB432="","",Data!CB432)</f>
        <v/>
      </c>
      <c r="F432" s="1172" t="str">
        <f>IF(Data!CC432="","",Data!CC432)</f>
        <v/>
      </c>
      <c r="G432" s="1133"/>
      <c r="H432" s="983"/>
      <c r="I432" s="983"/>
      <c r="J432" s="983"/>
      <c r="K432" s="983"/>
      <c r="L432" s="1133"/>
      <c r="M432" s="983"/>
      <c r="N432" s="983"/>
      <c r="O432" s="983"/>
      <c r="P432" s="983"/>
      <c r="Q432" s="1150"/>
      <c r="R432" s="544"/>
      <c r="S432" s="1050"/>
      <c r="T432" s="1050"/>
      <c r="U432" s="1082">
        <v>432</v>
      </c>
      <c r="V432" s="46"/>
    </row>
    <row r="433" spans="1:24" ht="15.75" hidden="1" customHeight="1">
      <c r="A433" s="1206" t="s">
        <v>358</v>
      </c>
      <c r="B433" s="1123"/>
      <c r="C433" s="1172" t="str">
        <f>IF(Data!BZ433="","",Data!BZ433)</f>
        <v/>
      </c>
      <c r="D433" s="1172" t="str">
        <f>IF(Data!CA433="","",Data!CA433)</f>
        <v/>
      </c>
      <c r="E433" s="1172" t="str">
        <f>IF(Data!CB433="","",Data!CB433)</f>
        <v/>
      </c>
      <c r="F433" s="1172" t="str">
        <f>IF(Data!CC433="","",Data!CC433)</f>
        <v/>
      </c>
      <c r="G433" s="1133"/>
      <c r="H433" s="306"/>
      <c r="I433" s="306"/>
      <c r="J433" s="306"/>
      <c r="K433" s="306"/>
      <c r="L433" s="1133"/>
      <c r="M433" s="983"/>
      <c r="N433" s="983"/>
      <c r="O433" s="983"/>
      <c r="P433" s="983"/>
      <c r="Q433" s="1150"/>
      <c r="R433" s="544"/>
      <c r="S433" s="1050"/>
      <c r="T433" s="1050"/>
      <c r="U433" s="1082">
        <v>433</v>
      </c>
      <c r="V433" s="46"/>
    </row>
    <row r="434" spans="1:24" ht="15.75" hidden="1" customHeight="1">
      <c r="A434" s="1208" t="s">
        <v>282</v>
      </c>
      <c r="B434" s="1120"/>
      <c r="C434" s="1172" t="str">
        <f>IF(Data!BZ434="","",Data!BZ434)</f>
        <v/>
      </c>
      <c r="D434" s="1172" t="str">
        <f>IF(Data!CA434="","",Data!CA434)</f>
        <v/>
      </c>
      <c r="E434" s="1172" t="str">
        <f>IF(Data!CB434="","",Data!CB434)</f>
        <v/>
      </c>
      <c r="F434" s="1172" t="str">
        <f>IF(Data!CC434="","",Data!CC434)</f>
        <v/>
      </c>
      <c r="G434" s="1133"/>
      <c r="H434" s="983"/>
      <c r="I434" s="983"/>
      <c r="J434" s="983"/>
      <c r="K434" s="983"/>
      <c r="L434" s="1133"/>
      <c r="M434" s="983"/>
      <c r="N434" s="983"/>
      <c r="O434" s="983"/>
      <c r="P434" s="983"/>
      <c r="Q434" s="1150"/>
      <c r="R434" s="1134"/>
      <c r="S434" s="1135"/>
      <c r="T434" s="1135"/>
      <c r="U434" s="1082">
        <v>434</v>
      </c>
      <c r="V434" s="46"/>
    </row>
    <row r="435" spans="1:24" ht="15.75" customHeight="1">
      <c r="A435" s="1117" t="s">
        <v>284</v>
      </c>
      <c r="B435" s="1148"/>
      <c r="C435" s="1164">
        <f>IF(Data!BZ435="","",Data!BZ435)</f>
        <v>0</v>
      </c>
      <c r="D435" s="1164">
        <f>IF(Data!CA435="","",Data!CA435)</f>
        <v>0</v>
      </c>
      <c r="E435" s="1164">
        <f>IF(Data!CB435="","",Data!CB435)</f>
        <v>0</v>
      </c>
      <c r="F435" s="1164">
        <f>IF(Data!CC435="","",Data!CC435)</f>
        <v>0</v>
      </c>
      <c r="G435" s="1187"/>
      <c r="H435" s="1164">
        <f>'Data 3'!DV100</f>
        <v>0</v>
      </c>
      <c r="I435" s="1164">
        <f>'Data 3'!DW100</f>
        <v>0</v>
      </c>
      <c r="J435" s="1164">
        <f>'Data 3'!DX100</f>
        <v>0</v>
      </c>
      <c r="K435" s="1164">
        <f>'Data 3'!DY100</f>
        <v>0</v>
      </c>
      <c r="L435" s="1187"/>
      <c r="M435" s="1141">
        <f>IF(H435="","",SUM(H435)-SUM(C435))</f>
        <v>0</v>
      </c>
      <c r="N435" s="1141">
        <f>IF(I435="","",SUM(I435)-SUM(D435))</f>
        <v>0</v>
      </c>
      <c r="O435" s="1141">
        <f>IF(J435="","",SUM(J435)-SUM(E435))</f>
        <v>0</v>
      </c>
      <c r="P435" s="1141">
        <f>IF(K435="","",SUM(K435)-SUM(F435))</f>
        <v>0</v>
      </c>
      <c r="Q435" s="1150"/>
      <c r="R435" s="544"/>
      <c r="S435" s="1050"/>
      <c r="T435" s="1050"/>
      <c r="U435" s="1082">
        <v>435</v>
      </c>
      <c r="V435" s="46"/>
    </row>
    <row r="436" spans="1:24" ht="15.75" customHeight="1">
      <c r="A436" s="1117" t="s">
        <v>359</v>
      </c>
      <c r="B436" s="1148"/>
      <c r="C436" s="1025" t="str">
        <f>IF(Data!BZ436="","",Data!BZ436)</f>
        <v/>
      </c>
      <c r="D436" s="1025" t="str">
        <f>IF(Data!CA436="","",Data!CA436)</f>
        <v/>
      </c>
      <c r="E436" s="1025" t="str">
        <f>IF(Data!CB436="","",Data!CB436)</f>
        <v/>
      </c>
      <c r="F436" s="1025" t="str">
        <f>IF(Data!CC436="","",Data!CC436)</f>
        <v/>
      </c>
      <c r="G436" s="1187"/>
      <c r="H436" s="1172"/>
      <c r="I436" s="1172"/>
      <c r="J436" s="1172"/>
      <c r="K436" s="1172"/>
      <c r="L436" s="1187"/>
      <c r="M436" s="983"/>
      <c r="N436" s="983"/>
      <c r="O436" s="983"/>
      <c r="P436" s="983"/>
      <c r="Q436" s="1150"/>
      <c r="R436" s="544"/>
      <c r="S436" s="1050"/>
      <c r="T436" s="1050"/>
      <c r="U436" s="1082">
        <v>436</v>
      </c>
      <c r="V436" s="46"/>
    </row>
    <row r="437" spans="1:24" ht="15.75" customHeight="1">
      <c r="A437" s="1142" t="s">
        <v>353</v>
      </c>
      <c r="B437" s="1133"/>
      <c r="C437" s="1168">
        <f>IF(Data!BZ437="","",Data!BZ437)</f>
        <v>0</v>
      </c>
      <c r="D437" s="1168">
        <f>IF(Data!CA437="","",Data!CA437)</f>
        <v>0</v>
      </c>
      <c r="E437" s="1168">
        <f>IF(Data!CB437="","",Data!CB437)</f>
        <v>0</v>
      </c>
      <c r="F437" s="1168">
        <f>IF(Data!CC437="","",Data!CC437)</f>
        <v>0</v>
      </c>
      <c r="G437" s="1143"/>
      <c r="H437" s="1168">
        <f>'Data 3'!DV101</f>
        <v>0</v>
      </c>
      <c r="I437" s="1168">
        <f>'Data 3'!DW101</f>
        <v>0</v>
      </c>
      <c r="J437" s="1168">
        <f>'Data 3'!DX101</f>
        <v>0</v>
      </c>
      <c r="K437" s="1168">
        <f>'Data 3'!DY101</f>
        <v>0</v>
      </c>
      <c r="L437" s="1143"/>
      <c r="M437" s="1169">
        <f>IF(H437="","",SUM(H437)-SUM(C437))</f>
        <v>0</v>
      </c>
      <c r="N437" s="1169">
        <f>IF(I437="","",SUM(I437)-SUM(D437))</f>
        <v>0</v>
      </c>
      <c r="O437" s="1169">
        <f>IF(J437="","",SUM(J437)-SUM(E437))</f>
        <v>0</v>
      </c>
      <c r="P437" s="1169">
        <f>IF(K437="","",SUM(K437)-SUM(F437))</f>
        <v>0</v>
      </c>
      <c r="Q437" s="1150"/>
      <c r="R437" s="1081"/>
      <c r="S437" s="1043"/>
      <c r="T437" s="1043"/>
      <c r="U437" s="1082">
        <v>437</v>
      </c>
      <c r="V437" s="46"/>
    </row>
    <row r="438" spans="1:24" s="1190" customFormat="1" ht="15.75" customHeight="1">
      <c r="A438" s="1180" t="str">
        <f>IF(Data!A438="","",Data!A438)</f>
        <v>WILD FOODS -- see worksheet Data 3</v>
      </c>
      <c r="B438" s="1120"/>
      <c r="C438" s="1025" t="str">
        <f>IF(Data!BZ438="","",Data!BZ438)</f>
        <v/>
      </c>
      <c r="D438" s="1025" t="str">
        <f>IF(Data!CA438="","",Data!CA438)</f>
        <v/>
      </c>
      <c r="E438" s="1025" t="str">
        <f>IF(Data!CB438="","",Data!CB438)</f>
        <v/>
      </c>
      <c r="F438" s="1025" t="str">
        <f>IF(Data!CC438="","",Data!CC438)</f>
        <v/>
      </c>
      <c r="G438" s="1176"/>
      <c r="H438" s="983"/>
      <c r="I438" s="983"/>
      <c r="J438" s="983"/>
      <c r="K438" s="983"/>
      <c r="L438" s="1176"/>
      <c r="M438" s="1162"/>
      <c r="N438" s="1162"/>
      <c r="O438" s="1162"/>
      <c r="P438" s="1162"/>
      <c r="Q438" s="1150"/>
      <c r="R438" s="544"/>
      <c r="S438" s="1050"/>
      <c r="T438" s="1050"/>
      <c r="U438" s="1082">
        <v>438</v>
      </c>
      <c r="V438" s="1205"/>
    </row>
    <row r="439" spans="1:24" ht="15.75" hidden="1" customHeight="1">
      <c r="A439" s="1206" t="s">
        <v>367</v>
      </c>
      <c r="B439" s="1148"/>
      <c r="C439" s="1172" t="str">
        <f>IF(Data!BZ439="","",Data!BZ439)</f>
        <v/>
      </c>
      <c r="D439" s="1172" t="str">
        <f>IF(Data!CA439="","",Data!CA439)</f>
        <v/>
      </c>
      <c r="E439" s="1172" t="str">
        <f>IF(Data!CB439="","",Data!CB439)</f>
        <v/>
      </c>
      <c r="F439" s="1172" t="str">
        <f>IF(Data!CC439="","",Data!CC439)</f>
        <v/>
      </c>
      <c r="G439" s="1176"/>
      <c r="H439" s="983"/>
      <c r="I439" s="983"/>
      <c r="J439" s="983"/>
      <c r="K439" s="983"/>
      <c r="L439" s="1176"/>
      <c r="M439" s="1162"/>
      <c r="N439" s="1162"/>
      <c r="O439" s="1162"/>
      <c r="P439" s="1162"/>
      <c r="Q439" s="1150"/>
      <c r="R439" s="489"/>
      <c r="S439" s="489"/>
      <c r="T439" s="489"/>
      <c r="U439" s="1082">
        <v>439</v>
      </c>
      <c r="V439" s="46"/>
    </row>
    <row r="440" spans="1:24" ht="15.75" hidden="1" customHeight="1">
      <c r="A440" s="1207" t="s">
        <v>368</v>
      </c>
      <c r="B440" s="1120"/>
      <c r="C440" s="1172" t="str">
        <f>IF(Data!BZ440="","",Data!BZ440)</f>
        <v/>
      </c>
      <c r="D440" s="1172" t="str">
        <f>IF(Data!CA440="","",Data!CA440)</f>
        <v/>
      </c>
      <c r="E440" s="1172" t="str">
        <f>IF(Data!CB440="","",Data!CB440)</f>
        <v/>
      </c>
      <c r="F440" s="1172" t="str">
        <f>IF(Data!CC440="","",Data!CC440)</f>
        <v/>
      </c>
      <c r="G440" s="1176"/>
      <c r="H440" s="983"/>
      <c r="I440" s="983"/>
      <c r="J440" s="983"/>
      <c r="K440" s="983"/>
      <c r="L440" s="1176"/>
      <c r="M440" s="1162"/>
      <c r="N440" s="1162"/>
      <c r="O440" s="1162"/>
      <c r="P440" s="1162"/>
      <c r="Q440" s="1150"/>
      <c r="R440" s="544"/>
      <c r="S440" s="1050"/>
      <c r="T440" s="1050"/>
      <c r="U440" s="1082">
        <v>440</v>
      </c>
      <c r="V440" s="46"/>
    </row>
    <row r="441" spans="1:24" ht="15.75" hidden="1" customHeight="1">
      <c r="A441" s="1207" t="s">
        <v>382</v>
      </c>
      <c r="B441" s="1120"/>
      <c r="C441" s="1164" t="str">
        <f>IF(C438="","",C438*C440)</f>
        <v/>
      </c>
      <c r="D441" s="1164" t="str">
        <f>IF(D438="","",D438*D440)</f>
        <v/>
      </c>
      <c r="E441" s="1164" t="str">
        <f>IF(E438="","",E438*E440)</f>
        <v/>
      </c>
      <c r="F441" s="1164" t="str">
        <f>IF(F438="","",F438*F440)</f>
        <v/>
      </c>
      <c r="G441" s="1133"/>
      <c r="H441" s="983"/>
      <c r="I441" s="983"/>
      <c r="J441" s="983"/>
      <c r="K441" s="983"/>
      <c r="L441" s="1133"/>
      <c r="M441" s="983"/>
      <c r="N441" s="983"/>
      <c r="O441" s="983"/>
      <c r="P441" s="983"/>
      <c r="Q441" s="1150"/>
      <c r="R441" s="544"/>
      <c r="S441" s="1050"/>
      <c r="T441" s="1050"/>
      <c r="U441" s="1082">
        <v>441</v>
      </c>
      <c r="V441" s="46"/>
    </row>
    <row r="442" spans="1:24" ht="15.75" hidden="1" customHeight="1">
      <c r="A442" s="1207" t="s">
        <v>357</v>
      </c>
      <c r="B442" s="1120"/>
      <c r="C442" s="1172" t="str">
        <f>IF(Data!BZ442="","",Data!BZ442)</f>
        <v/>
      </c>
      <c r="D442" s="1172" t="str">
        <f>IF(Data!CA442="","",Data!CA442)</f>
        <v/>
      </c>
      <c r="E442" s="1172" t="str">
        <f>IF(Data!CB442="","",Data!CB442)</f>
        <v/>
      </c>
      <c r="F442" s="1172" t="str">
        <f>IF(Data!CC442="","",Data!CC442)</f>
        <v/>
      </c>
      <c r="G442" s="1133"/>
      <c r="H442" s="983"/>
      <c r="I442" s="983"/>
      <c r="J442" s="983"/>
      <c r="K442" s="983"/>
      <c r="L442" s="1133"/>
      <c r="M442" s="983"/>
      <c r="N442" s="983"/>
      <c r="O442" s="983"/>
      <c r="P442" s="983"/>
      <c r="Q442" s="1150"/>
      <c r="R442" s="544"/>
      <c r="S442" s="1050"/>
      <c r="T442" s="1050"/>
      <c r="U442" s="1082">
        <v>442</v>
      </c>
      <c r="V442" s="46"/>
    </row>
    <row r="443" spans="1:24" ht="15.75" hidden="1" customHeight="1">
      <c r="A443" s="1206" t="s">
        <v>358</v>
      </c>
      <c r="B443" s="1120"/>
      <c r="C443" s="1172" t="str">
        <f>IF(Data!BZ443="","",Data!BZ443)</f>
        <v/>
      </c>
      <c r="D443" s="1172" t="str">
        <f>IF(Data!CA443="","",Data!CA443)</f>
        <v/>
      </c>
      <c r="E443" s="1172" t="str">
        <f>IF(Data!CB443="","",Data!CB443)</f>
        <v/>
      </c>
      <c r="F443" s="1172" t="str">
        <f>IF(Data!CC443="","",Data!CC443)</f>
        <v/>
      </c>
      <c r="G443" s="1133"/>
      <c r="H443" s="306"/>
      <c r="I443" s="306"/>
      <c r="J443" s="306"/>
      <c r="K443" s="306"/>
      <c r="L443" s="1133"/>
      <c r="M443" s="983"/>
      <c r="N443" s="983"/>
      <c r="O443" s="983"/>
      <c r="P443" s="983"/>
      <c r="Q443" s="1150"/>
      <c r="R443" s="544"/>
      <c r="S443" s="1050"/>
      <c r="T443" s="1050"/>
      <c r="U443" s="1082">
        <v>443</v>
      </c>
      <c r="V443" s="46"/>
    </row>
    <row r="444" spans="1:24" ht="15.75" hidden="1" customHeight="1">
      <c r="A444" s="1208" t="s">
        <v>282</v>
      </c>
      <c r="B444" s="1148"/>
      <c r="C444" s="1172" t="str">
        <f>IF(Data!BZ444="","",Data!BZ444)</f>
        <v/>
      </c>
      <c r="D444" s="1172" t="str">
        <f>IF(Data!CA444="","",Data!CA444)</f>
        <v/>
      </c>
      <c r="E444" s="1172" t="str">
        <f>IF(Data!CB444="","",Data!CB444)</f>
        <v/>
      </c>
      <c r="F444" s="1172" t="str">
        <f>IF(Data!CC444="","",Data!CC444)</f>
        <v/>
      </c>
      <c r="G444" s="1133"/>
      <c r="H444" s="983"/>
      <c r="I444" s="983"/>
      <c r="J444" s="983"/>
      <c r="K444" s="983"/>
      <c r="L444" s="1133"/>
      <c r="M444" s="983"/>
      <c r="N444" s="983"/>
      <c r="O444" s="983"/>
      <c r="P444" s="983"/>
      <c r="Q444" s="1150"/>
      <c r="R444" s="1134"/>
      <c r="S444" s="1135"/>
      <c r="T444" s="1135"/>
      <c r="U444" s="1082">
        <v>444</v>
      </c>
      <c r="V444" s="46"/>
    </row>
    <row r="445" spans="1:24" ht="15.75" customHeight="1">
      <c r="A445" s="1117" t="s">
        <v>284</v>
      </c>
      <c r="B445" s="1148"/>
      <c r="C445" s="1164">
        <f>IF(Data!BZ445="","",Data!BZ445)</f>
        <v>640</v>
      </c>
      <c r="D445" s="1164">
        <f>IF(Data!CA445="","",Data!CA445)</f>
        <v>640</v>
      </c>
      <c r="E445" s="1164">
        <f>IF(Data!CB445="","",Data!CB445)</f>
        <v>0</v>
      </c>
      <c r="F445" s="1164">
        <f>IF(Data!CC445="","",Data!CC445)</f>
        <v>0</v>
      </c>
      <c r="G445" s="1187"/>
      <c r="H445" s="1164">
        <v>750</v>
      </c>
      <c r="I445" s="1164">
        <v>750</v>
      </c>
      <c r="J445" s="1164">
        <f>'Data 3'!DX139</f>
        <v>0</v>
      </c>
      <c r="K445" s="1164">
        <f>'Data 3'!DY139</f>
        <v>0</v>
      </c>
      <c r="L445" s="1187"/>
      <c r="M445" s="1141">
        <f>IF(H445="","",SUM(H445)-SUM(C445))</f>
        <v>110</v>
      </c>
      <c r="N445" s="1141">
        <f>IF(I445="","",SUM(I445)-SUM(D445))</f>
        <v>110</v>
      </c>
      <c r="O445" s="1141">
        <f>IF(J445="","",SUM(J445)-SUM(E445))</f>
        <v>0</v>
      </c>
      <c r="P445" s="1141">
        <f>IF(K445="","",SUM(K445)-SUM(F445))</f>
        <v>0</v>
      </c>
      <c r="Q445" s="1150"/>
      <c r="R445" s="544"/>
      <c r="S445" s="1050"/>
      <c r="T445" s="1050"/>
      <c r="U445" s="1082">
        <v>445</v>
      </c>
      <c r="V445" s="46"/>
    </row>
    <row r="446" spans="1:24" ht="15.75" customHeight="1">
      <c r="A446" s="1117" t="s">
        <v>359</v>
      </c>
      <c r="B446" s="1133"/>
      <c r="C446" s="1025" t="str">
        <f>IF(Data!BZ446="","",Data!BZ446)</f>
        <v/>
      </c>
      <c r="D446" s="1025" t="str">
        <f>IF(Data!CA446="","",Data!CA446)</f>
        <v/>
      </c>
      <c r="E446" s="1025" t="str">
        <f>IF(Data!CB446="","",Data!CB446)</f>
        <v/>
      </c>
      <c r="F446" s="1025" t="str">
        <f>IF(Data!CC446="","",Data!CC446)</f>
        <v/>
      </c>
      <c r="G446" s="1187"/>
      <c r="H446" s="1172"/>
      <c r="I446" s="1172"/>
      <c r="J446" s="1172"/>
      <c r="K446" s="1172"/>
      <c r="L446" s="1187"/>
      <c r="M446" s="983"/>
      <c r="N446" s="983"/>
      <c r="O446" s="983"/>
      <c r="P446" s="983"/>
      <c r="Q446" s="1150"/>
      <c r="R446" s="544"/>
      <c r="S446" s="1050"/>
      <c r="T446" s="1050"/>
      <c r="U446" s="1082">
        <v>446</v>
      </c>
      <c r="V446" s="46"/>
    </row>
    <row r="447" spans="1:24" ht="15.75" customHeight="1">
      <c r="A447" s="1142" t="s">
        <v>353</v>
      </c>
      <c r="B447" s="1146"/>
      <c r="C447" s="1168">
        <f>IF(Data!BZ447="","",Data!BZ447)</f>
        <v>0</v>
      </c>
      <c r="D447" s="1168">
        <f>IF(Data!CA447="","",Data!CA447)</f>
        <v>0</v>
      </c>
      <c r="E447" s="1168">
        <f>IF(Data!CB447="","",Data!CB447)</f>
        <v>0</v>
      </c>
      <c r="F447" s="1168">
        <f>IF(Data!CC447="","",Data!CC447)</f>
        <v>0</v>
      </c>
      <c r="G447" s="1143"/>
      <c r="H447" s="1168">
        <v>0.03</v>
      </c>
      <c r="I447" s="1168">
        <v>0.05</v>
      </c>
      <c r="J447" s="1168">
        <f>'Data 3'!DX140</f>
        <v>0</v>
      </c>
      <c r="K447" s="1168">
        <f>'Data 3'!DY140</f>
        <v>0</v>
      </c>
      <c r="L447" s="1143"/>
      <c r="M447" s="1169">
        <f>IF(H447="","",SUM(H447)-SUM(C447))</f>
        <v>0.03</v>
      </c>
      <c r="N447" s="1169">
        <f>IF(I447="","",SUM(I447)-SUM(D447))</f>
        <v>0.05</v>
      </c>
      <c r="O447" s="1169">
        <f>IF(J447="","",SUM(J447)-SUM(E447))</f>
        <v>0</v>
      </c>
      <c r="P447" s="1169">
        <f>IF(K447="","",SUM(K447)-SUM(F447))</f>
        <v>0</v>
      </c>
      <c r="Q447" s="1150"/>
      <c r="R447" s="1081"/>
      <c r="S447" s="1043"/>
      <c r="T447" s="1043"/>
      <c r="U447" s="1082">
        <v>447</v>
      </c>
      <c r="V447" s="46"/>
    </row>
    <row r="448" spans="1:24" ht="15.75" customHeight="1">
      <c r="A448" s="1209" t="s">
        <v>391</v>
      </c>
      <c r="B448" s="1120"/>
      <c r="C448" s="866"/>
      <c r="D448" s="866"/>
      <c r="E448" s="866"/>
      <c r="F448" s="1025"/>
      <c r="G448" s="1123"/>
      <c r="H448" s="983"/>
      <c r="I448" s="983"/>
      <c r="J448" s="983"/>
      <c r="K448" s="983"/>
      <c r="L448" s="1123"/>
      <c r="M448" s="983"/>
      <c r="N448" s="983"/>
      <c r="O448" s="983"/>
      <c r="P448" s="983"/>
      <c r="Q448" s="1150"/>
      <c r="R448" s="489"/>
      <c r="S448" s="489"/>
      <c r="T448" s="489"/>
      <c r="U448" s="1082">
        <v>448</v>
      </c>
      <c r="V448" s="470"/>
      <c r="X448" s="47">
        <f>IF(OR(D450=0,D450=""),0,IF(OR('Exp factors'!D41="yes",SUM(D455,D464,D473,D482)=0),SUM(D456)/SUM(D450),(SUM(D457,D466,D475,D484)/(SUM(D455,D464,D473,D482))/(D457/D455)*(SUM(D456)/SUM(D450)))))</f>
        <v>6.1828592501697051</v>
      </c>
    </row>
    <row r="449" spans="1:24" ht="15.75" customHeight="1">
      <c r="A449" s="1435" t="str">
        <f>IF(Data!A449="","",Data!A449)</f>
        <v>Maize (mielie) meal purchase</v>
      </c>
      <c r="B449" s="1120"/>
      <c r="C449" s="1025" t="str">
        <f>IF(Data!BZ449="","",Data!BZ449)</f>
        <v>bag</v>
      </c>
      <c r="D449" s="1025" t="str">
        <f>IF(Data!CA449="","",Data!CA449)</f>
        <v>bag</v>
      </c>
      <c r="E449" s="1025" t="str">
        <f>IF(Data!CB449="","",Data!CB449)</f>
        <v>bag</v>
      </c>
      <c r="F449" s="1025" t="str">
        <f>IF(Data!CC449="","",Data!CC449)</f>
        <v>bag</v>
      </c>
      <c r="G449" s="1123"/>
      <c r="H449" s="983"/>
      <c r="I449" s="983"/>
      <c r="J449" s="983"/>
      <c r="K449" s="983"/>
      <c r="L449" s="1123"/>
      <c r="M449" s="983"/>
      <c r="N449" s="983"/>
      <c r="O449" s="983"/>
      <c r="P449" s="983"/>
      <c r="Q449" s="1150"/>
      <c r="R449" s="489"/>
      <c r="S449" s="489"/>
      <c r="T449" s="489"/>
      <c r="U449" s="1082">
        <v>449</v>
      </c>
      <c r="V449" s="470"/>
      <c r="X449" s="47">
        <f>(SUM(D457,D466,D475,D484)/(SUM(D455,D464,D473,D482))/(D457/D455)*SUM(D456))/SUM(D450)</f>
        <v>6.1828592501697051</v>
      </c>
    </row>
    <row r="450" spans="1:24" ht="15.75" customHeight="1">
      <c r="A450" s="961" t="s">
        <v>368</v>
      </c>
      <c r="B450" s="1133"/>
      <c r="C450" s="1025">
        <f>IF(Data!BZ450="","",Data!BZ450)</f>
        <v>80</v>
      </c>
      <c r="D450" s="1025">
        <f>IF(Data!CA450="","",Data!CA450)</f>
        <v>80</v>
      </c>
      <c r="E450" s="1025">
        <f>IF(Data!CB450="","",Data!CB450)</f>
        <v>80</v>
      </c>
      <c r="F450" s="1025">
        <f>IF(Data!CC450="","",Data!CC450)</f>
        <v>80</v>
      </c>
      <c r="G450" s="1123"/>
      <c r="H450" s="983"/>
      <c r="I450" s="983"/>
      <c r="J450" s="983"/>
      <c r="K450" s="983"/>
      <c r="L450" s="1123"/>
      <c r="M450" s="983"/>
      <c r="N450" s="983"/>
      <c r="O450" s="983"/>
      <c r="P450" s="983"/>
      <c r="Q450" s="1150"/>
      <c r="R450" s="544"/>
      <c r="S450" s="1050"/>
      <c r="T450" s="1050"/>
      <c r="U450" s="1082">
        <v>450</v>
      </c>
      <c r="V450" s="470"/>
      <c r="X450" s="47">
        <f>D456/D450</f>
        <v>5.625</v>
      </c>
    </row>
    <row r="451" spans="1:24" ht="15.75" customHeight="1">
      <c r="A451" s="961" t="s">
        <v>392</v>
      </c>
      <c r="B451" s="1133"/>
      <c r="C451" s="1025">
        <f>IF(Data!BZ451="","",Data!BZ451)</f>
        <v>1</v>
      </c>
      <c r="D451" s="1025">
        <f>IF(Data!CA451="","",Data!CA451)</f>
        <v>1</v>
      </c>
      <c r="E451" s="1025">
        <f>IF(Data!CB451="","",Data!CB451)</f>
        <v>1</v>
      </c>
      <c r="F451" s="1025">
        <f>IF(Data!CC451="","",Data!CC451)</f>
        <v>1</v>
      </c>
      <c r="G451" s="1123"/>
      <c r="H451" s="983"/>
      <c r="I451" s="983"/>
      <c r="J451" s="983"/>
      <c r="K451" s="983"/>
      <c r="L451" s="1123"/>
      <c r="M451" s="983"/>
      <c r="N451" s="983"/>
      <c r="O451" s="983"/>
      <c r="P451" s="983"/>
      <c r="Q451" s="1150"/>
      <c r="R451" s="544"/>
      <c r="S451" s="1050"/>
      <c r="T451" s="1050"/>
      <c r="U451" s="1082">
        <v>451</v>
      </c>
      <c r="V451" s="470"/>
    </row>
    <row r="452" spans="1:24" ht="15.75" customHeight="1">
      <c r="A452" s="1142" t="s">
        <v>156</v>
      </c>
      <c r="B452" s="1120"/>
      <c r="C452" s="1025">
        <f>IF(Data!BZ452="","",Data!BZ452)</f>
        <v>11</v>
      </c>
      <c r="D452" s="1025">
        <f>IF(Data!CA452="","",Data!CA452)</f>
        <v>10</v>
      </c>
      <c r="E452" s="1025">
        <f>IF(Data!CB452="","",Data!CB452)</f>
        <v>8</v>
      </c>
      <c r="F452" s="1025">
        <f>IF(Data!CC452="","",Data!CC452)</f>
        <v>6</v>
      </c>
      <c r="G452" s="1120"/>
      <c r="H452" s="983"/>
      <c r="I452" s="983"/>
      <c r="J452" s="983"/>
      <c r="K452" s="983"/>
      <c r="L452" s="1120"/>
      <c r="M452" s="983"/>
      <c r="N452" s="983"/>
      <c r="O452" s="983"/>
      <c r="P452" s="983"/>
      <c r="Q452" s="1150"/>
      <c r="R452" s="544"/>
      <c r="S452" s="1050"/>
      <c r="T452" s="1050"/>
      <c r="U452" s="1082">
        <v>452</v>
      </c>
      <c r="V452" s="470"/>
    </row>
    <row r="453" spans="1:24" ht="15.75" customHeight="1">
      <c r="A453" s="1191" t="s">
        <v>369</v>
      </c>
      <c r="B453" s="1120"/>
      <c r="C453" s="1164">
        <f>IF(C451="","",C450*C451*C452)</f>
        <v>880</v>
      </c>
      <c r="D453" s="1164">
        <f>IF(D451="","",D450*D451*D452)</f>
        <v>800</v>
      </c>
      <c r="E453" s="1164">
        <f>IF(E451="","",E450*E451*E452)</f>
        <v>640</v>
      </c>
      <c r="F453" s="1164">
        <f>IF(F451="","",F450*F451*F452)</f>
        <v>480</v>
      </c>
      <c r="G453" s="1148"/>
      <c r="H453" s="983"/>
      <c r="I453" s="983"/>
      <c r="J453" s="983"/>
      <c r="K453" s="983"/>
      <c r="L453" s="1148"/>
      <c r="M453" s="983"/>
      <c r="N453" s="983"/>
      <c r="O453" s="983"/>
      <c r="P453" s="983"/>
      <c r="Q453" s="1150"/>
      <c r="R453" s="544"/>
      <c r="S453" s="1050"/>
      <c r="T453" s="1050"/>
      <c r="U453" s="1082">
        <v>453</v>
      </c>
      <c r="V453" s="470"/>
    </row>
    <row r="454" spans="1:24" ht="15.75" customHeight="1">
      <c r="A454" s="1191" t="s">
        <v>400</v>
      </c>
      <c r="B454" s="1120"/>
      <c r="C454" s="1025">
        <f>IF(Data!BZ454="","",Data!BZ454)</f>
        <v>15156.216</v>
      </c>
      <c r="D454" s="1025">
        <f>IF(Data!CA454="","",Data!CA454)</f>
        <v>15156.216</v>
      </c>
      <c r="E454" s="1025">
        <f>IF(Data!CB454="","",Data!CB454)</f>
        <v>15156.216</v>
      </c>
      <c r="F454" s="1025">
        <f>IF(Data!CC454="","",Data!CC454)</f>
        <v>15156.216</v>
      </c>
      <c r="G454" s="1148"/>
      <c r="H454" s="983"/>
      <c r="I454" s="983"/>
      <c r="J454" s="983"/>
      <c r="K454" s="983"/>
      <c r="L454" s="1148"/>
      <c r="M454" s="983"/>
      <c r="N454" s="983"/>
      <c r="O454" s="983"/>
      <c r="P454" s="983"/>
      <c r="Q454" s="1150"/>
      <c r="R454" s="544"/>
      <c r="S454" s="1050"/>
      <c r="T454" s="1050"/>
      <c r="U454" s="1082">
        <v>454</v>
      </c>
      <c r="V454" s="470"/>
    </row>
    <row r="455" spans="1:24" ht="15.75" customHeight="1">
      <c r="A455" s="1142" t="s">
        <v>353</v>
      </c>
      <c r="B455" s="1120"/>
      <c r="C455" s="1436">
        <f>IF(C453="","",C453*C454/C$46/365/$P$1)</f>
        <v>0.69206465753424673</v>
      </c>
      <c r="D455" s="1436">
        <f>IF(D453="","",D453*D454/D$46/365/$P$1)</f>
        <v>0.62914968866749699</v>
      </c>
      <c r="E455" s="1436">
        <f>IF(E453="","",E453*E454/E$46/365/$P$1)</f>
        <v>0.5033197509339975</v>
      </c>
      <c r="F455" s="1436">
        <f>IF(F453="","",F453*F454/F$46/365/$P$1)</f>
        <v>0.45298777584059774</v>
      </c>
      <c r="G455" s="1133"/>
      <c r="H455" s="983"/>
      <c r="I455" s="983"/>
      <c r="J455" s="983"/>
      <c r="K455" s="983"/>
      <c r="L455" s="1133"/>
      <c r="M455" s="983"/>
      <c r="N455" s="983"/>
      <c r="O455" s="983"/>
      <c r="P455" s="983"/>
      <c r="Q455" s="1150"/>
      <c r="R455" s="1081"/>
      <c r="S455" s="1043"/>
      <c r="T455" s="1043"/>
      <c r="U455" s="1082">
        <v>455</v>
      </c>
      <c r="V455" s="470"/>
    </row>
    <row r="456" spans="1:24" ht="15.75" customHeight="1">
      <c r="A456" s="1210" t="s">
        <v>394</v>
      </c>
      <c r="B456" s="1133"/>
      <c r="C456" s="1025">
        <f>IF(Data!BZ456="","",Data!BZ456)</f>
        <v>450</v>
      </c>
      <c r="D456" s="1025">
        <f>IF(Data!CA456="","",Data!CA456)</f>
        <v>450</v>
      </c>
      <c r="E456" s="1025">
        <f>IF(Data!CB456="","",Data!CB456)</f>
        <v>450</v>
      </c>
      <c r="F456" s="1025">
        <f>IF(Data!CC456="","",Data!CC456)</f>
        <v>450</v>
      </c>
      <c r="G456" s="1146"/>
      <c r="H456" s="983"/>
      <c r="I456" s="983"/>
      <c r="J456" s="983"/>
      <c r="K456" s="983"/>
      <c r="L456" s="1146"/>
      <c r="M456" s="983"/>
      <c r="N456" s="983"/>
      <c r="O456" s="983"/>
      <c r="P456" s="983"/>
      <c r="Q456" s="1150"/>
      <c r="R456" s="1134"/>
      <c r="S456" s="1135"/>
      <c r="T456" s="1135"/>
      <c r="U456" s="1082">
        <v>456</v>
      </c>
      <c r="V456" s="470"/>
    </row>
    <row r="457" spans="1:24" ht="15.75" customHeight="1">
      <c r="A457" s="1142" t="s">
        <v>395</v>
      </c>
      <c r="B457" s="1120"/>
      <c r="C457" s="1437">
        <f>IF(OR(C456="",C451=""),"",C451*C452*C456)</f>
        <v>4950</v>
      </c>
      <c r="D457" s="1437">
        <f>IF(OR(D456="",D451=""),"",D451*D452*D456)</f>
        <v>4500</v>
      </c>
      <c r="E457" s="1437">
        <f>IF(OR(E456="",E451=""),"",E451*E452*E456)</f>
        <v>3600</v>
      </c>
      <c r="F457" s="1437">
        <f>IF(OR(F456="",F451=""),"",F451*F452*F456)</f>
        <v>2700</v>
      </c>
      <c r="G457" s="1148"/>
      <c r="H457" s="983"/>
      <c r="I457" s="983"/>
      <c r="J457" s="983"/>
      <c r="K457" s="983"/>
      <c r="L457" s="1148"/>
      <c r="M457" s="983"/>
      <c r="N457" s="983"/>
      <c r="O457" s="983"/>
      <c r="P457" s="983"/>
      <c r="Q457" s="1150"/>
      <c r="R457" s="544"/>
      <c r="S457" s="1050"/>
      <c r="T457" s="1050"/>
      <c r="U457" s="1082">
        <v>457</v>
      </c>
      <c r="V457" s="470"/>
    </row>
    <row r="458" spans="1:24" ht="15.75" customHeight="1">
      <c r="A458" s="1435" t="str">
        <f>IF(Data!A458="","",Data!A458)</f>
        <v>Maize samp purchase</v>
      </c>
      <c r="B458" s="1120"/>
      <c r="C458" s="1025" t="str">
        <f>IF(Data!BZ458="","",Data!BZ458)</f>
        <v>bag</v>
      </c>
      <c r="D458" s="1025" t="str">
        <f>IF(Data!CA458="","",Data!CA458)</f>
        <v>bag</v>
      </c>
      <c r="E458" s="1025" t="str">
        <f>IF(Data!CB458="","",Data!CB458)</f>
        <v>bag</v>
      </c>
      <c r="F458" s="1025" t="str">
        <f>IF(Data!CC458="","",Data!CC458)</f>
        <v>bag</v>
      </c>
      <c r="G458" s="1148"/>
      <c r="H458" s="983"/>
      <c r="I458" s="983"/>
      <c r="J458" s="983"/>
      <c r="K458" s="983"/>
      <c r="L458" s="1148"/>
      <c r="M458" s="983"/>
      <c r="N458" s="983"/>
      <c r="O458" s="983"/>
      <c r="P458" s="983"/>
      <c r="Q458" s="1150"/>
      <c r="R458" s="489"/>
      <c r="S458" s="489"/>
      <c r="T458" s="489"/>
      <c r="U458" s="1082">
        <v>458</v>
      </c>
      <c r="V458" s="470"/>
    </row>
    <row r="459" spans="1:24" ht="15.75" customHeight="1">
      <c r="A459" s="961" t="s">
        <v>368</v>
      </c>
      <c r="B459" s="1120"/>
      <c r="C459" s="1025">
        <f>IF(Data!BZ459="","",Data!BZ459)</f>
        <v>5</v>
      </c>
      <c r="D459" s="1025">
        <f>IF(Data!CA459="","",Data!CA459)</f>
        <v>5</v>
      </c>
      <c r="E459" s="1025">
        <f>IF(Data!CB459="","",Data!CB459)</f>
        <v>5</v>
      </c>
      <c r="F459" s="1025">
        <f>IF(Data!CC459="","",Data!CC459)</f>
        <v>5</v>
      </c>
      <c r="G459" s="1148"/>
      <c r="H459" s="983"/>
      <c r="I459" s="983"/>
      <c r="J459" s="983"/>
      <c r="K459" s="983"/>
      <c r="L459" s="1148"/>
      <c r="M459" s="983"/>
      <c r="N459" s="983"/>
      <c r="O459" s="983"/>
      <c r="P459" s="983"/>
      <c r="Q459" s="1150"/>
      <c r="R459" s="544"/>
      <c r="S459" s="1050"/>
      <c r="T459" s="1050"/>
      <c r="U459" s="1082">
        <v>459</v>
      </c>
      <c r="V459" s="470"/>
    </row>
    <row r="460" spans="1:24" ht="15.75" customHeight="1">
      <c r="A460" s="961" t="s">
        <v>392</v>
      </c>
      <c r="B460" s="1120"/>
      <c r="C460" s="1025" t="str">
        <f>IF(Data!BZ460="","",Data!BZ460)</f>
        <v/>
      </c>
      <c r="D460" s="1025" t="str">
        <f>IF(Data!CA460="","",Data!CA460)</f>
        <v/>
      </c>
      <c r="E460" s="1025">
        <f>IF(Data!CB460="","",Data!CB460)</f>
        <v>1</v>
      </c>
      <c r="F460" s="1025">
        <f>IF(Data!CC460="","",Data!CC460)</f>
        <v>1</v>
      </c>
      <c r="G460" s="1148"/>
      <c r="H460" s="983"/>
      <c r="I460" s="983"/>
      <c r="J460" s="983"/>
      <c r="K460" s="983"/>
      <c r="L460" s="1148"/>
      <c r="M460" s="983"/>
      <c r="N460" s="983"/>
      <c r="O460" s="983"/>
      <c r="P460" s="983"/>
      <c r="Q460" s="1150"/>
      <c r="R460" s="544"/>
      <c r="S460" s="1050"/>
      <c r="T460" s="1050"/>
      <c r="U460" s="1082">
        <v>460</v>
      </c>
      <c r="V460" s="470"/>
    </row>
    <row r="461" spans="1:24" ht="15.75" customHeight="1">
      <c r="A461" s="1142" t="s">
        <v>156</v>
      </c>
      <c r="B461" s="1123"/>
      <c r="C461" s="1025" t="str">
        <f>IF(Data!BZ461="","",Data!BZ461)</f>
        <v/>
      </c>
      <c r="D461" s="1025" t="str">
        <f>IF(Data!CA461="","",Data!CA461)</f>
        <v/>
      </c>
      <c r="E461" s="1025">
        <f>IF(Data!CB461="","",Data!CB461)</f>
        <v>12</v>
      </c>
      <c r="F461" s="1025">
        <f>IF(Data!CC461="","",Data!CC461)</f>
        <v>12</v>
      </c>
      <c r="G461" s="1148"/>
      <c r="H461" s="983"/>
      <c r="I461" s="983"/>
      <c r="J461" s="983"/>
      <c r="K461" s="983"/>
      <c r="L461" s="1148"/>
      <c r="M461" s="983"/>
      <c r="N461" s="983"/>
      <c r="O461" s="983"/>
      <c r="P461" s="983"/>
      <c r="Q461" s="1150"/>
      <c r="R461" s="544"/>
      <c r="S461" s="1050"/>
      <c r="T461" s="1050"/>
      <c r="U461" s="1082">
        <v>461</v>
      </c>
      <c r="V461" s="470"/>
    </row>
    <row r="462" spans="1:24" s="1186" customFormat="1" ht="15.75" customHeight="1">
      <c r="A462" s="1191" t="s">
        <v>369</v>
      </c>
      <c r="B462" s="1120"/>
      <c r="C462" s="1164" t="str">
        <f>IF(C460="","",C459*C460*C461)</f>
        <v/>
      </c>
      <c r="D462" s="1164" t="str">
        <f>IF(D460="","",D459*D460*D461)</f>
        <v/>
      </c>
      <c r="E462" s="1164">
        <f>IF(E460="","",E459*E460*E461)</f>
        <v>60</v>
      </c>
      <c r="F462" s="1164">
        <f>IF(F460="","",F459*F460*F461)</f>
        <v>60</v>
      </c>
      <c r="G462" s="1120"/>
      <c r="H462" s="983"/>
      <c r="I462" s="983"/>
      <c r="J462" s="983"/>
      <c r="K462" s="983"/>
      <c r="L462" s="1120"/>
      <c r="M462" s="983"/>
      <c r="N462" s="983"/>
      <c r="O462" s="983"/>
      <c r="P462" s="983"/>
      <c r="Q462" s="1184"/>
      <c r="R462" s="544"/>
      <c r="S462" s="1050"/>
      <c r="T462" s="1050"/>
      <c r="U462" s="1082">
        <v>462</v>
      </c>
      <c r="V462" s="1185"/>
    </row>
    <row r="463" spans="1:24" ht="15.75" customHeight="1">
      <c r="A463" s="1191" t="s">
        <v>400</v>
      </c>
      <c r="B463" s="1133"/>
      <c r="C463" s="1025">
        <f>IF(Data!BZ463="","",Data!BZ463)</f>
        <v>15198.083999999999</v>
      </c>
      <c r="D463" s="1025">
        <f>IF(Data!CA463="","",Data!CA463)</f>
        <v>15198.083999999999</v>
      </c>
      <c r="E463" s="1025">
        <f>IF(Data!CB463="","",Data!CB463)</f>
        <v>15198.083999999999</v>
      </c>
      <c r="F463" s="1025">
        <f>IF(Data!CC463="","",Data!CC463)</f>
        <v>15198.083999999999</v>
      </c>
      <c r="G463" s="1120"/>
      <c r="H463" s="983"/>
      <c r="I463" s="983"/>
      <c r="J463" s="983"/>
      <c r="K463" s="983"/>
      <c r="L463" s="1120"/>
      <c r="M463" s="983"/>
      <c r="N463" s="983"/>
      <c r="O463" s="983"/>
      <c r="P463" s="983"/>
      <c r="Q463" s="1150"/>
      <c r="R463" s="544"/>
      <c r="S463" s="1050"/>
      <c r="T463" s="1050"/>
      <c r="U463" s="1082">
        <v>463</v>
      </c>
      <c r="V463" s="470"/>
    </row>
    <row r="464" spans="1:24" ht="15.75" customHeight="1">
      <c r="A464" s="1142" t="s">
        <v>353</v>
      </c>
      <c r="B464" s="1120"/>
      <c r="C464" s="1436" t="str">
        <f>IF(C462="","",C462*C463/C$46/365/$P$1)</f>
        <v/>
      </c>
      <c r="D464" s="1436" t="str">
        <f>IF(D462="","",D462*D463/D$46/365/$P$1)</f>
        <v/>
      </c>
      <c r="E464" s="1436">
        <f>IF(E462="","",E462*E463/E$46/365/$P$1)</f>
        <v>4.731657534246575E-2</v>
      </c>
      <c r="F464" s="1436">
        <f>IF(F462="","",F462*F463/F$46/365/$P$1)</f>
        <v>5.6779890410958891E-2</v>
      </c>
      <c r="G464" s="1143"/>
      <c r="H464" s="983"/>
      <c r="I464" s="983"/>
      <c r="J464" s="983"/>
      <c r="K464" s="983"/>
      <c r="L464" s="1143"/>
      <c r="M464" s="983"/>
      <c r="N464" s="983"/>
      <c r="O464" s="983"/>
      <c r="P464" s="983"/>
      <c r="Q464" s="1150"/>
      <c r="R464" s="1081"/>
      <c r="S464" s="1043"/>
      <c r="T464" s="1043"/>
      <c r="U464" s="1082">
        <v>464</v>
      </c>
      <c r="V464" s="470"/>
    </row>
    <row r="465" spans="1:22" ht="15.75" customHeight="1">
      <c r="A465" s="1211" t="s">
        <v>394</v>
      </c>
      <c r="B465" s="1120"/>
      <c r="C465" s="1025" t="str">
        <f>IF(Data!BZ465="","",Data!BZ465)</f>
        <v/>
      </c>
      <c r="D465" s="1025" t="str">
        <f>IF(Data!CA465="","",Data!CA465)</f>
        <v/>
      </c>
      <c r="E465" s="1025">
        <f>IF(Data!CB465="","",Data!CB465)</f>
        <v>37</v>
      </c>
      <c r="F465" s="1025">
        <f>IF(Data!CC465="","",Data!CC465)</f>
        <v>37</v>
      </c>
      <c r="G465" s="1120"/>
      <c r="H465" s="983"/>
      <c r="I465" s="983"/>
      <c r="J465" s="983"/>
      <c r="K465" s="983"/>
      <c r="L465" s="1120"/>
      <c r="M465" s="983"/>
      <c r="N465" s="983"/>
      <c r="O465" s="983"/>
      <c r="P465" s="983"/>
      <c r="Q465" s="1150"/>
      <c r="R465" s="1134"/>
      <c r="S465" s="1135"/>
      <c r="T465" s="1135"/>
      <c r="U465" s="1082">
        <v>465</v>
      </c>
      <c r="V465" s="470"/>
    </row>
    <row r="466" spans="1:22" ht="15.75" customHeight="1">
      <c r="A466" s="1142" t="s">
        <v>395</v>
      </c>
      <c r="B466" s="1133"/>
      <c r="C466" s="1437" t="str">
        <f>IF(OR(C465="",C460=""),"",C460*C461*C465)</f>
        <v/>
      </c>
      <c r="D466" s="1437" t="str">
        <f>IF(OR(D465="",D460=""),"",D460*D461*D465)</f>
        <v/>
      </c>
      <c r="E466" s="1437">
        <f>IF(OR(E465="",E460=""),"",E460*E461*E465)</f>
        <v>444</v>
      </c>
      <c r="F466" s="1437">
        <f>IF(OR(F465="",F460=""),"",F460*F461*F465)</f>
        <v>444</v>
      </c>
      <c r="G466" s="962"/>
      <c r="H466" s="983"/>
      <c r="I466" s="983"/>
      <c r="J466" s="983"/>
      <c r="K466" s="983"/>
      <c r="L466" s="962"/>
      <c r="M466" s="983"/>
      <c r="N466" s="983"/>
      <c r="O466" s="983"/>
      <c r="P466" s="983"/>
      <c r="Q466" s="1150"/>
      <c r="R466" s="544"/>
      <c r="S466" s="1050"/>
      <c r="T466" s="1050"/>
      <c r="U466" s="1082">
        <v>466</v>
      </c>
      <c r="V466" s="470"/>
    </row>
    <row r="467" spans="1:22" ht="15.75" customHeight="1">
      <c r="A467" s="1435" t="str">
        <f>IF(Data!A467="","",Data!A467)</f>
        <v>Rice purchase</v>
      </c>
      <c r="B467" s="1120"/>
      <c r="C467" s="1025" t="str">
        <f>IF(Data!BZ467="","",Data!BZ467)</f>
        <v/>
      </c>
      <c r="D467" s="1025" t="str">
        <f>IF(Data!CA467="","",Data!CA467)</f>
        <v/>
      </c>
      <c r="E467" s="1025" t="str">
        <f>IF(Data!CB467="","",Data!CB467)</f>
        <v>kg</v>
      </c>
      <c r="F467" s="1025" t="str">
        <f>IF(Data!CC467="","",Data!CC467)</f>
        <v>kg</v>
      </c>
      <c r="G467" s="1148"/>
      <c r="H467" s="983"/>
      <c r="I467" s="983"/>
      <c r="J467" s="983"/>
      <c r="K467" s="983"/>
      <c r="L467" s="1148"/>
      <c r="M467" s="983"/>
      <c r="N467" s="983"/>
      <c r="O467" s="983"/>
      <c r="P467" s="983"/>
      <c r="Q467" s="1150"/>
      <c r="R467" s="489"/>
      <c r="S467" s="489"/>
      <c r="T467" s="489"/>
      <c r="U467" s="1082">
        <v>467</v>
      </c>
      <c r="V467" s="470"/>
    </row>
    <row r="468" spans="1:22" ht="15.75" customHeight="1">
      <c r="A468" s="961" t="s">
        <v>368</v>
      </c>
      <c r="B468" s="1120"/>
      <c r="C468" s="1025">
        <f>IF(Data!BZ468="","",Data!BZ468)</f>
        <v>5</v>
      </c>
      <c r="D468" s="1025">
        <f>IF(Data!CA468="","",Data!CA468)</f>
        <v>5</v>
      </c>
      <c r="E468" s="1025">
        <f>IF(Data!CB468="","",Data!CB468)</f>
        <v>5</v>
      </c>
      <c r="F468" s="1025">
        <f>IF(Data!CC468="","",Data!CC468)</f>
        <v>5</v>
      </c>
      <c r="G468" s="1148"/>
      <c r="H468" s="983"/>
      <c r="I468" s="983"/>
      <c r="J468" s="983"/>
      <c r="K468" s="983"/>
      <c r="L468" s="1148"/>
      <c r="M468" s="983"/>
      <c r="N468" s="983"/>
      <c r="O468" s="983"/>
      <c r="P468" s="983"/>
      <c r="Q468" s="1150"/>
      <c r="R468" s="544"/>
      <c r="S468" s="1050"/>
      <c r="T468" s="1050"/>
      <c r="U468" s="1082">
        <v>468</v>
      </c>
      <c r="V468" s="470"/>
    </row>
    <row r="469" spans="1:22" ht="15.75" customHeight="1">
      <c r="A469" s="961" t="s">
        <v>392</v>
      </c>
      <c r="B469" s="1123"/>
      <c r="C469" s="1025" t="str">
        <f>IF(Data!BZ469="","",Data!BZ469)</f>
        <v/>
      </c>
      <c r="D469" s="1025" t="str">
        <f>IF(Data!CA469="","",Data!CA469)</f>
        <v/>
      </c>
      <c r="E469" s="1025">
        <f>IF(Data!CB469="","",Data!CB469)</f>
        <v>1</v>
      </c>
      <c r="F469" s="1025">
        <f>IF(Data!CC469="","",Data!CC469)</f>
        <v>1</v>
      </c>
      <c r="G469" s="1148"/>
      <c r="H469" s="1212">
        <f>IF(H$46="","",IF('[2]Exp factors'!$B52="poor",'[2]Exp factors'!$G$52*H$46/$D468/H470,SUM(C469)*'[2]Exp factors'!C$52))</f>
        <v>0.90465251594020757</v>
      </c>
      <c r="I469" s="1212">
        <f>IF(I$46="","",IF('[2]Exp factors'!$B52="poor",'[2]Exp factors'!$G$52*I$46/$D468/I470,SUM(D469)*'[2]Exp factors'!D$52))</f>
        <v>0.90465251594020757</v>
      </c>
      <c r="J469" s="1212">
        <f>IF(J$46="","",IF('[2]Exp factors'!$B52="poor",'[2]Exp factors'!$G$52*J$46/$D468/J470,SUM(E469)*'[2]Exp factors'!E$52))</f>
        <v>0.90465251594020757</v>
      </c>
      <c r="K469" s="1212">
        <f>IF(K$46="","",IF('[2]Exp factors'!$B52="poor",'[2]Exp factors'!$G$52*K$46/$D468/K470,SUM(F469)*'[2]Exp factors'!F$52))</f>
        <v>0.75387709661683966</v>
      </c>
      <c r="L469" s="1148"/>
      <c r="M469" s="983"/>
      <c r="N469" s="983"/>
      <c r="O469" s="983"/>
      <c r="P469" s="983"/>
      <c r="Q469" s="1150"/>
      <c r="R469" s="544"/>
      <c r="S469" s="1050"/>
      <c r="T469" s="1050"/>
      <c r="U469" s="1082">
        <v>469</v>
      </c>
      <c r="V469" s="470"/>
    </row>
    <row r="470" spans="1:22" ht="15.75" customHeight="1">
      <c r="A470" s="1142" t="s">
        <v>156</v>
      </c>
      <c r="B470" s="1120"/>
      <c r="C470" s="1025">
        <f>IF(Data!BZ470="","",Data!BZ470)</f>
        <v>12</v>
      </c>
      <c r="D470" s="1025">
        <f>IF(Data!CA470="","",Data!CA470)</f>
        <v>12</v>
      </c>
      <c r="E470" s="1025">
        <f>IF(Data!CB470="","",Data!CB470)</f>
        <v>12</v>
      </c>
      <c r="F470" s="1025">
        <f>IF(Data!CC470="","",Data!CC470)</f>
        <v>12</v>
      </c>
      <c r="G470" s="1148"/>
      <c r="H470" s="1213">
        <f>I470</f>
        <v>12</v>
      </c>
      <c r="I470" s="1213">
        <f>IF(SUM(D470)=0,IF(SUM(C470)=0,IF(SUM(E470)=0,IF(SUM(F470)=0,12,SUM(F470)),SUM(E470)),SUM(C470)),SUM(D470))</f>
        <v>12</v>
      </c>
      <c r="J470" s="1213">
        <f>I470</f>
        <v>12</v>
      </c>
      <c r="K470" s="1213">
        <f>I470</f>
        <v>12</v>
      </c>
      <c r="L470" s="1148"/>
      <c r="M470" s="983"/>
      <c r="N470" s="983"/>
      <c r="O470" s="983"/>
      <c r="P470" s="983"/>
      <c r="Q470" s="1150"/>
      <c r="R470" s="544"/>
      <c r="S470" s="1050"/>
      <c r="T470" s="1050"/>
      <c r="U470" s="1082">
        <v>470</v>
      </c>
      <c r="V470" s="470"/>
    </row>
    <row r="471" spans="1:22" s="1186" customFormat="1" ht="15.75" customHeight="1">
      <c r="A471" s="1191" t="s">
        <v>369</v>
      </c>
      <c r="B471" s="1120"/>
      <c r="C471" s="1164" t="str">
        <f>IF(C469="","",C468*C469*C470)</f>
        <v/>
      </c>
      <c r="D471" s="1164" t="str">
        <f>IF(D469="","",D468*D469*D470)</f>
        <v/>
      </c>
      <c r="E471" s="1164">
        <f>IF(E469="","",E468*E469*E470)</f>
        <v>60</v>
      </c>
      <c r="F471" s="1164">
        <f>IF(F469="","",F468*F469*F470)</f>
        <v>60</v>
      </c>
      <c r="G471" s="1120"/>
      <c r="H471" s="1164">
        <f>IF(H$46=0,"",SUM($D468)*H469*H470)</f>
        <v>54.279150956412458</v>
      </c>
      <c r="I471" s="1164">
        <f>IF(I$46=0,"",SUM($D468)*I469*I470)</f>
        <v>54.279150956412458</v>
      </c>
      <c r="J471" s="1164">
        <f>IF(J$46=0,"",SUM($D468)*J469*J470)</f>
        <v>54.279150956412458</v>
      </c>
      <c r="K471" s="1164">
        <f>IF(K$46=0,"",SUM($D468)*K469*K470)</f>
        <v>45.232625797010378</v>
      </c>
      <c r="L471" s="1120"/>
      <c r="M471" s="983"/>
      <c r="N471" s="983"/>
      <c r="O471" s="983"/>
      <c r="P471" s="983"/>
      <c r="Q471" s="1184"/>
      <c r="R471" s="544"/>
      <c r="S471" s="1050"/>
      <c r="T471" s="1050"/>
      <c r="U471" s="1082">
        <v>471</v>
      </c>
      <c r="V471" s="1185"/>
    </row>
    <row r="472" spans="1:22" ht="15.75" customHeight="1">
      <c r="A472" s="1191" t="s">
        <v>400</v>
      </c>
      <c r="B472" s="1133"/>
      <c r="C472" s="1025">
        <f>IF(Data!BZ472="","",Data!BZ472)</f>
        <v>14821.271999999999</v>
      </c>
      <c r="D472" s="1025">
        <f>IF(Data!CA472="","",Data!CA472)</f>
        <v>14821.271999999999</v>
      </c>
      <c r="E472" s="1025">
        <f>IF(Data!CB472="","",Data!CB472)</f>
        <v>14821.271999999999</v>
      </c>
      <c r="F472" s="1025">
        <f>IF(Data!CC472="","",Data!CC472)</f>
        <v>14821.271999999999</v>
      </c>
      <c r="G472" s="1120"/>
      <c r="H472" s="983"/>
      <c r="I472" s="983"/>
      <c r="J472" s="983"/>
      <c r="K472" s="983"/>
      <c r="L472" s="1120"/>
      <c r="M472" s="983"/>
      <c r="N472" s="983"/>
      <c r="O472" s="983"/>
      <c r="P472" s="983"/>
      <c r="Q472" s="1150"/>
      <c r="R472" s="544"/>
      <c r="S472" s="1050"/>
      <c r="T472" s="1050"/>
      <c r="U472" s="1082">
        <v>472</v>
      </c>
      <c r="V472" s="470"/>
    </row>
    <row r="473" spans="1:22" ht="15.75" customHeight="1">
      <c r="A473" s="1142" t="s">
        <v>353</v>
      </c>
      <c r="B473" s="1133"/>
      <c r="C473" s="1436" t="str">
        <f>IF(C471="","",C471*C472/C$46/365/$P$1)</f>
        <v/>
      </c>
      <c r="D473" s="1436" t="str">
        <f>IF(D471="","",D471*D472/D$46/365/$P$1)</f>
        <v/>
      </c>
      <c r="E473" s="1436">
        <f>IF(E471="","",E471*E472/E$46/365/$P$1)</f>
        <v>4.6143437110834372E-2</v>
      </c>
      <c r="F473" s="1436">
        <f>IF(F471="","",F471*F472/F$46/365/$P$1)</f>
        <v>5.5372124533001242E-2</v>
      </c>
      <c r="G473" s="1143"/>
      <c r="H473" s="1436">
        <f>IF(H$46=0,"",H471*SUM($D472)/H$46/365/$P$1)</f>
        <v>4.1743776476445053E-2</v>
      </c>
      <c r="I473" s="1436">
        <f>IF(I$46=0,"",I471*SUM($D472)/I$46/365/$P$1)</f>
        <v>4.1743776476445053E-2</v>
      </c>
      <c r="J473" s="1436">
        <f>IF(J$46=0,"",J471*SUM($D472)/J$46/365/$P$1)</f>
        <v>4.1743776476445053E-2</v>
      </c>
      <c r="K473" s="1436">
        <f>IF(K$46=0,"",K471*SUM($D472)/K$46/365/$P$1)</f>
        <v>4.1743776476445053E-2</v>
      </c>
      <c r="L473" s="1143"/>
      <c r="M473" s="1169">
        <f>IF(SUM(H473)=SUM(C473),"",SUM(H473)-SUM(C473))</f>
        <v>4.1743776476445053E-2</v>
      </c>
      <c r="N473" s="1169">
        <f>IF(SUM(I473)=SUM(D473),"",SUM(I473)-SUM(D473))</f>
        <v>4.1743776476445053E-2</v>
      </c>
      <c r="O473" s="1169">
        <f>IF(SUM(J473)=SUM(E473),"",SUM(J473)-SUM(E473))</f>
        <v>-4.3996606343893185E-3</v>
      </c>
      <c r="P473" s="1169">
        <f>IF(SUM(K473)=SUM(F473),"",SUM(K473)-SUM(F473))</f>
        <v>-1.3628348056556189E-2</v>
      </c>
      <c r="Q473" s="1150"/>
      <c r="R473" s="1081"/>
      <c r="S473" s="1043"/>
      <c r="T473" s="1043"/>
      <c r="U473" s="1082">
        <v>473</v>
      </c>
      <c r="V473" s="470"/>
    </row>
    <row r="474" spans="1:22" ht="15.75" customHeight="1">
      <c r="A474" s="1211" t="s">
        <v>398</v>
      </c>
      <c r="B474" s="1120"/>
      <c r="C474" s="1025" t="str">
        <f>IF(Data!BZ474="","",Data!BZ474)</f>
        <v/>
      </c>
      <c r="D474" s="1025" t="str">
        <f>IF(Data!CA474="","",Data!CA474)</f>
        <v/>
      </c>
      <c r="E474" s="1025">
        <f>IF(Data!CB474="","",Data!CB474)</f>
        <v>11</v>
      </c>
      <c r="F474" s="1025">
        <f>IF(Data!CC474="","",Data!CC474)</f>
        <v>11</v>
      </c>
      <c r="G474" s="1120"/>
      <c r="H474" s="1451">
        <f>$I474</f>
        <v>11</v>
      </c>
      <c r="I474" s="1451">
        <f>IF(SUM($D474)=0,IF(SUM($C474)=0,IF(SUM($E474)=0,IF(SUM($F474)=0,'[2]Exp factors'!$H$52*$D468,SUM($F474)),SUM($E474)),SUM($C474)),SUM($D474))</f>
        <v>11</v>
      </c>
      <c r="J474" s="1451">
        <f>$I474</f>
        <v>11</v>
      </c>
      <c r="K474" s="1451">
        <f>$I474</f>
        <v>11</v>
      </c>
      <c r="L474" s="1120"/>
      <c r="M474" s="983"/>
      <c r="N474" s="983"/>
      <c r="O474" s="983"/>
      <c r="P474" s="983"/>
      <c r="Q474" s="1150"/>
      <c r="R474" s="1134"/>
      <c r="S474" s="1135"/>
      <c r="T474" s="1135"/>
      <c r="U474" s="1082">
        <v>474</v>
      </c>
      <c r="V474" s="470"/>
    </row>
    <row r="475" spans="1:22" ht="15.75" customHeight="1">
      <c r="A475" s="1142" t="s">
        <v>395</v>
      </c>
      <c r="B475" s="1120"/>
      <c r="C475" s="1437" t="str">
        <f>IF(OR(C474="",C469=""),"",C471*C474)</f>
        <v/>
      </c>
      <c r="D475" s="1437" t="str">
        <f>IF(OR(D474="",D469=""),"",D471*D474)</f>
        <v/>
      </c>
      <c r="E475" s="1437">
        <f>IF(OR(E474="",E469=""),"",E471*E474)</f>
        <v>660</v>
      </c>
      <c r="F475" s="1437">
        <f>IF(OR(F474="",F469=""),"",F471*F474)</f>
        <v>660</v>
      </c>
      <c r="G475" s="1195"/>
      <c r="H475" s="1437">
        <f t="shared" ref="H475" si="16">IF(H$46=0,"",H469*H470*H474)</f>
        <v>119.41413210410741</v>
      </c>
      <c r="I475" s="1437">
        <f>IF(I$46=0,"",I469*I470*I474)</f>
        <v>119.41413210410741</v>
      </c>
      <c r="J475" s="1437">
        <f t="shared" ref="J475:K475" si="17">IF(J$46=0,"",J469*J470*J474)</f>
        <v>119.41413210410741</v>
      </c>
      <c r="K475" s="1437">
        <f t="shared" si="17"/>
        <v>99.511776753422836</v>
      </c>
      <c r="L475" s="1195"/>
      <c r="M475" s="992">
        <f>IF(SUM(H475)=SUM(C475),"",SUM(H475)-SUM(C475))</f>
        <v>119.41413210410741</v>
      </c>
      <c r="N475" s="992">
        <f>IF(SUM(I475)=SUM(D475),"",SUM(I475)-SUM(D475))</f>
        <v>119.41413210410741</v>
      </c>
      <c r="O475" s="992">
        <f>IF(SUM(J475)=SUM(E475),"",SUM(J475)-SUM(E475))</f>
        <v>-540.58586789589253</v>
      </c>
      <c r="P475" s="992">
        <f>IF(SUM(K475)=SUM(F475),"",SUM(K475)-SUM(F475))</f>
        <v>-560.48822324657715</v>
      </c>
      <c r="Q475" s="1150"/>
      <c r="R475" s="544"/>
      <c r="S475" s="1050"/>
      <c r="T475" s="1050"/>
      <c r="U475" s="1082">
        <v>475</v>
      </c>
      <c r="V475" s="470"/>
    </row>
    <row r="476" spans="1:22" ht="15.75" customHeight="1">
      <c r="A476" s="1435" t="str">
        <f>IF(Data!A476="","",Data!A476)</f>
        <v>Potatoes purchase</v>
      </c>
      <c r="B476" s="1120"/>
      <c r="C476" s="1025" t="str">
        <f>IF(Data!BZ476="","",Data!BZ476)</f>
        <v>kg</v>
      </c>
      <c r="D476" s="1025" t="str">
        <f>IF(Data!CA476="","",Data!CA476)</f>
        <v>kg</v>
      </c>
      <c r="E476" s="1025" t="str">
        <f>IF(Data!CB476="","",Data!CB476)</f>
        <v>kg</v>
      </c>
      <c r="F476" s="1025" t="str">
        <f>IF(Data!CC476="","",Data!CC476)</f>
        <v>kg</v>
      </c>
      <c r="G476" s="1123"/>
      <c r="H476" s="983"/>
      <c r="I476" s="983"/>
      <c r="J476" s="983"/>
      <c r="K476" s="983"/>
      <c r="L476" s="1123"/>
      <c r="M476" s="983"/>
      <c r="N476" s="983"/>
      <c r="O476" s="983"/>
      <c r="P476" s="983"/>
      <c r="Q476" s="1150"/>
      <c r="R476" s="489"/>
      <c r="S476" s="489"/>
      <c r="T476" s="489"/>
      <c r="U476" s="1082">
        <v>476</v>
      </c>
      <c r="V476" s="470"/>
    </row>
    <row r="477" spans="1:22" ht="15.75" customHeight="1">
      <c r="A477" s="961" t="s">
        <v>368</v>
      </c>
      <c r="B477" s="1133"/>
      <c r="C477" s="1025">
        <f>IF(Data!BZ477="","",Data!BZ477)</f>
        <v>10</v>
      </c>
      <c r="D477" s="1025">
        <f>IF(Data!CA477="","",Data!CA477)</f>
        <v>10</v>
      </c>
      <c r="E477" s="1025">
        <f>IF(Data!CB477="","",Data!CB477)</f>
        <v>7</v>
      </c>
      <c r="F477" s="1025">
        <f>IF(Data!CC477="","",Data!CC477)</f>
        <v>7</v>
      </c>
      <c r="G477" s="1123"/>
      <c r="H477" s="983"/>
      <c r="I477" s="983"/>
      <c r="J477" s="983"/>
      <c r="K477" s="983"/>
      <c r="L477" s="1123"/>
      <c r="M477" s="983"/>
      <c r="N477" s="983"/>
      <c r="O477" s="983"/>
      <c r="P477" s="983"/>
      <c r="Q477" s="1150"/>
      <c r="R477" s="544"/>
      <c r="S477" s="1050"/>
      <c r="T477" s="1050"/>
      <c r="U477" s="1082">
        <v>477</v>
      </c>
      <c r="V477" s="470"/>
    </row>
    <row r="478" spans="1:22" ht="15.75" customHeight="1">
      <c r="A478" s="961" t="s">
        <v>392</v>
      </c>
      <c r="B478" s="1133"/>
      <c r="C478" s="1025">
        <f>IF(Data!BZ478="","",Data!BZ478)</f>
        <v>1</v>
      </c>
      <c r="D478" s="1025">
        <f>IF(Data!CA478="","",Data!CA478)</f>
        <v>1</v>
      </c>
      <c r="E478" s="1025">
        <f>IF(Data!CB478="","",Data!CB478)</f>
        <v>1</v>
      </c>
      <c r="F478" s="1025">
        <f>IF(Data!CC478="","",Data!CC478)</f>
        <v>1</v>
      </c>
      <c r="G478" s="1123"/>
      <c r="H478" s="1212">
        <f>IF('[2]Exp factors'!$B54="poor",'[2]Exp factors'!$G$54*H$46/$D477/H479,SUM(C478)*'[2]Exp factors'!C$54)</f>
        <v>0.35034106577686308</v>
      </c>
      <c r="I478" s="1212">
        <f>IF(I$46="","",IF('[2]Exp factors'!$B54="poor",'[2]Exp factors'!$G$54*I$46/$D477/I479,SUM(D478)*'[2]Exp factors'!D$54))</f>
        <v>0.35034106577686308</v>
      </c>
      <c r="J478" s="1212">
        <f>IF(J$46="","",IF('[2]Exp factors'!$B54="poor",'[2]Exp factors'!$G$54*J$46/$D477/J479,SUM(E478)*'[2]Exp factors'!E$54))</f>
        <v>0.35034106577686308</v>
      </c>
      <c r="K478" s="1212">
        <f>IF(K$46="","",IF('[2]Exp factors'!$B54="poor",'[2]Exp factors'!$G$54*K$46/$D477/K479,SUM(F478)*'[2]Exp factors'!F$54))</f>
        <v>0.2919508881473859</v>
      </c>
      <c r="L478" s="1123"/>
      <c r="M478" s="983"/>
      <c r="N478" s="983"/>
      <c r="O478" s="983"/>
      <c r="P478" s="983"/>
      <c r="Q478" s="1150"/>
      <c r="R478" s="544"/>
      <c r="S478" s="1050"/>
      <c r="T478" s="1050"/>
      <c r="U478" s="1082">
        <v>478</v>
      </c>
      <c r="V478" s="470"/>
    </row>
    <row r="479" spans="1:22" ht="15.75" customHeight="1">
      <c r="A479" s="1142" t="s">
        <v>156</v>
      </c>
      <c r="B479" s="1120"/>
      <c r="C479" s="1025">
        <f>IF(Data!BZ479="","",Data!BZ479)</f>
        <v>12</v>
      </c>
      <c r="D479" s="1025">
        <f>IF(Data!CA479="","",Data!CA479)</f>
        <v>12</v>
      </c>
      <c r="E479" s="1025">
        <f>IF(Data!CB479="","",Data!CB479)</f>
        <v>12</v>
      </c>
      <c r="F479" s="1025">
        <f>IF(Data!CC479="","",Data!CC479)</f>
        <v>12</v>
      </c>
      <c r="G479" s="1120"/>
      <c r="H479" s="1213">
        <f>I479</f>
        <v>12</v>
      </c>
      <c r="I479" s="1213">
        <f>IF(SUM(D479)=0,IF(SUM(C479)=0,IF(SUM(E479)=0,IF(SUM(F479)=0,12,SUM(F479)),SUM(E479)),SUM(C479)),SUM(D479))</f>
        <v>12</v>
      </c>
      <c r="J479" s="1213">
        <f>I479</f>
        <v>12</v>
      </c>
      <c r="K479" s="1213">
        <f>I479</f>
        <v>12</v>
      </c>
      <c r="L479" s="1120"/>
      <c r="M479" s="983"/>
      <c r="N479" s="983"/>
      <c r="O479" s="983"/>
      <c r="P479" s="983"/>
      <c r="Q479" s="1150"/>
      <c r="R479" s="544"/>
      <c r="S479" s="1050"/>
      <c r="T479" s="1050"/>
      <c r="U479" s="1082">
        <v>479</v>
      </c>
      <c r="V479" s="470"/>
    </row>
    <row r="480" spans="1:22" ht="15.75" customHeight="1">
      <c r="A480" s="1191" t="s">
        <v>369</v>
      </c>
      <c r="B480" s="1120"/>
      <c r="C480" s="1164">
        <f>IF(C478="","",C477*C478*C479)</f>
        <v>120</v>
      </c>
      <c r="D480" s="1164">
        <f>IF(D478="","",D477*D478*D479)</f>
        <v>120</v>
      </c>
      <c r="E480" s="1164">
        <f>IF(E478="","",E477*E478*E479)</f>
        <v>84</v>
      </c>
      <c r="F480" s="1164">
        <f>IF(F478="","",F477*F478*F479)</f>
        <v>84</v>
      </c>
      <c r="G480" s="1148"/>
      <c r="H480" s="1164">
        <f>IF(H$46=0,"",SUM($D477)*H478*H479)</f>
        <v>42.040927893223568</v>
      </c>
      <c r="I480" s="1164">
        <f>IF(I$46=0,"",SUM($D477)*I478*I479)</f>
        <v>42.040927893223568</v>
      </c>
      <c r="J480" s="1164">
        <f>IF(J$46=0,"",SUM($D477)*J478*J479)</f>
        <v>42.040927893223568</v>
      </c>
      <c r="K480" s="1164">
        <f>IF(K$46=0,"",SUM($D477)*K478*K479)</f>
        <v>35.034106577686302</v>
      </c>
      <c r="L480" s="1148"/>
      <c r="M480" s="983"/>
      <c r="N480" s="983"/>
      <c r="O480" s="983"/>
      <c r="P480" s="983"/>
      <c r="Q480" s="1150"/>
      <c r="R480" s="544"/>
      <c r="S480" s="1050"/>
      <c r="T480" s="1050"/>
      <c r="U480" s="1082">
        <v>480</v>
      </c>
      <c r="V480" s="470"/>
    </row>
    <row r="481" spans="1:22" ht="15.75" customHeight="1">
      <c r="A481" s="1191" t="s">
        <v>400</v>
      </c>
      <c r="B481" s="1120"/>
      <c r="C481" s="1025">
        <f>IF(Data!BZ481="","",Data!BZ481)</f>
        <v>3140</v>
      </c>
      <c r="D481" s="1025">
        <f>IF(Data!CA481="","",Data!CA481)</f>
        <v>3140</v>
      </c>
      <c r="E481" s="1025">
        <f>IF(Data!CB481="","",Data!CB481)</f>
        <v>3140</v>
      </c>
      <c r="F481" s="1025">
        <f>IF(Data!CC481="","",Data!CC481)</f>
        <v>3140</v>
      </c>
      <c r="G481" s="1148"/>
      <c r="H481" s="983"/>
      <c r="I481" s="983"/>
      <c r="J481" s="983"/>
      <c r="K481" s="983"/>
      <c r="L481" s="1148"/>
      <c r="M481" s="983"/>
      <c r="N481" s="983"/>
      <c r="O481" s="983"/>
      <c r="P481" s="983"/>
      <c r="Q481" s="1150"/>
      <c r="R481" s="544"/>
      <c r="S481" s="1050"/>
      <c r="T481" s="1050"/>
      <c r="U481" s="1082">
        <v>481</v>
      </c>
      <c r="V481" s="470"/>
    </row>
    <row r="482" spans="1:22" ht="15.75" customHeight="1">
      <c r="A482" s="1142" t="s">
        <v>353</v>
      </c>
      <c r="B482" s="1133"/>
      <c r="C482" s="1436">
        <f>IF(C480="","",C480*C481/C$46/365/$P$1)</f>
        <v>1.9551681195516812E-2</v>
      </c>
      <c r="D482" s="1436">
        <f>IF(D480="","",D480*D481/D$46/365/$P$1)</f>
        <v>1.9551681195516812E-2</v>
      </c>
      <c r="E482" s="1436">
        <f>IF(E480="","",E480*E481/E$46/365/$P$1)</f>
        <v>1.3686176836861769E-2</v>
      </c>
      <c r="F482" s="1436">
        <f>IF(F480="","",F480*F481/F$46/365/$P$1)</f>
        <v>1.6423412204234121E-2</v>
      </c>
      <c r="G482" s="1133"/>
      <c r="H482" s="1436">
        <f>IF(H$46=0,"",H480*SUM($D481)/H$46/365/$P$1)</f>
        <v>6.8497568277668119E-3</v>
      </c>
      <c r="I482" s="1436">
        <f>IF(I$46=0,"",I480*SUM($D481)/I$46/365/$P$1)</f>
        <v>6.8497568277668119E-3</v>
      </c>
      <c r="J482" s="1436">
        <f>IF(J$46=0,"",J480*SUM($D481)/J$46/365/$P$1)</f>
        <v>6.8497568277668119E-3</v>
      </c>
      <c r="K482" s="1436">
        <f>IF(K$46=0,"",K480*SUM($D481)/K$46/365/$P$1)</f>
        <v>6.8497568277668111E-3</v>
      </c>
      <c r="L482" s="1133"/>
      <c r="M482" s="1169">
        <f>IF(SUM(H482)=SUM(C482),"",SUM(H482)-SUM(C482))</f>
        <v>-1.270192436775E-2</v>
      </c>
      <c r="N482" s="1169">
        <f>IF(SUM(I482)=SUM(D482),"",SUM(I482)-SUM(D482))</f>
        <v>-1.270192436775E-2</v>
      </c>
      <c r="O482" s="1169">
        <f>IF(SUM(J482)=SUM(E482),"",SUM(J482)-SUM(E482))</f>
        <v>-6.8364200090949567E-3</v>
      </c>
      <c r="P482" s="1169">
        <f>IF(SUM(K482)=SUM(F482),"",SUM(K482)-SUM(F482))</f>
        <v>-9.5736553764673091E-3</v>
      </c>
      <c r="Q482" s="1150"/>
      <c r="R482" s="1081"/>
      <c r="S482" s="1043"/>
      <c r="T482" s="1043"/>
      <c r="U482" s="1082">
        <v>482</v>
      </c>
      <c r="V482" s="470"/>
    </row>
    <row r="483" spans="1:22" ht="15.75" customHeight="1">
      <c r="A483" s="1211" t="s">
        <v>394</v>
      </c>
      <c r="B483" s="1133"/>
      <c r="C483" s="1025">
        <f>IF(Data!BZ483="","",Data!BZ483)</f>
        <v>50</v>
      </c>
      <c r="D483" s="1025">
        <f>IF(Data!CA483="","",Data!CA483)</f>
        <v>50</v>
      </c>
      <c r="E483" s="1025">
        <f>IF(Data!CB483="","",Data!CB483)</f>
        <v>35</v>
      </c>
      <c r="F483" s="1025">
        <f>IF(Data!CC483="","",Data!CC483)</f>
        <v>35</v>
      </c>
      <c r="G483" s="1120"/>
      <c r="H483" s="1451">
        <f>$I483</f>
        <v>50</v>
      </c>
      <c r="I483" s="1451">
        <f>IF(SUM($D483)=0,IF(SUM($C483)=0,IF(SUM($E483)=0,IF(SUM($F483)=0,'[2]Exp factors'!$H$54*$D477,SUM($F483)),SUM($E483)),SUM($C483)),SUM($D483))</f>
        <v>50</v>
      </c>
      <c r="J483" s="1451">
        <f>$I483</f>
        <v>50</v>
      </c>
      <c r="K483" s="1451">
        <f>$I483</f>
        <v>50</v>
      </c>
      <c r="L483" s="1120"/>
      <c r="M483" s="983"/>
      <c r="N483" s="983"/>
      <c r="O483" s="983"/>
      <c r="P483" s="983"/>
      <c r="Q483" s="1150"/>
      <c r="R483" s="1134"/>
      <c r="S483" s="1135"/>
      <c r="T483" s="1135"/>
      <c r="U483" s="1082">
        <v>483</v>
      </c>
      <c r="V483" s="470"/>
    </row>
    <row r="484" spans="1:22" ht="15.75" customHeight="1">
      <c r="A484" s="1142" t="s">
        <v>395</v>
      </c>
      <c r="B484" s="1120"/>
      <c r="C484" s="1437">
        <f>IF(OR(C483="",C478=""),"",C478*C479*C483)</f>
        <v>600</v>
      </c>
      <c r="D484" s="1437">
        <f>IF(OR(D483="",D478=""),"",D478*D479*D483)</f>
        <v>600</v>
      </c>
      <c r="E484" s="1437">
        <f>IF(OR(E483="",E478=""),"",E478*E479*E483)</f>
        <v>420</v>
      </c>
      <c r="F484" s="1437">
        <f>IF(OR(F483="",F478=""),"",F478*F479*F483)</f>
        <v>420</v>
      </c>
      <c r="G484" s="1148"/>
      <c r="H484" s="1437">
        <f t="shared" ref="H484:K484" si="18">IF(H$46=0,"",H478*H479*H483)</f>
        <v>210.20463946611784</v>
      </c>
      <c r="I484" s="1437">
        <f>IF(I$46=0,"",I478*I479*I483)</f>
        <v>210.20463946611784</v>
      </c>
      <c r="J484" s="1437">
        <f t="shared" si="18"/>
        <v>210.20463946611784</v>
      </c>
      <c r="K484" s="1437">
        <f t="shared" si="18"/>
        <v>175.17053288843155</v>
      </c>
      <c r="L484" s="1148"/>
      <c r="M484" s="992">
        <f>IF(SUM(H484)=SUM(C484),"",SUM(H484)-SUM(C484))</f>
        <v>-389.79536053388216</v>
      </c>
      <c r="N484" s="992">
        <f>IF(SUM(I484)=SUM(D484),"",SUM(I484)-SUM(D484))</f>
        <v>-389.79536053388216</v>
      </c>
      <c r="O484" s="992">
        <f>IF(SUM(J484)=SUM(E484),"",SUM(J484)-SUM(E484))</f>
        <v>-209.79536053388216</v>
      </c>
      <c r="P484" s="992">
        <f>IF(SUM(K484)=SUM(F484),"",SUM(K484)-SUM(F484))</f>
        <v>-244.82946711156845</v>
      </c>
      <c r="Q484" s="1150"/>
      <c r="R484" s="544"/>
      <c r="S484" s="1050"/>
      <c r="T484" s="1050"/>
      <c r="U484" s="1082">
        <v>484</v>
      </c>
      <c r="V484" s="470"/>
    </row>
    <row r="485" spans="1:22" ht="15.75" customHeight="1">
      <c r="A485" s="1435" t="str">
        <f>IF(Data!A485="","",Data!A485)</f>
        <v>Brown bread purchase</v>
      </c>
      <c r="B485" s="1133"/>
      <c r="C485" s="1025" t="str">
        <f>IF(Data!BZ485="","",Data!BZ485)</f>
        <v>kg</v>
      </c>
      <c r="D485" s="1025" t="str">
        <f>IF(Data!CA485="","",Data!CA485)</f>
        <v>kg</v>
      </c>
      <c r="E485" s="1025" t="str">
        <f>IF(Data!CB485="","",Data!CB485)</f>
        <v>kg</v>
      </c>
      <c r="F485" s="1025" t="str">
        <f>IF(Data!CC485="","",Data!CC485)</f>
        <v>kg</v>
      </c>
      <c r="G485" s="1120"/>
      <c r="H485" s="983"/>
      <c r="I485" s="983"/>
      <c r="J485" s="983"/>
      <c r="K485" s="983"/>
      <c r="L485" s="1120"/>
      <c r="M485" s="983"/>
      <c r="N485" s="983"/>
      <c r="O485" s="983"/>
      <c r="P485" s="983"/>
      <c r="Q485" s="1150"/>
      <c r="R485" s="489"/>
      <c r="S485" s="489"/>
      <c r="T485" s="489"/>
      <c r="U485" s="1082">
        <v>485</v>
      </c>
      <c r="V485" s="470"/>
    </row>
    <row r="486" spans="1:22" ht="15.75" customHeight="1">
      <c r="A486" s="961" t="s">
        <v>368</v>
      </c>
      <c r="B486" s="1120"/>
      <c r="C486" s="1025">
        <f>IF(Data!BZ486="","",Data!BZ486)</f>
        <v>0.7</v>
      </c>
      <c r="D486" s="1025">
        <f>IF(Data!CA486="","",Data!CA486)</f>
        <v>0.7</v>
      </c>
      <c r="E486" s="1025">
        <f>IF(Data!CB486="","",Data!CB486)</f>
        <v>0.7</v>
      </c>
      <c r="F486" s="1025">
        <f>IF(Data!CC486="","",Data!CC486)</f>
        <v>0.7</v>
      </c>
      <c r="G486" s="1120"/>
      <c r="H486" s="983"/>
      <c r="I486" s="983"/>
      <c r="J486" s="983"/>
      <c r="K486" s="983"/>
      <c r="L486" s="1120"/>
      <c r="M486" s="983"/>
      <c r="N486" s="983"/>
      <c r="O486" s="983"/>
      <c r="P486" s="983"/>
      <c r="Q486" s="1150"/>
      <c r="R486" s="544"/>
      <c r="S486" s="1050"/>
      <c r="T486" s="1050"/>
      <c r="U486" s="1082">
        <v>486</v>
      </c>
      <c r="V486" s="470"/>
    </row>
    <row r="487" spans="1:22" ht="15.75" customHeight="1">
      <c r="A487" s="961" t="s">
        <v>392</v>
      </c>
      <c r="B487" s="1120"/>
      <c r="C487" s="1025" t="str">
        <f>IF(Data!BZ487="","",Data!BZ487)</f>
        <v/>
      </c>
      <c r="D487" s="1025" t="str">
        <f>IF(Data!CA487="","",Data!CA487)</f>
        <v/>
      </c>
      <c r="E487" s="1025" t="str">
        <f>IF(Data!CB487="","",Data!CB487)</f>
        <v/>
      </c>
      <c r="F487" s="1025" t="str">
        <f>IF(Data!CC487="","",Data!CC487)</f>
        <v/>
      </c>
      <c r="G487" s="1120"/>
      <c r="H487" s="1212">
        <f>IF(H$46="","",IF('[2]Exp factors'!$B50="poor",'[2]Exp factors'!$G$50*H$46/$D486/H488,SUM(C487)*'[2]Exp factors'!C$50))</f>
        <v>34.365068100805537</v>
      </c>
      <c r="I487" s="1212">
        <f>IF(I$46="","",IF('[2]Exp factors'!$B50="poor",'[2]Exp factors'!$G$50*I$46/$D486/I488,SUM(D487)*'[2]Exp factors'!D$50))</f>
        <v>34.365068100805537</v>
      </c>
      <c r="J487" s="1212">
        <f>IF(J$46="","",IF('[2]Exp factors'!$B50="poor",'[2]Exp factors'!$G$50*J$46/$D486/J488,SUM(E487)*'[2]Exp factors'!E$50))</f>
        <v>34.365068100805537</v>
      </c>
      <c r="K487" s="1212">
        <f>IF(K$46="","",IF('[2]Exp factors'!$B50="poor",'[2]Exp factors'!$G$50*K$46/$D486/K488,SUM(F487)*'[2]Exp factors'!F$50))</f>
        <v>28.637556750671276</v>
      </c>
      <c r="L487" s="1120"/>
      <c r="M487" s="983"/>
      <c r="N487" s="983"/>
      <c r="O487" s="983"/>
      <c r="P487" s="983"/>
      <c r="Q487" s="1150"/>
      <c r="R487" s="544"/>
      <c r="S487" s="1050"/>
      <c r="T487" s="1050"/>
      <c r="U487" s="1082">
        <v>487</v>
      </c>
      <c r="V487" s="470"/>
    </row>
    <row r="488" spans="1:22" ht="15.75" customHeight="1">
      <c r="A488" s="1142" t="s">
        <v>156</v>
      </c>
      <c r="B488" s="1120"/>
      <c r="C488" s="1025">
        <f>IF(Data!BZ488="","",Data!BZ488)</f>
        <v>12</v>
      </c>
      <c r="D488" s="1025">
        <f>IF(Data!CA488="","",Data!CA488)</f>
        <v>12</v>
      </c>
      <c r="E488" s="1025">
        <f>IF(Data!CB488="","",Data!CB488)</f>
        <v>12</v>
      </c>
      <c r="F488" s="1025">
        <f>IF(Data!CC488="","",Data!CC488)</f>
        <v>12</v>
      </c>
      <c r="G488" s="1120"/>
      <c r="H488" s="1213">
        <f>I488</f>
        <v>12</v>
      </c>
      <c r="I488" s="1213">
        <f>IF(SUM(D488)=0,IF(SUM(C488)=0,IF(SUM(E488)=0,IF(SUM(F488)=0,12,SUM(F488)),SUM(E488)),SUM(C488)),SUM(D488))</f>
        <v>12</v>
      </c>
      <c r="J488" s="1213">
        <f>I488</f>
        <v>12</v>
      </c>
      <c r="K488" s="1213">
        <f>I488</f>
        <v>12</v>
      </c>
      <c r="L488" s="1120"/>
      <c r="M488" s="983"/>
      <c r="N488" s="983"/>
      <c r="O488" s="983"/>
      <c r="P488" s="983"/>
      <c r="Q488" s="1150"/>
      <c r="R488" s="544"/>
      <c r="S488" s="1050"/>
      <c r="T488" s="1050"/>
      <c r="U488" s="1082">
        <v>488</v>
      </c>
      <c r="V488" s="470"/>
    </row>
    <row r="489" spans="1:22" ht="15.75" customHeight="1">
      <c r="A489" s="1191" t="s">
        <v>369</v>
      </c>
      <c r="B489" s="1120"/>
      <c r="C489" s="1164" t="str">
        <f>IF(C487="","",C486*C487*C488)</f>
        <v/>
      </c>
      <c r="D489" s="1164" t="str">
        <f>IF(D487="","",D486*D487*D488)</f>
        <v/>
      </c>
      <c r="E489" s="1164" t="str">
        <f>IF(E487="","",E486*E487*E488)</f>
        <v/>
      </c>
      <c r="F489" s="1164" t="str">
        <f>IF(F487="","",F486*F487*F488)</f>
        <v/>
      </c>
      <c r="G489" s="1148"/>
      <c r="H489" s="1164">
        <f>IF(H$46=0,"",SUM($D486)*H487*H488)</f>
        <v>288.66657204676653</v>
      </c>
      <c r="I489" s="1164">
        <f>IF(I$46=0,"",SUM($D486)*I487*I488)</f>
        <v>288.66657204676653</v>
      </c>
      <c r="J489" s="1164">
        <f>IF(J$46=0,"",SUM($D486)*J487*J488)</f>
        <v>288.66657204676653</v>
      </c>
      <c r="K489" s="1164">
        <f>IF(K$46=0,"",SUM($D486)*K487*K488)</f>
        <v>240.55547670563874</v>
      </c>
      <c r="L489" s="1148"/>
      <c r="M489" s="983"/>
      <c r="N489" s="983"/>
      <c r="O489" s="983"/>
      <c r="P489" s="983"/>
      <c r="Q489" s="1150"/>
      <c r="R489" s="544"/>
      <c r="S489" s="1050"/>
      <c r="T489" s="1050"/>
      <c r="U489" s="1082">
        <v>489</v>
      </c>
      <c r="V489" s="470"/>
    </row>
    <row r="490" spans="1:22" ht="15.75" customHeight="1">
      <c r="A490" s="1191" t="s">
        <v>400</v>
      </c>
      <c r="B490" s="1133"/>
      <c r="C490" s="1025">
        <f>IF(Data!BZ490="","",Data!BZ490)</f>
        <v>10170</v>
      </c>
      <c r="D490" s="1025">
        <f>IF(Data!CA490="","",Data!CA490)</f>
        <v>10170</v>
      </c>
      <c r="E490" s="1025">
        <f>IF(Data!CB490="","",Data!CB490)</f>
        <v>10170</v>
      </c>
      <c r="F490" s="1025">
        <f>IF(Data!CC490="","",Data!CC490)</f>
        <v>10170</v>
      </c>
      <c r="G490" s="1148"/>
      <c r="H490" s="983"/>
      <c r="I490" s="983"/>
      <c r="J490" s="983"/>
      <c r="K490" s="983"/>
      <c r="L490" s="1148"/>
      <c r="M490" s="983"/>
      <c r="N490" s="983"/>
      <c r="O490" s="983"/>
      <c r="P490" s="983"/>
      <c r="Q490" s="1150"/>
      <c r="R490" s="544"/>
      <c r="S490" s="1050"/>
      <c r="T490" s="1050"/>
      <c r="U490" s="1082">
        <v>490</v>
      </c>
      <c r="V490" s="470"/>
    </row>
    <row r="491" spans="1:22" ht="15.75" customHeight="1">
      <c r="A491" s="1142" t="s">
        <v>353</v>
      </c>
      <c r="B491" s="1120"/>
      <c r="C491" s="1436" t="str">
        <f>IF(C489="","",C489*C490/C$46/365/$P$1)</f>
        <v/>
      </c>
      <c r="D491" s="1436" t="str">
        <f>IF(D489="","",D489*D490/D$46/365/$P$1)</f>
        <v/>
      </c>
      <c r="E491" s="1436" t="str">
        <f>IF(E489="","",E489*E490/E$46/365/$P$1)</f>
        <v/>
      </c>
      <c r="F491" s="1436" t="str">
        <f>IF(F489="","",F489*F490/F$46/365/$P$1)</f>
        <v/>
      </c>
      <c r="G491" s="1133"/>
      <c r="H491" s="1436">
        <f>IF(H$46=0,"",H489*SUM($D490)/H$46/365/$P$1)</f>
        <v>0.15233183051658447</v>
      </c>
      <c r="I491" s="1436">
        <f>IF(I$46=0,"",I489*SUM($D490)/I$46/365/$P$1)</f>
        <v>0.15233183051658447</v>
      </c>
      <c r="J491" s="1436">
        <f>IF(J$46=0,"",J489*SUM($D490)/J$46/365/$P$1)</f>
        <v>0.15233183051658447</v>
      </c>
      <c r="K491" s="1436">
        <f>IF(K$46=0,"",K489*SUM($D490)/K$46/365/$P$1)</f>
        <v>0.15233183051658447</v>
      </c>
      <c r="L491" s="1133"/>
      <c r="M491" s="1169">
        <f>IF(SUM(H491)=SUM(C491),"",SUM(H491)-SUM(C491))</f>
        <v>0.15233183051658447</v>
      </c>
      <c r="N491" s="1169">
        <f>IF(SUM(I491)=SUM(D491),"",SUM(I491)-SUM(D491))</f>
        <v>0.15233183051658447</v>
      </c>
      <c r="O491" s="1169">
        <f>IF(SUM(J491)=SUM(E491),"",SUM(J491)-SUM(E491))</f>
        <v>0.15233183051658447</v>
      </c>
      <c r="P491" s="1169">
        <f>IF(SUM(K491)=SUM(F491),"",SUM(K491)-SUM(F491))</f>
        <v>0.15233183051658447</v>
      </c>
      <c r="Q491" s="1150"/>
      <c r="R491" s="1081"/>
      <c r="S491" s="1043"/>
      <c r="T491" s="1043"/>
      <c r="U491" s="1082">
        <v>491</v>
      </c>
      <c r="V491" s="470"/>
    </row>
    <row r="492" spans="1:22" ht="15.75" customHeight="1">
      <c r="A492" s="1210" t="s">
        <v>394</v>
      </c>
      <c r="B492" s="1120"/>
      <c r="C492" s="1025" t="str">
        <f>IF(Data!BZ492="","",Data!BZ492)</f>
        <v/>
      </c>
      <c r="D492" s="1025" t="str">
        <f>IF(Data!CA492="","",Data!CA492)</f>
        <v/>
      </c>
      <c r="E492" s="1025" t="str">
        <f>IF(Data!CB492="","",Data!CB492)</f>
        <v/>
      </c>
      <c r="F492" s="1025" t="str">
        <f>IF(Data!CC492="","",Data!CC492)</f>
        <v/>
      </c>
      <c r="G492" s="1146"/>
      <c r="H492" s="1451">
        <f>$I492</f>
        <v>5.8387304500703223</v>
      </c>
      <c r="I492" s="1451">
        <f>IF(SUM($D492)=0,IF(SUM($C492)=0,IF(SUM($E492)=0,IF(SUM($F492)=0,'[2]Exp factors'!$H$50*$D486,SUM($F492)),SUM($E492)),SUM($C492)),SUM($D492))</f>
        <v>5.8387304500703223</v>
      </c>
      <c r="J492" s="1451">
        <f>$I492</f>
        <v>5.8387304500703223</v>
      </c>
      <c r="K492" s="1451">
        <f>$I492</f>
        <v>5.8387304500703223</v>
      </c>
      <c r="L492" s="1146"/>
      <c r="M492" s="983"/>
      <c r="N492" s="983"/>
      <c r="O492" s="983"/>
      <c r="P492" s="983"/>
      <c r="Q492" s="1150"/>
      <c r="R492" s="1134"/>
      <c r="S492" s="1135"/>
      <c r="T492" s="1135"/>
      <c r="U492" s="1082">
        <v>492</v>
      </c>
      <c r="V492" s="470"/>
    </row>
    <row r="493" spans="1:22" ht="15.75" customHeight="1">
      <c r="A493" s="1142" t="s">
        <v>395</v>
      </c>
      <c r="B493" s="1120"/>
      <c r="C493" s="1437" t="str">
        <f>IF(OR(C492="",C487=""),"",C487*C488*C492)</f>
        <v/>
      </c>
      <c r="D493" s="1437" t="str">
        <f>IF(OR(D492="",D487=""),"",D487*D488*D492)</f>
        <v/>
      </c>
      <c r="E493" s="1437" t="str">
        <f>IF(OR(E492="",E487=""),"",E487*E488*E492)</f>
        <v/>
      </c>
      <c r="F493" s="1437" t="str">
        <f>IF(OR(F492="",F487=""),"",F487*F488*F492)</f>
        <v/>
      </c>
      <c r="G493" s="1148"/>
      <c r="H493" s="1437">
        <f>IF(H$46=0,"",H487*H488*H492)</f>
        <v>2407.7804344669635</v>
      </c>
      <c r="I493" s="1437">
        <f>IF(I$46=0,"",I487*I488*I492)</f>
        <v>2407.7804344669635</v>
      </c>
      <c r="J493" s="1437">
        <f t="shared" ref="J493:K493" si="19">IF(J$46=0,"",J487*J488*J492)</f>
        <v>2407.7804344669635</v>
      </c>
      <c r="K493" s="1437">
        <f t="shared" si="19"/>
        <v>2006.4836953891354</v>
      </c>
      <c r="L493" s="1148"/>
      <c r="M493" s="992">
        <f>IF(SUM(H493)=SUM(C493),"",SUM(H493)-SUM(C493))</f>
        <v>2407.7804344669635</v>
      </c>
      <c r="N493" s="992">
        <f>IF(SUM(I493)=SUM(D493),"",SUM(I493)-SUM(D493))</f>
        <v>2407.7804344669635</v>
      </c>
      <c r="O493" s="992">
        <f>IF(SUM(J493)=SUM(E493),"",SUM(J493)-SUM(E493))</f>
        <v>2407.7804344669635</v>
      </c>
      <c r="P493" s="992">
        <f>IF(SUM(K493)=SUM(F493),"",SUM(K493)-SUM(F493))</f>
        <v>2006.4836953891354</v>
      </c>
      <c r="Q493" s="1150"/>
      <c r="R493" s="544"/>
      <c r="S493" s="1050"/>
      <c r="T493" s="1050"/>
      <c r="U493" s="1082">
        <v>493</v>
      </c>
      <c r="V493" s="470"/>
    </row>
    <row r="494" spans="1:22" ht="15.75" customHeight="1">
      <c r="A494" s="1435" t="str">
        <f>IF(Data!A494="","",Data!A494)</f>
        <v>White bread purchase</v>
      </c>
      <c r="B494" s="1121"/>
      <c r="C494" s="1025" t="str">
        <f>IF(Data!BZ494="","",Data!BZ494)</f>
        <v>kg</v>
      </c>
      <c r="D494" s="1025" t="str">
        <f>IF(Data!CA494="","",Data!CA494)</f>
        <v>kg</v>
      </c>
      <c r="E494" s="1025" t="str">
        <f>IF(Data!CB494="","",Data!CB494)</f>
        <v>kg</v>
      </c>
      <c r="F494" s="1025" t="str">
        <f>IF(Data!CC494="","",Data!CC494)</f>
        <v>kg</v>
      </c>
      <c r="G494" s="1120"/>
      <c r="H494" s="983"/>
      <c r="I494" s="983"/>
      <c r="J494" s="983"/>
      <c r="K494" s="983"/>
      <c r="L494" s="1120"/>
      <c r="M494" s="983"/>
      <c r="N494" s="983"/>
      <c r="O494" s="983"/>
      <c r="P494" s="983"/>
      <c r="Q494" s="1150"/>
      <c r="R494" s="489"/>
      <c r="S494" s="489"/>
      <c r="T494" s="489"/>
      <c r="U494" s="1082">
        <v>494</v>
      </c>
      <c r="V494" s="470"/>
    </row>
    <row r="495" spans="1:22" ht="15.75" customHeight="1">
      <c r="A495" s="961" t="s">
        <v>368</v>
      </c>
      <c r="B495" s="1123"/>
      <c r="C495" s="1025">
        <f>IF(Data!BZ495="","",Data!BZ495)</f>
        <v>0.7</v>
      </c>
      <c r="D495" s="1025">
        <f>IF(Data!CA495="","",Data!CA495)</f>
        <v>0.7</v>
      </c>
      <c r="E495" s="1025">
        <f>IF(Data!CB495="","",Data!CB495)</f>
        <v>0.7</v>
      </c>
      <c r="F495" s="1025">
        <f>IF(Data!CC495="","",Data!CC495)</f>
        <v>0.7</v>
      </c>
      <c r="G495" s="1120"/>
      <c r="H495" s="983"/>
      <c r="I495" s="983"/>
      <c r="J495" s="983"/>
      <c r="K495" s="983"/>
      <c r="L495" s="1120"/>
      <c r="M495" s="983"/>
      <c r="N495" s="983"/>
      <c r="O495" s="983"/>
      <c r="P495" s="983"/>
      <c r="Q495" s="1150"/>
      <c r="R495" s="544"/>
      <c r="S495" s="1050"/>
      <c r="T495" s="1050"/>
      <c r="U495" s="1082">
        <v>495</v>
      </c>
      <c r="V495" s="470"/>
    </row>
    <row r="496" spans="1:22" ht="15.75" customHeight="1">
      <c r="A496" s="961" t="s">
        <v>392</v>
      </c>
      <c r="B496" s="1123"/>
      <c r="C496" s="1025" t="str">
        <f>IF(Data!BZ496="","",Data!BZ496)</f>
        <v/>
      </c>
      <c r="D496" s="1025" t="str">
        <f>IF(Data!CA496="","",Data!CA496)</f>
        <v/>
      </c>
      <c r="E496" s="1025" t="str">
        <f>IF(Data!CB496="","",Data!CB496)</f>
        <v/>
      </c>
      <c r="F496" s="1025" t="str">
        <f>IF(Data!CC496="","",Data!CC496)</f>
        <v/>
      </c>
      <c r="G496" s="1120"/>
      <c r="H496" s="1212">
        <f>IF(H$46="","",IF('[2]Exp factors'!$B51="poor",'[2]Exp factors'!$G$51*H$46/$D495/H497,SUM(C496)*'[2]Exp factors'!C$51))</f>
        <v>8.1869719850096576</v>
      </c>
      <c r="I496" s="1212">
        <f>IF('[2]Exp factors'!$B51="poor",'[2]Exp factors'!$G$51*I$46/$D495/I497,SUM(D496)*'[2]Exp factors'!D$51)</f>
        <v>8.1869719850096576</v>
      </c>
      <c r="J496" s="1212">
        <f>IF(J$46="","",IF('[2]Exp factors'!$B51="poor",'[2]Exp factors'!$G$51*J$46/$D495/J497,SUM(E496)*'[2]Exp factors'!E$51))</f>
        <v>8.1869719850096576</v>
      </c>
      <c r="K496" s="1212">
        <f>IF(K$46="","",IF('[2]Exp factors'!$B51="poor",'[2]Exp factors'!$G$51*K$46/$D495/K497,SUM(F496)*'[2]Exp factors'!F$51))</f>
        <v>6.8224766541747144</v>
      </c>
      <c r="L496" s="1120"/>
      <c r="M496" s="983"/>
      <c r="N496" s="983"/>
      <c r="O496" s="983"/>
      <c r="P496" s="983"/>
      <c r="Q496" s="1150"/>
      <c r="R496" s="544"/>
      <c r="S496" s="1050"/>
      <c r="T496" s="1050"/>
      <c r="U496" s="1082">
        <v>496</v>
      </c>
      <c r="V496" s="470"/>
    </row>
    <row r="497" spans="1:22" ht="15.75" customHeight="1">
      <c r="A497" s="1142" t="s">
        <v>156</v>
      </c>
      <c r="B497" s="1120"/>
      <c r="C497" s="1025">
        <f>IF(Data!BZ497="","",Data!BZ497)</f>
        <v>12</v>
      </c>
      <c r="D497" s="1025">
        <f>IF(Data!CA497="","",Data!CA497)</f>
        <v>12</v>
      </c>
      <c r="E497" s="1025">
        <f>IF(Data!CB497="","",Data!CB497)</f>
        <v>12</v>
      </c>
      <c r="F497" s="1025">
        <f>IF(Data!CC497="","",Data!CC497)</f>
        <v>12</v>
      </c>
      <c r="G497" s="1120"/>
      <c r="H497" s="1213">
        <f>I497</f>
        <v>12</v>
      </c>
      <c r="I497" s="1213">
        <f>IF(SUM(D497)=0,IF(SUM(C497)=0,IF(SUM(E497)=0,IF(SUM(F497)=0,12,SUM(F497)),SUM(E497)),SUM(C497)),SUM(D497))</f>
        <v>12</v>
      </c>
      <c r="J497" s="1213">
        <f>I497</f>
        <v>12</v>
      </c>
      <c r="K497" s="1213">
        <f>I497</f>
        <v>12</v>
      </c>
      <c r="L497" s="1120"/>
      <c r="M497" s="983"/>
      <c r="N497" s="983"/>
      <c r="O497" s="983"/>
      <c r="P497" s="983"/>
      <c r="Q497" s="1150"/>
      <c r="R497" s="544"/>
      <c r="S497" s="1050"/>
      <c r="T497" s="1050"/>
      <c r="U497" s="1082">
        <v>497</v>
      </c>
      <c r="V497" s="470"/>
    </row>
    <row r="498" spans="1:22" ht="15.75" customHeight="1">
      <c r="A498" s="1191" t="s">
        <v>369</v>
      </c>
      <c r="B498" s="1120"/>
      <c r="C498" s="1164" t="str">
        <f>IF(C496="","",C495*C496*C497)</f>
        <v/>
      </c>
      <c r="D498" s="1164" t="str">
        <f>IF(D496="","",D495*D496*D497)</f>
        <v/>
      </c>
      <c r="E498" s="1164" t="str">
        <f>IF(E496="","",E495*E496*E497)</f>
        <v/>
      </c>
      <c r="F498" s="1164" t="str">
        <f>IF(F496="","",F495*F496*F497)</f>
        <v/>
      </c>
      <c r="G498" s="1148"/>
      <c r="H498" s="1164">
        <f>IF(H$46=0,"",SUM($D495)*H496*H497)</f>
        <v>68.770564674081129</v>
      </c>
      <c r="I498" s="1164">
        <f>IF(I$46=0,"",SUM($D495)*I496*I497)</f>
        <v>68.770564674081129</v>
      </c>
      <c r="J498" s="1164">
        <f>IF(J$46=0,"",SUM($D495)*J496*J497)</f>
        <v>68.770564674081129</v>
      </c>
      <c r="K498" s="1164">
        <f>IF(K$46=0,"",SUM($D495)*K496*K497)</f>
        <v>57.308803895067598</v>
      </c>
      <c r="L498" s="1148"/>
      <c r="M498" s="983"/>
      <c r="N498" s="983"/>
      <c r="O498" s="983"/>
      <c r="P498" s="983"/>
      <c r="Q498" s="1150"/>
      <c r="R498" s="544"/>
      <c r="S498" s="1050"/>
      <c r="T498" s="1050"/>
      <c r="U498" s="1082">
        <v>498</v>
      </c>
      <c r="V498" s="470"/>
    </row>
    <row r="499" spans="1:22" ht="15.75" customHeight="1">
      <c r="A499" s="1191" t="s">
        <v>400</v>
      </c>
      <c r="B499" s="1120"/>
      <c r="C499" s="1025">
        <f>IF(Data!BZ499="","",Data!BZ499)</f>
        <v>10060</v>
      </c>
      <c r="D499" s="1025">
        <f>IF(Data!CA499="","",Data!CA499)</f>
        <v>10060</v>
      </c>
      <c r="E499" s="1025">
        <f>IF(Data!CB499="","",Data!CB499)</f>
        <v>10060</v>
      </c>
      <c r="F499" s="1025">
        <f>IF(Data!CC499="","",Data!CC499)</f>
        <v>10060</v>
      </c>
      <c r="G499" s="1148"/>
      <c r="H499" s="983"/>
      <c r="I499" s="983"/>
      <c r="J499" s="983"/>
      <c r="K499" s="983"/>
      <c r="L499" s="1148"/>
      <c r="M499" s="983"/>
      <c r="N499" s="983"/>
      <c r="O499" s="983"/>
      <c r="P499" s="983"/>
      <c r="Q499" s="1150"/>
      <c r="R499" s="544"/>
      <c r="S499" s="1050"/>
      <c r="T499" s="1050"/>
      <c r="U499" s="1082">
        <v>499</v>
      </c>
      <c r="V499" s="470"/>
    </row>
    <row r="500" spans="1:22" ht="15.75" customHeight="1">
      <c r="A500" s="1142" t="s">
        <v>353</v>
      </c>
      <c r="B500" s="1121"/>
      <c r="C500" s="1436" t="str">
        <f>IF(C498="","",C498*C499/C$46/365/$P$1)</f>
        <v/>
      </c>
      <c r="D500" s="1436" t="str">
        <f>IF(D498="","",D498*D499/D$46/365/$P$1)</f>
        <v/>
      </c>
      <c r="E500" s="1436" t="str">
        <f>IF(E498="","",E498*E499/E$46/365/$P$1)</f>
        <v/>
      </c>
      <c r="F500" s="1436" t="str">
        <f>IF(F498="","",F498*F499/F$46/365/$P$1)</f>
        <v/>
      </c>
      <c r="G500" s="1133"/>
      <c r="H500" s="1436">
        <f>IF(H$46=0,"",H498*SUM($D499)/H$46/365/$P$1)</f>
        <v>3.5898291854569123E-2</v>
      </c>
      <c r="I500" s="1436">
        <f>IF(I$46=0,"",I498*SUM($D499)/I$46/365/$P$1)</f>
        <v>3.5898291854569123E-2</v>
      </c>
      <c r="J500" s="1436">
        <f>IF(J$46=0,"",J498*SUM($D499)/J$46/365/$P$1)</f>
        <v>3.5898291854569123E-2</v>
      </c>
      <c r="K500" s="1436">
        <f>IF(K$46=0,"",K498*SUM($D499)/K$46/365/$P$1)</f>
        <v>3.5898291854569116E-2</v>
      </c>
      <c r="L500" s="1133"/>
      <c r="M500" s="1169">
        <f>IF(SUM(H500)=SUM(C500),"",SUM(H500)-SUM(C500))</f>
        <v>3.5898291854569123E-2</v>
      </c>
      <c r="N500" s="1169">
        <f>IF(SUM(I500)=SUM(D500),"",SUM(I500)-SUM(D500))</f>
        <v>3.5898291854569123E-2</v>
      </c>
      <c r="O500" s="1169">
        <f>IF(SUM(J500)=SUM(E500),"",SUM(J500)-SUM(E500))</f>
        <v>3.5898291854569123E-2</v>
      </c>
      <c r="P500" s="1169">
        <f>IF(SUM(K500)=SUM(F500),"",SUM(K500)-SUM(F500))</f>
        <v>3.5898291854569116E-2</v>
      </c>
      <c r="Q500" s="1150"/>
      <c r="R500" s="1081"/>
      <c r="S500" s="1043"/>
      <c r="T500" s="1043"/>
      <c r="U500" s="1082">
        <v>500</v>
      </c>
      <c r="V500" s="470"/>
    </row>
    <row r="501" spans="1:22" ht="15.75" customHeight="1">
      <c r="A501" s="1210" t="s">
        <v>394</v>
      </c>
      <c r="B501" s="1123"/>
      <c r="C501" s="1025" t="str">
        <f>IF(Data!BZ501="","",Data!BZ501)</f>
        <v/>
      </c>
      <c r="D501" s="1025" t="str">
        <f>IF(Data!CA501="","",Data!CA501)</f>
        <v/>
      </c>
      <c r="E501" s="1025" t="str">
        <f>IF(Data!CB501="","",Data!CB501)</f>
        <v/>
      </c>
      <c r="F501" s="1025" t="str">
        <f>IF(Data!CC501="","",Data!CC501)</f>
        <v/>
      </c>
      <c r="G501" s="1146"/>
      <c r="H501" s="1451">
        <f>$I501</f>
        <v>6.6947581900847029</v>
      </c>
      <c r="I501" s="1451">
        <f>IF(SUM($D501)=0,IF(SUM($C501)=0,IF(SUM($E501)=0,IF(SUM($F501)=0,'[2]Exp factors'!$H$51*$D495,SUM($F501)),SUM($E501)),SUM($C501)),SUM($D501))</f>
        <v>6.6947581900847029</v>
      </c>
      <c r="J501" s="1451">
        <f>$I501</f>
        <v>6.6947581900847029</v>
      </c>
      <c r="K501" s="1451">
        <f>$I501</f>
        <v>6.6947581900847029</v>
      </c>
      <c r="L501" s="1146"/>
      <c r="M501" s="983"/>
      <c r="N501" s="983"/>
      <c r="O501" s="983"/>
      <c r="P501" s="983"/>
      <c r="Q501" s="1150"/>
      <c r="R501" s="1134"/>
      <c r="S501" s="1135"/>
      <c r="T501" s="1135"/>
      <c r="U501" s="1082">
        <v>501</v>
      </c>
      <c r="V501" s="470"/>
    </row>
    <row r="502" spans="1:22" ht="15.75" customHeight="1">
      <c r="A502" s="1142" t="s">
        <v>395</v>
      </c>
      <c r="B502" s="1123"/>
      <c r="C502" s="1437" t="str">
        <f>IF(C501="","",C496*C497*C501)</f>
        <v/>
      </c>
      <c r="D502" s="1437" t="str">
        <f t="shared" ref="D502:F502" si="20">IF(D501="","",D496*D497*D501)</f>
        <v/>
      </c>
      <c r="E502" s="1437" t="str">
        <f t="shared" si="20"/>
        <v/>
      </c>
      <c r="F502" s="1437" t="str">
        <f t="shared" si="20"/>
        <v/>
      </c>
      <c r="G502" s="1148"/>
      <c r="H502" s="1437">
        <f>IF(H$46=0,"",H496*H497*H501)</f>
        <v>657.71757298364912</v>
      </c>
      <c r="I502" s="1437">
        <f>IF(I$46=0,"",I496*I497*I501)</f>
        <v>657.71757298364912</v>
      </c>
      <c r="J502" s="1437">
        <f t="shared" ref="H502:K502" si="21">IF(J$46=0,"",J496*J497*J501)</f>
        <v>657.71757298364912</v>
      </c>
      <c r="K502" s="1437">
        <f t="shared" si="21"/>
        <v>548.09797748637425</v>
      </c>
      <c r="L502" s="1148"/>
      <c r="M502" s="992">
        <f>IF(SUM(H502)=SUM(C502),"",SUM(H502)-SUM(C502))</f>
        <v>657.71757298364912</v>
      </c>
      <c r="N502" s="992">
        <f>IF(SUM(I502)=SUM(D502),"",SUM(I502)-SUM(D502))</f>
        <v>657.71757298364912</v>
      </c>
      <c r="O502" s="992">
        <f>IF(SUM(J502)=SUM(E502),"",SUM(J502)-SUM(E502))</f>
        <v>657.71757298364912</v>
      </c>
      <c r="P502" s="992">
        <f>IF(SUM(K502)=SUM(F502),"",SUM(K502)-SUM(F502))</f>
        <v>548.09797748637425</v>
      </c>
      <c r="Q502" s="1150"/>
      <c r="R502" s="544"/>
      <c r="S502" s="1050"/>
      <c r="T502" s="1050"/>
      <c r="U502" s="1082">
        <v>502</v>
      </c>
      <c r="V502" s="470"/>
    </row>
    <row r="503" spans="1:22" ht="15.75" customHeight="1">
      <c r="A503" s="1214" t="str">
        <f>IF(Data!A503="","",Data!A503)</f>
        <v>Brown sugar purchase</v>
      </c>
      <c r="B503" s="1120"/>
      <c r="C503" s="1025">
        <f>IF(Data!BZ503="","",Data!BZ503)</f>
        <v>5</v>
      </c>
      <c r="D503" s="1025">
        <f>IF(Data!CA503="","",Data!CA503)</f>
        <v>5</v>
      </c>
      <c r="E503" s="1025">
        <f>IF(Data!CB503="","",Data!CB503)</f>
        <v>5</v>
      </c>
      <c r="F503" s="1025">
        <f>IF(Data!CC503="","",Data!CC503)</f>
        <v>5</v>
      </c>
      <c r="G503" s="1120"/>
      <c r="H503" s="1212">
        <f>IF(H$46="","",IF('[2]Exp factors'!$B61="poor",'[2]Exp factors'!$G$61*H$46/H504,SUM(C503)*'[2]Exp factors'!C$61))</f>
        <v>1.9422976817663795</v>
      </c>
      <c r="I503" s="1212">
        <f>IF(I$46="","",IF('[2]Exp factors'!$B61="poor",'[2]Exp factors'!$G$61*I$46/I504,SUM(D503)*'[2]Exp factors'!D$61))</f>
        <v>1.9422976817663795</v>
      </c>
      <c r="J503" s="1212">
        <f>IF(J$46="","",IF('[2]Exp factors'!$B61="poor",'[2]Exp factors'!$G$61*J$46/J504,SUM(E503)*'[2]Exp factors'!E$61))</f>
        <v>1.9422976817663795</v>
      </c>
      <c r="K503" s="1212">
        <f>IF(K$46="","",IF('[2]Exp factors'!$B61="poor",'[2]Exp factors'!$G$61*K$46/K504,SUM(F503)*'[2]Exp factors'!F$61))</f>
        <v>1.6185814014719833</v>
      </c>
      <c r="L503" s="1120"/>
      <c r="M503" s="983"/>
      <c r="N503" s="983"/>
      <c r="O503" s="983"/>
      <c r="P503" s="983"/>
      <c r="Q503" s="1150"/>
      <c r="R503" s="544"/>
      <c r="S503" s="1050"/>
      <c r="T503" s="1050"/>
      <c r="U503" s="1082">
        <v>503</v>
      </c>
      <c r="V503" s="470"/>
    </row>
    <row r="504" spans="1:22" s="1186" customFormat="1" ht="15.75" customHeight="1">
      <c r="A504" s="1142" t="s">
        <v>399</v>
      </c>
      <c r="B504" s="1120"/>
      <c r="C504" s="1025">
        <f>IF(Data!BZ504="","",Data!BZ504)</f>
        <v>12</v>
      </c>
      <c r="D504" s="1025">
        <f>IF(Data!CA504="","",Data!CA504)</f>
        <v>12</v>
      </c>
      <c r="E504" s="1025">
        <f>IF(Data!CB504="","",Data!CB504)</f>
        <v>12</v>
      </c>
      <c r="F504" s="1025">
        <f>IF(Data!CC504="","",Data!CC504)</f>
        <v>12</v>
      </c>
      <c r="G504" s="1120"/>
      <c r="H504" s="1213">
        <f>I504</f>
        <v>12</v>
      </c>
      <c r="I504" s="1213">
        <f>IF(SUM(D504)=0,IF(SUM(C504)=0,IF(SUM(E504)=0,IF(SUM(F504)=0,12,SUM(F504)),SUM(E504)),SUM(C504)),SUM(D504))</f>
        <v>12</v>
      </c>
      <c r="J504" s="1213">
        <f>I504</f>
        <v>12</v>
      </c>
      <c r="K504" s="1213">
        <f>I504</f>
        <v>12</v>
      </c>
      <c r="L504" s="1120"/>
      <c r="M504" s="983"/>
      <c r="N504" s="983"/>
      <c r="O504" s="983"/>
      <c r="P504" s="983"/>
      <c r="Q504" s="1184"/>
      <c r="R504" s="544"/>
      <c r="S504" s="1050"/>
      <c r="T504" s="1050"/>
      <c r="U504" s="1082">
        <v>504</v>
      </c>
      <c r="V504" s="1185"/>
    </row>
    <row r="505" spans="1:22" s="1186" customFormat="1" ht="15.75" customHeight="1">
      <c r="A505" s="1191" t="s">
        <v>400</v>
      </c>
      <c r="B505" s="1120"/>
      <c r="C505" s="1025">
        <f>IF(Data!BZ505="","",Data!BZ505)</f>
        <v>16390</v>
      </c>
      <c r="D505" s="1025">
        <f>IF(Data!CA505="","",Data!CA505)</f>
        <v>16390</v>
      </c>
      <c r="E505" s="1025">
        <f>IF(Data!CB505="","",Data!CB505)</f>
        <v>16390</v>
      </c>
      <c r="F505" s="1025">
        <f>IF(Data!CC505="","",Data!CC505)</f>
        <v>16390</v>
      </c>
      <c r="G505" s="1120"/>
      <c r="H505" s="983"/>
      <c r="I505" s="983"/>
      <c r="J505" s="983"/>
      <c r="K505" s="983"/>
      <c r="L505" s="1120"/>
      <c r="M505" s="1137"/>
      <c r="N505" s="1137"/>
      <c r="O505" s="1137"/>
      <c r="P505" s="1137"/>
      <c r="Q505" s="1184"/>
      <c r="R505" s="544"/>
      <c r="S505" s="1050"/>
      <c r="T505" s="1050"/>
      <c r="U505" s="1082">
        <v>505</v>
      </c>
      <c r="V505" s="1185"/>
    </row>
    <row r="506" spans="1:22" ht="15.75" customHeight="1">
      <c r="A506" s="1142" t="s">
        <v>353</v>
      </c>
      <c r="B506" s="1121"/>
      <c r="C506" s="1438">
        <f>IF(SUM(C503)=0,"",C503*C504*C505/C$46/365/$P$1)</f>
        <v>5.1027397260273978E-2</v>
      </c>
      <c r="D506" s="1438">
        <f>IF(SUM(D503)=0,"",D503*D504*D505/D$46/365/$P$1)</f>
        <v>5.1027397260273978E-2</v>
      </c>
      <c r="E506" s="1438">
        <f>IF(SUM(E503)=0,"",E503*E504*E505/E$46/365/$P$1)</f>
        <v>5.1027397260273978E-2</v>
      </c>
      <c r="F506" s="1438">
        <f>IF(SUM(F503)=0,"",F503*F504*F505/F$46/365/$P$1)</f>
        <v>6.1232876712328771E-2</v>
      </c>
      <c r="G506" s="1133"/>
      <c r="H506" s="1438">
        <f>IF(H$46=0,"",H503*H504*SUM($D505)/H$46/365/$P$1)</f>
        <v>1.9822079081040452E-2</v>
      </c>
      <c r="I506" s="1438">
        <f>IF(I$46=0,"",I503*I504*SUM($D505)/I$46/365/$P$1)</f>
        <v>1.9822079081040452E-2</v>
      </c>
      <c r="J506" s="1438">
        <f>IF(J$46=0,"",J503*J504*SUM($D505)/J$46/365/$P$1)</f>
        <v>1.9822079081040452E-2</v>
      </c>
      <c r="K506" s="1438">
        <f>IF(K$46=0,"",K503*K504*SUM($D505)/K$46/365/$P$1)</f>
        <v>1.9822079081040452E-2</v>
      </c>
      <c r="L506" s="1133"/>
      <c r="M506" s="1169">
        <f>IF(SUM(H506)=SUM(C506),"",SUM(H506)-SUM(C506))</f>
        <v>-3.1205318179233527E-2</v>
      </c>
      <c r="N506" s="1169">
        <f>IF(SUM(I506)=SUM(D506),"",SUM(I506)-SUM(D506))</f>
        <v>-3.1205318179233527E-2</v>
      </c>
      <c r="O506" s="1169">
        <f>IF(SUM(J506)=SUM(E506),"",SUM(J506)-SUM(E506))</f>
        <v>-3.1205318179233527E-2</v>
      </c>
      <c r="P506" s="1169">
        <f>IF(SUM(K506)=SUM(F506),"",SUM(K506)-SUM(F506))</f>
        <v>-4.1410797631288319E-2</v>
      </c>
      <c r="Q506" s="1150"/>
      <c r="R506" s="1081"/>
      <c r="S506" s="1043"/>
      <c r="T506" s="1043"/>
      <c r="U506" s="1082">
        <v>506</v>
      </c>
      <c r="V506" s="470"/>
    </row>
    <row r="507" spans="1:22" ht="15.75" customHeight="1">
      <c r="A507" s="1211" t="s">
        <v>398</v>
      </c>
      <c r="B507" s="1123"/>
      <c r="C507" s="1025">
        <f>IF(Data!BZ507="","",Data!BZ507)</f>
        <v>10</v>
      </c>
      <c r="D507" s="1025">
        <f>IF(Data!CA507="","",Data!CA507)</f>
        <v>10</v>
      </c>
      <c r="E507" s="1025">
        <f>IF(Data!CB507="","",Data!CB507)</f>
        <v>10</v>
      </c>
      <c r="F507" s="1025">
        <f>IF(Data!CC507="","",Data!CC507)</f>
        <v>10</v>
      </c>
      <c r="G507" s="1120"/>
      <c r="H507" s="1451">
        <f>$I507</f>
        <v>10</v>
      </c>
      <c r="I507" s="1451">
        <f>IF(SUM($D507)=0,IF(SUM($C507)=0,IF(SUM($E507)=0,IF(SUM($F507)=0,'[2]Exp factors'!$H$61,SUM($F507)),SUM($E507)),SUM($C507)),SUM($D507))</f>
        <v>10</v>
      </c>
      <c r="J507" s="1451">
        <f>$I507</f>
        <v>10</v>
      </c>
      <c r="K507" s="1451">
        <f>$I507</f>
        <v>10</v>
      </c>
      <c r="L507" s="1120"/>
      <c r="M507" s="983"/>
      <c r="N507" s="983"/>
      <c r="O507" s="983"/>
      <c r="P507" s="983"/>
      <c r="Q507" s="1150"/>
      <c r="R507" s="1134"/>
      <c r="S507" s="1135"/>
      <c r="T507" s="1135"/>
      <c r="U507" s="1082">
        <v>507</v>
      </c>
      <c r="V507" s="470"/>
    </row>
    <row r="508" spans="1:22" ht="15.75" customHeight="1">
      <c r="A508" s="1142" t="s">
        <v>395</v>
      </c>
      <c r="B508" s="1120"/>
      <c r="C508" s="1439">
        <f>IF(C507="","",C503*C504*C507)</f>
        <v>600</v>
      </c>
      <c r="D508" s="1439">
        <f>IF(D507="","",D503*D504*D507)</f>
        <v>600</v>
      </c>
      <c r="E508" s="1439">
        <f>IF(E507="","",E503*E504*E507)</f>
        <v>600</v>
      </c>
      <c r="F508" s="1439">
        <f>IF(F507="","",F503*F504*F507)</f>
        <v>600</v>
      </c>
      <c r="G508" s="1120"/>
      <c r="H508" s="1439">
        <f>IF(H$46=0,"",H503*H504*H507)</f>
        <v>233.07572181196554</v>
      </c>
      <c r="I508" s="1439">
        <f t="shared" ref="I508:K508" si="22">IF(I$46=0,"",I503*I504*I507)</f>
        <v>233.07572181196554</v>
      </c>
      <c r="J508" s="1439">
        <f t="shared" si="22"/>
        <v>233.07572181196554</v>
      </c>
      <c r="K508" s="1439">
        <f t="shared" si="22"/>
        <v>194.22976817663798</v>
      </c>
      <c r="L508" s="1120"/>
      <c r="M508" s="992">
        <f>IF(SUM(H508)=SUM(C508),"",SUM(H508)-SUM(C508))</f>
        <v>-366.92427818803446</v>
      </c>
      <c r="N508" s="992">
        <f>IF(SUM(I508)=SUM(D508),"",SUM(I508)-SUM(D508))</f>
        <v>-366.92427818803446</v>
      </c>
      <c r="O508" s="992">
        <f>IF(SUM(J508)=SUM(E508),"",SUM(J508)-SUM(E508))</f>
        <v>-366.92427818803446</v>
      </c>
      <c r="P508" s="992">
        <f>IF(SUM(K508)=SUM(F508),"",SUM(K508)-SUM(F508))</f>
        <v>-405.770231823362</v>
      </c>
      <c r="Q508" s="1150" t="str">
        <f>[1]ExpFactors!$I$61</f>
        <v>fpl</v>
      </c>
      <c r="R508" s="544"/>
      <c r="S508" s="1050"/>
      <c r="T508" s="1050"/>
      <c r="U508" s="1082">
        <v>508</v>
      </c>
      <c r="V508" s="470"/>
    </row>
    <row r="509" spans="1:22" ht="15.75" customHeight="1">
      <c r="A509" s="1214" t="str">
        <f>IF(Data!A509="","",Data!A509)</f>
        <v>White sugar purchase</v>
      </c>
      <c r="B509" s="1120"/>
      <c r="C509" s="1025" t="str">
        <f>IF(Data!BZ509="","",Data!BZ509)</f>
        <v/>
      </c>
      <c r="D509" s="1025" t="str">
        <f>IF(Data!CA509="","",Data!CA509)</f>
        <v/>
      </c>
      <c r="E509" s="1025" t="str">
        <f>IF(Data!CB509="","",Data!CB509)</f>
        <v/>
      </c>
      <c r="F509" s="1025" t="str">
        <f>IF(Data!CC509="","",Data!CC509)</f>
        <v/>
      </c>
      <c r="G509" s="1120"/>
      <c r="H509" s="1212">
        <f>IF(H$46="","",IF('[2]Exp factors'!$B62="poor",'[2]Exp factors'!$G$62*H$46/H510,SUM(C509)*'[2]Exp factors'!C$62))</f>
        <v>1.2629949844669686</v>
      </c>
      <c r="I509" s="1212">
        <f>IF(I$46="","",IF('[2]Exp factors'!$B62="poor",'[2]Exp factors'!$G$62*I$46/I510,SUM(D509)*'[2]Exp factors'!D$62))</f>
        <v>1.2629949844669686</v>
      </c>
      <c r="J509" s="1212">
        <f>IF(J$46="","",IF('[2]Exp factors'!$B62="poor",'[2]Exp factors'!$G$62*J$46/J510,SUM(E509)*'[2]Exp factors'!E$62))</f>
        <v>1.2629949844669686</v>
      </c>
      <c r="K509" s="1212">
        <f>IF(K$46="","",IF('[2]Exp factors'!$B62="poor",'[2]Exp factors'!$G$62*K$46/K510,SUM(F509)*'[2]Exp factors'!F$62))</f>
        <v>1.0524958203891404</v>
      </c>
      <c r="L509" s="1120"/>
      <c r="M509" s="983"/>
      <c r="N509" s="983"/>
      <c r="O509" s="983"/>
      <c r="P509" s="983"/>
      <c r="Q509" s="1150"/>
      <c r="R509" s="544"/>
      <c r="S509" s="1050"/>
      <c r="T509" s="1050"/>
      <c r="U509" s="1082">
        <v>509</v>
      </c>
      <c r="V509" s="470"/>
    </row>
    <row r="510" spans="1:22" ht="15.75" customHeight="1">
      <c r="A510" s="1142" t="s">
        <v>399</v>
      </c>
      <c r="B510" s="1121"/>
      <c r="C510" s="1025">
        <f>IF(Data!BZ510="","",Data!BZ510)</f>
        <v>12</v>
      </c>
      <c r="D510" s="1025">
        <f>IF(Data!CA510="","",Data!CA510)</f>
        <v>12</v>
      </c>
      <c r="E510" s="1025">
        <f>IF(Data!CB510="","",Data!CB510)</f>
        <v>12</v>
      </c>
      <c r="F510" s="1025">
        <f>IF(Data!CC510="","",Data!CC510)</f>
        <v>12</v>
      </c>
      <c r="G510" s="1120"/>
      <c r="H510" s="1213">
        <f>I510</f>
        <v>12</v>
      </c>
      <c r="I510" s="1213">
        <f>IF(SUM(D510)=0,IF(SUM(C510)=0,IF(SUM(E510)=0,IF(SUM(F510)=0,12,SUM(F510)),SUM(E510)),SUM(C510)),SUM(D510))</f>
        <v>12</v>
      </c>
      <c r="J510" s="1213">
        <f>I510</f>
        <v>12</v>
      </c>
      <c r="K510" s="1213">
        <f>I510</f>
        <v>12</v>
      </c>
      <c r="L510" s="1120"/>
      <c r="M510" s="983"/>
      <c r="N510" s="983"/>
      <c r="O510" s="983"/>
      <c r="P510" s="983"/>
      <c r="Q510" s="1150"/>
      <c r="R510" s="544"/>
      <c r="S510" s="1050"/>
      <c r="T510" s="1050"/>
      <c r="U510" s="1082">
        <v>510</v>
      </c>
      <c r="V510" s="470"/>
    </row>
    <row r="511" spans="1:22" ht="15.75" customHeight="1">
      <c r="A511" s="1191" t="s">
        <v>400</v>
      </c>
      <c r="B511" s="1120"/>
      <c r="C511" s="1025">
        <f>IF(Data!BZ511="","",Data!BZ511)</f>
        <v>16980</v>
      </c>
      <c r="D511" s="1025">
        <f>IF(Data!CA511="","",Data!CA511)</f>
        <v>16980</v>
      </c>
      <c r="E511" s="1025">
        <f>IF(Data!CB511="","",Data!CB511)</f>
        <v>16980</v>
      </c>
      <c r="F511" s="1025">
        <f>IF(Data!CC511="","",Data!CC511)</f>
        <v>16980</v>
      </c>
      <c r="G511" s="1120"/>
      <c r="H511" s="983"/>
      <c r="I511" s="983"/>
      <c r="J511" s="983"/>
      <c r="K511" s="983"/>
      <c r="L511" s="1120"/>
      <c r="M511" s="1137"/>
      <c r="N511" s="1137"/>
      <c r="O511" s="1137"/>
      <c r="P511" s="1137"/>
      <c r="Q511" s="1150"/>
      <c r="R511" s="544"/>
      <c r="S511" s="1050"/>
      <c r="T511" s="1050"/>
      <c r="U511" s="1082">
        <v>511</v>
      </c>
      <c r="V511" s="470"/>
    </row>
    <row r="512" spans="1:22" ht="15.75" customHeight="1">
      <c r="A512" s="1142" t="s">
        <v>353</v>
      </c>
      <c r="B512" s="1123"/>
      <c r="C512" s="1438" t="str">
        <f>IF(SUM(C509)=0,"",C509*C510*C511/C$46/365/$P$1)</f>
        <v/>
      </c>
      <c r="D512" s="1438" t="str">
        <f>IF(SUM(D509)=0,"",D509*D510*D511/D$46/365/$P$1)</f>
        <v/>
      </c>
      <c r="E512" s="1438" t="str">
        <f>IF(SUM(E509)=0,"",E509*E510*E511/E$46/365/$P$1)</f>
        <v/>
      </c>
      <c r="F512" s="1438" t="str">
        <f>IF(SUM(F509)=0,"",F509*F510*F511/F$46/365/$P$1)</f>
        <v/>
      </c>
      <c r="G512" s="1133"/>
      <c r="H512" s="1438">
        <f>IF(H$46=0,"",H509*H510*SUM($D511)/H$46/365/$P$1)</f>
        <v>1.3353458802147649E-2</v>
      </c>
      <c r="I512" s="1438">
        <f>IF(I$46=0,"",I509*I510*SUM($D511)/I$46/365/$P$1)</f>
        <v>1.3353458802147649E-2</v>
      </c>
      <c r="J512" s="1438">
        <f>IF(J$46=0,"",J509*J510*SUM($D511)/J$46/365/$P$1)</f>
        <v>1.3353458802147649E-2</v>
      </c>
      <c r="K512" s="1438">
        <f>IF(K$46=0,"",K509*K510*SUM($D511)/K$46/365/$P$1)</f>
        <v>1.3353458802147649E-2</v>
      </c>
      <c r="L512" s="1133"/>
      <c r="M512" s="1169">
        <f>IF(SUM(H512)=SUM(C512),"",SUM(H512)-SUM(C512))</f>
        <v>1.3353458802147649E-2</v>
      </c>
      <c r="N512" s="1169">
        <f>IF(SUM(I512)=SUM(D512),"",SUM(I512)-SUM(D512))</f>
        <v>1.3353458802147649E-2</v>
      </c>
      <c r="O512" s="1169">
        <f>IF(SUM(J512)=SUM(E512),"",SUM(J512)-SUM(E512))</f>
        <v>1.3353458802147649E-2</v>
      </c>
      <c r="P512" s="1169">
        <f>IF(SUM(K512)=SUM(F512),"",SUM(K512)-SUM(F512))</f>
        <v>1.3353458802147649E-2</v>
      </c>
      <c r="Q512" s="1150"/>
      <c r="R512" s="1081"/>
      <c r="S512" s="1043"/>
      <c r="T512" s="1043"/>
      <c r="U512" s="1082">
        <v>512</v>
      </c>
      <c r="V512" s="470"/>
    </row>
    <row r="513" spans="1:22" ht="15.75" customHeight="1">
      <c r="A513" s="1211" t="s">
        <v>398</v>
      </c>
      <c r="B513" s="1123"/>
      <c r="C513" s="1025" t="str">
        <f>IF(Data!BZ513="","",Data!BZ513)</f>
        <v/>
      </c>
      <c r="D513" s="1025" t="str">
        <f>IF(Data!CA513="","",Data!CA513)</f>
        <v/>
      </c>
      <c r="E513" s="1025" t="str">
        <f>IF(Data!CB513="","",Data!CB513)</f>
        <v/>
      </c>
      <c r="F513" s="1025" t="str">
        <f>IF(Data!CC513="","",Data!CC513)</f>
        <v/>
      </c>
      <c r="G513" s="1120"/>
      <c r="H513" s="1451">
        <f>$I513</f>
        <v>22.545391356905412</v>
      </c>
      <c r="I513" s="1451">
        <f>IF(SUM($D513)=0,IF(SUM($C513)=0,IF(SUM($E513)=0,IF(SUM($F513)=0,'[2]Exp factors'!$H$62,SUM($F513)),SUM($E513)),SUM($C513)),SUM($D513))</f>
        <v>22.545391356905412</v>
      </c>
      <c r="J513" s="1451">
        <f>$I513</f>
        <v>22.545391356905412</v>
      </c>
      <c r="K513" s="1451">
        <f>$I513</f>
        <v>22.545391356905412</v>
      </c>
      <c r="L513" s="1120"/>
      <c r="M513" s="983"/>
      <c r="N513" s="983"/>
      <c r="O513" s="983"/>
      <c r="P513" s="983"/>
      <c r="Q513" s="1150"/>
      <c r="R513" s="1134"/>
      <c r="S513" s="1135"/>
      <c r="T513" s="1135"/>
      <c r="U513" s="1082">
        <v>513</v>
      </c>
      <c r="V513" s="470"/>
    </row>
    <row r="514" spans="1:22" s="1186" customFormat="1" ht="15.75" customHeight="1">
      <c r="A514" s="1142" t="s">
        <v>395</v>
      </c>
      <c r="B514" s="1120"/>
      <c r="C514" s="1439" t="str">
        <f>IF(C513="","",C509*C510*C513)</f>
        <v/>
      </c>
      <c r="D514" s="1439" t="str">
        <f>IF(D513="","",D509*D510*D513)</f>
        <v/>
      </c>
      <c r="E514" s="1439" t="str">
        <f>IF(E513="","",E509*E510*E513)</f>
        <v/>
      </c>
      <c r="F514" s="1439" t="str">
        <f>IF(F513="","",F509*F510*F513)</f>
        <v/>
      </c>
      <c r="G514" s="1120"/>
      <c r="H514" s="1439">
        <f>IF(H$46=0,"",H509*H510*H513)</f>
        <v>341.69659447939779</v>
      </c>
      <c r="I514" s="1439">
        <f t="shared" ref="I514:K514" si="23">IF(I$46=0,"",I509*I510*I513)</f>
        <v>341.69659447939779</v>
      </c>
      <c r="J514" s="1439">
        <f t="shared" si="23"/>
        <v>341.69659447939779</v>
      </c>
      <c r="K514" s="1439">
        <f t="shared" si="23"/>
        <v>284.74716206616478</v>
      </c>
      <c r="L514" s="1120"/>
      <c r="M514" s="992">
        <f>IF(SUM(H514)=SUM(C514),"",SUM(H514)-SUM(C514))</f>
        <v>341.69659447939779</v>
      </c>
      <c r="N514" s="992">
        <f>IF(SUM(I514)=SUM(D514),"",SUM(I514)-SUM(D514))</f>
        <v>341.69659447939779</v>
      </c>
      <c r="O514" s="992">
        <f>IF(SUM(J514)=SUM(E514),"",SUM(J514)-SUM(E514))</f>
        <v>341.69659447939779</v>
      </c>
      <c r="P514" s="992">
        <f>IF(SUM(K514)=SUM(F514),"",SUM(K514)-SUM(F514))</f>
        <v>284.74716206616478</v>
      </c>
      <c r="Q514" s="1150" t="str">
        <f>[1]ExpFactors!$I$62</f>
        <v>fpl</v>
      </c>
      <c r="R514" s="544"/>
      <c r="S514" s="1050"/>
      <c r="T514" s="1050"/>
      <c r="U514" s="1082">
        <v>514</v>
      </c>
      <c r="V514" s="1185"/>
    </row>
    <row r="515" spans="1:22" ht="15.75" customHeight="1">
      <c r="A515" s="1214" t="str">
        <f>IF(Data!A515="","",Data!A515)</f>
        <v>Oil purchase</v>
      </c>
      <c r="B515" s="1120"/>
      <c r="C515" s="1025">
        <f>IF(Data!BZ515="","",Data!BZ515)</f>
        <v>2</v>
      </c>
      <c r="D515" s="1025">
        <f>IF(Data!CA515="","",Data!CA515)</f>
        <v>2</v>
      </c>
      <c r="E515" s="1025">
        <f>IF(Data!CB515="","",Data!CB515)</f>
        <v>2</v>
      </c>
      <c r="F515" s="1025">
        <f>IF(Data!CC515="","",Data!CC515)</f>
        <v>3</v>
      </c>
      <c r="G515" s="1120"/>
      <c r="H515" s="1212">
        <f>IF(H$46="","",IF('[2]Exp factors'!$B53="poor",'[2]Exp factors'!$G$53*H$46/H516,SUM(C515)*'[2]Exp factors'!C$53))</f>
        <v>2.9503368962354402</v>
      </c>
      <c r="I515" s="1212">
        <f>IF(I$46="","",IF('[2]Exp factors'!$B53="poor",'[2]Exp factors'!$G$53*I$46/I516,SUM(D515)*'[2]Exp factors'!D$53))</f>
        <v>2.9503368962354402</v>
      </c>
      <c r="J515" s="1212">
        <f>IF(J$46="","",IF('[2]Exp factors'!$B53="poor",'[2]Exp factors'!$G$53*J$46/J516,SUM(E515)*'[2]Exp factors'!E$53))</f>
        <v>2.9503368962354402</v>
      </c>
      <c r="K515" s="1212">
        <f>IF(K$46="","",IF('[2]Exp factors'!$B53="poor",'[2]Exp factors'!$G$53*K$46/K516,SUM(F515)*'[2]Exp factors'!F$53))</f>
        <v>2.4586140801962002</v>
      </c>
      <c r="L515" s="1120"/>
      <c r="M515" s="983"/>
      <c r="N515" s="983"/>
      <c r="O515" s="983"/>
      <c r="P515" s="983"/>
      <c r="Q515" s="1150"/>
      <c r="R515" s="544"/>
      <c r="S515" s="1050"/>
      <c r="T515" s="1050"/>
      <c r="U515" s="1082">
        <v>515</v>
      </c>
      <c r="V515" s="470"/>
    </row>
    <row r="516" spans="1:22" ht="15.75" customHeight="1">
      <c r="A516" s="1142" t="s">
        <v>399</v>
      </c>
      <c r="B516" s="1120"/>
      <c r="C516" s="1025">
        <f>IF(Data!BZ516="","",Data!BZ516)</f>
        <v>12</v>
      </c>
      <c r="D516" s="1025">
        <f>IF(Data!CA516="","",Data!CA516)</f>
        <v>12</v>
      </c>
      <c r="E516" s="1025">
        <f>IF(Data!CB516="","",Data!CB516)</f>
        <v>12</v>
      </c>
      <c r="F516" s="1025">
        <f>IF(Data!CC516="","",Data!CC516)</f>
        <v>12</v>
      </c>
      <c r="G516" s="1120"/>
      <c r="H516" s="1213">
        <f>I516</f>
        <v>12</v>
      </c>
      <c r="I516" s="1213">
        <f>IF(SUM(D516)=0,IF(SUM(C516)=0,IF(SUM(E516)=0,IF(SUM(F516)=0,12,SUM(F516)),SUM(E516)),SUM(C516)),SUM(D516))</f>
        <v>12</v>
      </c>
      <c r="J516" s="1213">
        <f>I516</f>
        <v>12</v>
      </c>
      <c r="K516" s="1213">
        <f>I516</f>
        <v>12</v>
      </c>
      <c r="L516" s="1120"/>
      <c r="M516" s="983"/>
      <c r="N516" s="983"/>
      <c r="O516" s="983"/>
      <c r="P516" s="983"/>
      <c r="Q516" s="1150"/>
      <c r="R516" s="544"/>
      <c r="S516" s="1050"/>
      <c r="T516" s="1050"/>
      <c r="U516" s="1082">
        <v>516</v>
      </c>
      <c r="V516" s="470"/>
    </row>
    <row r="517" spans="1:22" ht="15.75" customHeight="1">
      <c r="A517" s="1191" t="s">
        <v>400</v>
      </c>
      <c r="B517" s="1120"/>
      <c r="C517" s="1025">
        <f>IF(Data!BZ517="","",Data!BZ517)</f>
        <v>37681.199999999997</v>
      </c>
      <c r="D517" s="1025">
        <f>IF(Data!CA517="","",Data!CA517)</f>
        <v>37681.199999999997</v>
      </c>
      <c r="E517" s="1025">
        <f>IF(Data!CB517="","",Data!CB517)</f>
        <v>37681.199999999997</v>
      </c>
      <c r="F517" s="1025">
        <f>IF(Data!CC517="","",Data!CC517)</f>
        <v>37681.199999999997</v>
      </c>
      <c r="G517" s="1120"/>
      <c r="H517" s="983"/>
      <c r="I517" s="983"/>
      <c r="J517" s="983"/>
      <c r="K517" s="983"/>
      <c r="L517" s="1120"/>
      <c r="M517" s="1137"/>
      <c r="N517" s="1137"/>
      <c r="O517" s="1137"/>
      <c r="P517" s="1137"/>
      <c r="Q517" s="1150"/>
      <c r="R517" s="544"/>
      <c r="S517" s="1050"/>
      <c r="T517" s="1050"/>
      <c r="U517" s="1082">
        <v>517</v>
      </c>
      <c r="V517" s="470"/>
    </row>
    <row r="518" spans="1:22" ht="15.75" customHeight="1">
      <c r="A518" s="1142" t="s">
        <v>353</v>
      </c>
      <c r="B518" s="1121"/>
      <c r="C518" s="1438">
        <f>IF(SUM(C515)=0,"",C515*C516*C517/C$46/365/$P$1)</f>
        <v>4.6925529265255284E-2</v>
      </c>
      <c r="D518" s="1438">
        <f>IF(SUM(D515)=0,"",D515*D516*D517/D$46/365/$P$1)</f>
        <v>4.6925529265255284E-2</v>
      </c>
      <c r="E518" s="1438">
        <f>IF(SUM(E515)=0,"",E515*E516*E517/E$46/365/$P$1)</f>
        <v>4.6925529265255284E-2</v>
      </c>
      <c r="F518" s="1438">
        <f>IF(SUM(F515)=0,"",F515*F516*F517/F$46/365/$P$1)</f>
        <v>8.446595267745953E-2</v>
      </c>
      <c r="G518" s="1133"/>
      <c r="H518" s="1438">
        <f>IF(H$46=0,"",H515*H516*SUM($D517)/H$46/365/$P$1)</f>
        <v>6.9223060183329313E-2</v>
      </c>
      <c r="I518" s="1438">
        <f>IF(I$46=0,"",I515*I516*SUM($D517)/I$46/365/$P$1)</f>
        <v>6.9223060183329313E-2</v>
      </c>
      <c r="J518" s="1438">
        <f>IF(J$46=0,"",J515*J516*SUM($D517)/J$46/365/$P$1)</f>
        <v>6.9223060183329313E-2</v>
      </c>
      <c r="K518" s="1438">
        <f>IF(K$46=0,"",K515*K516*SUM($D517)/K$46/365/$P$1)</f>
        <v>6.9223060183329299E-2</v>
      </c>
      <c r="L518" s="1133"/>
      <c r="M518" s="1169">
        <f>IF(SUM(H518)=SUM(C518),"",SUM(H518)-SUM(C518))</f>
        <v>2.2297530918074029E-2</v>
      </c>
      <c r="N518" s="1169">
        <f>IF(SUM(I518)=SUM(D518),"",SUM(I518)-SUM(D518))</f>
        <v>2.2297530918074029E-2</v>
      </c>
      <c r="O518" s="1169">
        <f>IF(SUM(J518)=SUM(E518),"",SUM(J518)-SUM(E518))</f>
        <v>2.2297530918074029E-2</v>
      </c>
      <c r="P518" s="1169">
        <f>IF(SUM(K518)=SUM(F518),"",SUM(K518)-SUM(F518))</f>
        <v>-1.5242892494130231E-2</v>
      </c>
      <c r="Q518" s="1150"/>
      <c r="R518" s="1081"/>
      <c r="S518" s="1043"/>
      <c r="T518" s="1043"/>
      <c r="U518" s="1082">
        <v>518</v>
      </c>
      <c r="V518" s="470"/>
    </row>
    <row r="519" spans="1:22" ht="15.75" customHeight="1">
      <c r="A519" s="1211" t="s">
        <v>398</v>
      </c>
      <c r="B519" s="1120"/>
      <c r="C519" s="1025">
        <f>IF(Data!BZ519="","",Data!BZ519)</f>
        <v>18</v>
      </c>
      <c r="D519" s="1025">
        <f>IF(Data!CA519="","",Data!CA519)</f>
        <v>18</v>
      </c>
      <c r="E519" s="1025">
        <f>IF(Data!CB519="","",Data!CB519)</f>
        <v>18</v>
      </c>
      <c r="F519" s="1025">
        <f>IF(Data!CC519="","",Data!CC519)</f>
        <v>18</v>
      </c>
      <c r="G519" s="1120"/>
      <c r="H519" s="1451">
        <f>$I519</f>
        <v>18</v>
      </c>
      <c r="I519" s="1451">
        <f>IF(SUM($D519)=0,IF(SUM($C519)=0,IF(SUM($E519)=0,IF(SUM($F519)=0,'[2]Exp factors'!$H$53,SUM($F519)),SUM($E519)),SUM($C519)),SUM($D519))</f>
        <v>18</v>
      </c>
      <c r="J519" s="1451">
        <f>$I519</f>
        <v>18</v>
      </c>
      <c r="K519" s="1451">
        <f>$I519</f>
        <v>18</v>
      </c>
      <c r="L519" s="1120"/>
      <c r="M519" s="983"/>
      <c r="N519" s="983"/>
      <c r="O519" s="983"/>
      <c r="P519" s="983"/>
      <c r="Q519" s="1150"/>
      <c r="R519" s="1134"/>
      <c r="S519" s="1135"/>
      <c r="T519" s="1135"/>
      <c r="U519" s="1082">
        <v>519</v>
      </c>
      <c r="V519" s="470"/>
    </row>
    <row r="520" spans="1:22" ht="15.75" customHeight="1">
      <c r="A520" s="1142" t="s">
        <v>395</v>
      </c>
      <c r="B520" s="1120"/>
      <c r="C520" s="1439">
        <f>IF(C519="","",C515*C516*C519)</f>
        <v>432</v>
      </c>
      <c r="D520" s="1439">
        <f>IF(D519="","",D515*D516*D519)</f>
        <v>432</v>
      </c>
      <c r="E520" s="1439">
        <f>IF(E519="","",E515*E516*E519)</f>
        <v>432</v>
      </c>
      <c r="F520" s="1439">
        <f>IF(F519="","",F515*F516*F519)</f>
        <v>648</v>
      </c>
      <c r="G520" s="1120"/>
      <c r="H520" s="1439">
        <f>IF(H$46=0,"",H515*H516*H519)</f>
        <v>637.27276958685513</v>
      </c>
      <c r="I520" s="1439">
        <f t="shared" ref="I520:K520" si="24">IF(I$46=0,"",I515*I516*I519)</f>
        <v>637.27276958685513</v>
      </c>
      <c r="J520" s="1439">
        <f t="shared" si="24"/>
        <v>637.27276958685513</v>
      </c>
      <c r="K520" s="1439">
        <f t="shared" si="24"/>
        <v>531.06064132237918</v>
      </c>
      <c r="L520" s="1120"/>
      <c r="M520" s="992">
        <f>IF(SUM(H520)=SUM(C520),"",SUM(H520)-SUM(C520))</f>
        <v>205.27276958685513</v>
      </c>
      <c r="N520" s="992">
        <f>IF(SUM(I520)=SUM(D520),"",SUM(I520)-SUM(D520))</f>
        <v>205.27276958685513</v>
      </c>
      <c r="O520" s="992">
        <f>IF(SUM(J520)=SUM(E520),"",SUM(J520)-SUM(E520))</f>
        <v>205.27276958685513</v>
      </c>
      <c r="P520" s="992">
        <f>IF(SUM(K520)=SUM(F520),"",SUM(K520)-SUM(F520))</f>
        <v>-116.93935867762082</v>
      </c>
      <c r="Q520" s="1150" t="str">
        <f>[1]ExpFactors!$I$53</f>
        <v>fpl</v>
      </c>
      <c r="R520" s="544"/>
      <c r="S520" s="1050"/>
      <c r="T520" s="1050"/>
      <c r="U520" s="1082">
        <v>520</v>
      </c>
      <c r="V520" s="470"/>
    </row>
    <row r="521" spans="1:22" ht="15.75" customHeight="1">
      <c r="A521" s="1214" t="str">
        <f>IF(Data!A521="","",Data!A521)</f>
        <v>Milk purchase</v>
      </c>
      <c r="B521" s="1120"/>
      <c r="C521" s="1025">
        <v>0</v>
      </c>
      <c r="D521" s="1025">
        <v>0</v>
      </c>
      <c r="E521" s="1025">
        <f>IF(Data!CB521="","",Data!CB521)</f>
        <v>6</v>
      </c>
      <c r="F521" s="1025">
        <f>IF(Data!CC521="","",Data!CC521)</f>
        <v>6</v>
      </c>
      <c r="G521" s="1120"/>
      <c r="H521" s="1212">
        <f>IF(H$46="","",IF('[2]Exp factors'!$B44="poor",'[2]Exp factors'!$G$44*H$46/H522,SUM(C521)*'[2]Exp factors'!C$44))</f>
        <v>2.5091214180965822</v>
      </c>
      <c r="I521" s="1212">
        <f>IF(I$46="","",IF('[2]Exp factors'!$B44="poor",'[2]Exp factors'!$G$44*I$46/I522,SUM(D521)*'[2]Exp factors'!D$44))</f>
        <v>2.5091214180965822</v>
      </c>
      <c r="J521" s="1212">
        <f>IF(J$46="","",IF('[2]Exp factors'!$B44="poor",'[2]Exp factors'!$G$44*J$46/J522,SUM(E521)*'[2]Exp factors'!E$44))</f>
        <v>2.5091214180965822</v>
      </c>
      <c r="K521" s="1212">
        <f>IF(K$46="","",IF('[2]Exp factors'!$B44="poor",'[2]Exp factors'!$G$44*K$46/K522,SUM(F521)*'[2]Exp factors'!F$44))</f>
        <v>2.0909345150804852</v>
      </c>
      <c r="L521" s="1120"/>
      <c r="M521" s="983"/>
      <c r="N521" s="983"/>
      <c r="O521" s="983"/>
      <c r="P521" s="983"/>
      <c r="Q521" s="1150"/>
      <c r="R521" s="544"/>
      <c r="S521" s="1050"/>
      <c r="T521" s="1050"/>
      <c r="U521" s="1082">
        <v>521</v>
      </c>
      <c r="V521" s="470"/>
    </row>
    <row r="522" spans="1:22" ht="15.75" customHeight="1">
      <c r="A522" s="1142" t="s">
        <v>399</v>
      </c>
      <c r="B522" s="1120"/>
      <c r="C522" s="1025">
        <f>IF(Data!BZ522="","",Data!BZ522)</f>
        <v>12</v>
      </c>
      <c r="D522" s="1025">
        <f>IF(Data!CA522="","",Data!CA522)</f>
        <v>12</v>
      </c>
      <c r="E522" s="1025">
        <f>IF(Data!CB522="","",Data!CB522)</f>
        <v>6</v>
      </c>
      <c r="F522" s="1025">
        <f>IF(Data!CC522="","",Data!CC522)</f>
        <v>6</v>
      </c>
      <c r="G522" s="1120"/>
      <c r="H522" s="1213">
        <f>I522</f>
        <v>12</v>
      </c>
      <c r="I522" s="1213">
        <f>IF(SUM(D522)=0,IF(SUM(C522)=0,IF(SUM(E522)=0,IF(SUM(F522)=0,12,SUM(F522)),SUM(E522)),SUM(C522)),SUM(D522))</f>
        <v>12</v>
      </c>
      <c r="J522" s="1213">
        <f>I522</f>
        <v>12</v>
      </c>
      <c r="K522" s="1213">
        <f>I522</f>
        <v>12</v>
      </c>
      <c r="L522" s="1120"/>
      <c r="M522" s="983"/>
      <c r="N522" s="983"/>
      <c r="O522" s="983"/>
      <c r="P522" s="983"/>
      <c r="Q522" s="1150"/>
      <c r="R522" s="544"/>
      <c r="S522" s="1050"/>
      <c r="T522" s="1050"/>
      <c r="U522" s="1082">
        <v>522</v>
      </c>
      <c r="V522" s="470"/>
    </row>
    <row r="523" spans="1:22" ht="15.75" customHeight="1">
      <c r="A523" s="1191" t="s">
        <v>400</v>
      </c>
      <c r="B523" s="1123"/>
      <c r="C523" s="1025">
        <f>IF(Data!BZ523="","",Data!BZ523)</f>
        <v>2680</v>
      </c>
      <c r="D523" s="1025">
        <f>IF(Data!CA523="","",Data!CA523)</f>
        <v>2680</v>
      </c>
      <c r="E523" s="1025">
        <f>IF(Data!CB523="","",Data!CB523)</f>
        <v>2680</v>
      </c>
      <c r="F523" s="1025">
        <f>IF(Data!CC523="","",Data!CC523)</f>
        <v>2680</v>
      </c>
      <c r="G523" s="1120"/>
      <c r="H523" s="983"/>
      <c r="I523" s="983"/>
      <c r="J523" s="983"/>
      <c r="K523" s="983"/>
      <c r="L523" s="1120"/>
      <c r="M523" s="1137"/>
      <c r="N523" s="1137"/>
      <c r="O523" s="1137"/>
      <c r="P523" s="1137"/>
      <c r="Q523" s="1150"/>
      <c r="R523" s="544"/>
      <c r="S523" s="1050"/>
      <c r="T523" s="1050"/>
      <c r="U523" s="1082">
        <v>523</v>
      </c>
      <c r="V523" s="470"/>
    </row>
    <row r="524" spans="1:22" ht="15.75" customHeight="1">
      <c r="A524" s="1142" t="s">
        <v>353</v>
      </c>
      <c r="B524" s="1123"/>
      <c r="C524" s="1438" t="str">
        <f>IF(SUM(C521)=0,"",C521*C522*C523/C$46/365/$P$1)</f>
        <v/>
      </c>
      <c r="D524" s="1438" t="str">
        <f>IF(SUM(D521)=0,"",D521*D522*D523/D$46/365/$P$1)</f>
        <v/>
      </c>
      <c r="E524" s="1438">
        <f>IF(SUM(E521)=0,"",E521*E522*E523/E$46/365/$P$1)</f>
        <v>5.0062266500622661E-3</v>
      </c>
      <c r="F524" s="1438">
        <f>IF(SUM(F521)=0,"",F521*F522*F523/F$46/365/$P$1)</f>
        <v>6.0074719800747196E-3</v>
      </c>
      <c r="G524" s="1133"/>
      <c r="H524" s="1438">
        <f>IF(H$46=0,"",H521*H522*SUM($D523)/H$46/365/$P$1)</f>
        <v>4.1870768371723788E-3</v>
      </c>
      <c r="I524" s="1438">
        <f>IF(I$46=0,"",I521*I522*SUM($D523)/I$46/365/$P$1)</f>
        <v>4.1870768371723788E-3</v>
      </c>
      <c r="J524" s="1438">
        <f>IF(J$46=0,"",J521*J522*SUM($D523)/J$46/365/$P$1)</f>
        <v>4.1870768371723788E-3</v>
      </c>
      <c r="K524" s="1438">
        <f>IF(K$46=0,"",K521*K522*SUM($D523)/K$46/365/$P$1)</f>
        <v>4.1870768371723779E-3</v>
      </c>
      <c r="L524" s="1133"/>
      <c r="M524" s="1169">
        <f>IF(SUM(H524)=SUM(C524),"",SUM(H524)-SUM(C524))</f>
        <v>4.1870768371723788E-3</v>
      </c>
      <c r="N524" s="1169">
        <f>IF(SUM(I524)=SUM(D524),"",SUM(I524)-SUM(D524))</f>
        <v>4.1870768371723788E-3</v>
      </c>
      <c r="O524" s="1169">
        <f>IF(SUM(J524)=SUM(E524),"",SUM(J524)-SUM(E524))</f>
        <v>-8.1914981288988727E-4</v>
      </c>
      <c r="P524" s="1169">
        <f>IF(SUM(K524)=SUM(F524),"",SUM(K524)-SUM(F524))</f>
        <v>-1.8203951429023417E-3</v>
      </c>
      <c r="Q524" s="1150"/>
      <c r="R524" s="1081"/>
      <c r="S524" s="1043"/>
      <c r="T524" s="1043"/>
      <c r="U524" s="1082">
        <v>524</v>
      </c>
      <c r="V524" s="470"/>
    </row>
    <row r="525" spans="1:22" ht="15.75" customHeight="1">
      <c r="A525" s="1211" t="s">
        <v>398</v>
      </c>
      <c r="B525" s="1123"/>
      <c r="C525" s="1025">
        <f>IF(Data!BZ525="","",Data!BZ525)</f>
        <v>12</v>
      </c>
      <c r="D525" s="1025">
        <f>IF(Data!CA525="","",Data!CA525)</f>
        <v>12</v>
      </c>
      <c r="E525" s="1025">
        <f>IF(Data!CB525="","",Data!CB525)</f>
        <v>12</v>
      </c>
      <c r="F525" s="1025">
        <f>IF(Data!CC525="","",Data!CC525)</f>
        <v>12</v>
      </c>
      <c r="G525" s="1120"/>
      <c r="H525" s="1451">
        <f>$I525</f>
        <v>12</v>
      </c>
      <c r="I525" s="1451">
        <f>IF(SUM($D525)=0,IF(SUM($C525)=0,IF(SUM($E525)=0,IF(SUM($F525)=0,'[2]Exp factors'!$H$44,SUM($F525)),SUM($E525)),SUM($C525)),SUM($D525))</f>
        <v>12</v>
      </c>
      <c r="J525" s="1451">
        <f>$I525</f>
        <v>12</v>
      </c>
      <c r="K525" s="1451">
        <f>$I525</f>
        <v>12</v>
      </c>
      <c r="L525" s="1120"/>
      <c r="M525" s="983"/>
      <c r="N525" s="983"/>
      <c r="O525" s="983"/>
      <c r="P525" s="983"/>
      <c r="Q525" s="1150"/>
      <c r="R525" s="1134"/>
      <c r="S525" s="1135"/>
      <c r="T525" s="1135"/>
      <c r="U525" s="1082">
        <v>525</v>
      </c>
      <c r="V525" s="470"/>
    </row>
    <row r="526" spans="1:22" ht="15.75" customHeight="1">
      <c r="A526" s="1142" t="s">
        <v>395</v>
      </c>
      <c r="B526" s="1120"/>
      <c r="C526" s="1439">
        <f>IF(C525="","",C521*C522*C525)</f>
        <v>0</v>
      </c>
      <c r="D526" s="1439">
        <f>IF(D525="","",D521*D522*D525)</f>
        <v>0</v>
      </c>
      <c r="E526" s="1439">
        <f>IF(E525="","",E521*E522*E525)</f>
        <v>432</v>
      </c>
      <c r="F526" s="1439">
        <f>IF(F525="","",F521*F522*F525)</f>
        <v>432</v>
      </c>
      <c r="G526" s="1120"/>
      <c r="H526" s="1439">
        <f>IF(H$46=0,"",H521*H522*H525)</f>
        <v>361.31348420590786</v>
      </c>
      <c r="I526" s="1439">
        <f t="shared" ref="I526:K526" si="25">IF(I$46=0,"",I521*I522*I525)</f>
        <v>361.31348420590786</v>
      </c>
      <c r="J526" s="1439">
        <f t="shared" si="25"/>
        <v>361.31348420590786</v>
      </c>
      <c r="K526" s="1439">
        <f t="shared" si="25"/>
        <v>301.09457017158985</v>
      </c>
      <c r="L526" s="1120"/>
      <c r="M526" s="992">
        <f>IF(SUM(H526)=SUM(C526),"",SUM(H526)-SUM(C526))</f>
        <v>361.31348420590786</v>
      </c>
      <c r="N526" s="992">
        <f>IF(SUM(I526)=SUM(D526),"",SUM(I526)-SUM(D526))</f>
        <v>361.31348420590786</v>
      </c>
      <c r="O526" s="992">
        <f>IF(SUM(J526)=SUM(E526),"",SUM(J526)-SUM(E526))</f>
        <v>-70.686515794092145</v>
      </c>
      <c r="P526" s="992">
        <f>IF(SUM(K526)=SUM(F526),"",SUM(K526)-SUM(F526))</f>
        <v>-130.90542982841015</v>
      </c>
      <c r="Q526" s="1150" t="str">
        <f>[1]ExpFactors!$I$44</f>
        <v>fpl</v>
      </c>
      <c r="R526" s="544"/>
      <c r="S526" s="1050"/>
      <c r="T526" s="1050"/>
      <c r="U526" s="1082">
        <v>526</v>
      </c>
      <c r="V526" s="470"/>
    </row>
    <row r="527" spans="1:22" ht="15.75" customHeight="1">
      <c r="A527" s="1214" t="str">
        <f>IF(Data!A527="","",Data!A527)</f>
        <v>Eggs purchase</v>
      </c>
      <c r="B527" s="1120"/>
      <c r="C527" s="992" t="str">
        <f>IF(Data!BZ527="","",Data!BZ527)</f>
        <v>kg</v>
      </c>
      <c r="D527" s="992" t="str">
        <f>IF(Data!CA527="","",Data!CA527)</f>
        <v>kg</v>
      </c>
      <c r="E527" s="992" t="str">
        <f>IF(Data!CB527="","",Data!CB527)</f>
        <v>kg</v>
      </c>
      <c r="F527" s="992" t="str">
        <f>IF(Data!CC527="","",Data!CC527)</f>
        <v>kg</v>
      </c>
      <c r="G527" s="1120"/>
      <c r="H527" s="1212"/>
      <c r="I527" s="1212"/>
      <c r="J527" s="1212"/>
      <c r="K527" s="1212"/>
      <c r="L527" s="1120"/>
      <c r="M527" s="983"/>
      <c r="N527" s="983"/>
      <c r="O527" s="983"/>
      <c r="P527" s="983"/>
      <c r="Q527" s="1150"/>
      <c r="R527" s="544"/>
      <c r="S527" s="1050"/>
      <c r="T527" s="1050"/>
      <c r="U527" s="1082">
        <v>527</v>
      </c>
      <c r="V527" s="470"/>
    </row>
    <row r="528" spans="1:22" ht="15.75" customHeight="1">
      <c r="A528" s="1142" t="s">
        <v>833</v>
      </c>
      <c r="B528" s="1120"/>
      <c r="C528" s="1025" t="str">
        <f>IF(Data!BZ528="","",Data!BZ528)</f>
        <v/>
      </c>
      <c r="D528" s="1025" t="str">
        <f>IF(Data!CA528="","",Data!CA528)</f>
        <v/>
      </c>
      <c r="E528" s="1025" t="str">
        <f>IF(Data!CB528="","",Data!CB528)</f>
        <v/>
      </c>
      <c r="F528" s="1025">
        <f>IF(Data!CC528="","",Data!CC528)</f>
        <v>3</v>
      </c>
      <c r="G528" s="1120"/>
      <c r="H528" s="1212">
        <f>IF(H$46="","",IF('[2]Exp factors'!$B45="poor",'[2]Exp factors'!$G$45*H$46,SUM(C528)*'[2]Exp factors'!C$45))</f>
        <v>19.377899349029761</v>
      </c>
      <c r="I528" s="1212">
        <f>IF(I$46="","",IF('[2]Exp factors'!$B45="poor",'[2]Exp factors'!$G$45*I$46,SUM(D528)*'[2]Exp factors'!D$45))</f>
        <v>19.377899349029761</v>
      </c>
      <c r="J528" s="1212">
        <f>IF(J$46="","",IF('[2]Exp factors'!$B45="poor",'[2]Exp factors'!$G$45*J$46,SUM(E528)*'[2]Exp factors'!E$45))</f>
        <v>19.377899349029761</v>
      </c>
      <c r="K528" s="1212">
        <f>IF(K$46="","",IF('[2]Exp factors'!$B45="poor",'[2]Exp factors'!$G$45*K$46,SUM(F528)*'[2]Exp factors'!F$45))</f>
        <v>16.148249457524798</v>
      </c>
      <c r="L528" s="1120"/>
      <c r="M528" s="983"/>
      <c r="N528" s="983"/>
      <c r="O528" s="983"/>
      <c r="P528" s="983"/>
      <c r="Q528" s="1150"/>
      <c r="R528" s="544"/>
      <c r="S528" s="1050"/>
      <c r="T528" s="1050"/>
      <c r="U528" s="1082">
        <v>528</v>
      </c>
      <c r="V528" s="470"/>
    </row>
    <row r="529" spans="1:22" ht="15.75" customHeight="1">
      <c r="A529" s="1191" t="s">
        <v>400</v>
      </c>
      <c r="B529" s="1123"/>
      <c r="C529" s="1025">
        <f>IF(Data!BZ529="","",Data!BZ529)</f>
        <v>6615</v>
      </c>
      <c r="D529" s="1025">
        <f>IF(Data!CA529="","",Data!CA529)</f>
        <v>6615</v>
      </c>
      <c r="E529" s="1025">
        <f>IF(Data!CB529="","",Data!CB529)</f>
        <v>6615</v>
      </c>
      <c r="F529" s="1025">
        <f>IF(Data!CC529="","",Data!CC529)</f>
        <v>6615</v>
      </c>
      <c r="G529" s="1120"/>
      <c r="H529" s="983"/>
      <c r="I529" s="983"/>
      <c r="J529" s="983"/>
      <c r="K529" s="983"/>
      <c r="L529" s="1120"/>
      <c r="M529" s="1137"/>
      <c r="N529" s="1137"/>
      <c r="O529" s="1137"/>
      <c r="P529" s="1137"/>
      <c r="Q529" s="1150"/>
      <c r="R529" s="544"/>
      <c r="S529" s="1050"/>
      <c r="T529" s="1050"/>
      <c r="U529" s="1082">
        <v>529</v>
      </c>
      <c r="V529" s="470"/>
    </row>
    <row r="530" spans="1:22" ht="15.75" customHeight="1">
      <c r="A530" s="1142" t="s">
        <v>353</v>
      </c>
      <c r="B530" s="1123"/>
      <c r="C530" s="1438" t="str">
        <f>IF(SUM(C528)=0,"",C528*C529/C$46/365/$P$1)</f>
        <v/>
      </c>
      <c r="D530" s="1438" t="str">
        <f>IF(SUM(D528)=0,"",D528*D529/D$46/365/$P$1)</f>
        <v/>
      </c>
      <c r="E530" s="1438" t="str">
        <f>IF(SUM(E528)=0,"",E528*E529/E$46/365/$P$1)</f>
        <v/>
      </c>
      <c r="F530" s="1438">
        <f>IF(SUM(F528)=0,"",F528*F529/F$46/365/$P$1)</f>
        <v>1.2356787048567871E-3</v>
      </c>
      <c r="G530" s="1133"/>
      <c r="H530" s="1438">
        <f>IF(H$46=0,"",H528*SUM($D529)/H$46/365/$P$1)</f>
        <v>6.6513493251261864E-3</v>
      </c>
      <c r="I530" s="1438">
        <f>IF(I$46=0,"",I528*SUM($D529)/I$46/365/$P$1)</f>
        <v>6.6513493251261864E-3</v>
      </c>
      <c r="J530" s="1438">
        <f>IF(J$46=0,"",J528*SUM($D529)/J$46/365/$P$1)</f>
        <v>6.6513493251261864E-3</v>
      </c>
      <c r="K530" s="1438">
        <f>IF(K$46=0,"",K528*SUM($D529)/K$46/365/$P$1)</f>
        <v>6.6513493251261855E-3</v>
      </c>
      <c r="L530" s="1133"/>
      <c r="M530" s="1169">
        <f>IF(SUM(H530)=SUM(C530),"",SUM(H530)-SUM(C530))</f>
        <v>6.6513493251261864E-3</v>
      </c>
      <c r="N530" s="1169">
        <f>IF(SUM(I530)=SUM(D530),"",SUM(I530)-SUM(D530))</f>
        <v>6.6513493251261864E-3</v>
      </c>
      <c r="O530" s="1169">
        <f>IF(SUM(J530)=SUM(E530),"",SUM(J530)-SUM(E530))</f>
        <v>6.6513493251261864E-3</v>
      </c>
      <c r="P530" s="1169">
        <f>IF(SUM(K530)=SUM(F530),"",SUM(K530)-SUM(F530))</f>
        <v>5.4156706202693984E-3</v>
      </c>
      <c r="Q530" s="1150"/>
      <c r="R530" s="1081"/>
      <c r="S530" s="1043"/>
      <c r="T530" s="1043"/>
      <c r="U530" s="1082">
        <v>530</v>
      </c>
      <c r="V530" s="470"/>
    </row>
    <row r="531" spans="1:22" ht="15.75" customHeight="1">
      <c r="A531" s="1211" t="s">
        <v>398</v>
      </c>
      <c r="B531" s="1123"/>
      <c r="C531" s="1025" t="str">
        <f>IF(Data!BZ531="","",Data!BZ531)</f>
        <v/>
      </c>
      <c r="D531" s="1025" t="str">
        <f>IF(Data!CA531="","",Data!CA531)</f>
        <v/>
      </c>
      <c r="E531" s="1025" t="str">
        <f>IF(Data!CB531="","",Data!CB531)</f>
        <v/>
      </c>
      <c r="F531" s="1025">
        <f>IF(Data!CC531="","",Data!CC531)</f>
        <v>30</v>
      </c>
      <c r="G531" s="1120"/>
      <c r="H531" s="1451">
        <f>$I531</f>
        <v>30</v>
      </c>
      <c r="I531" s="1451">
        <f>IF(SUM($D531)=0,IF(SUM($C531)=0,IF(SUM($E531)=0,IF(SUM($F531)=0,'[2]Exp factors'!$H$45,SUM($F531)),SUM($E531)),SUM($C531)),SUM($D531))</f>
        <v>30</v>
      </c>
      <c r="J531" s="1451">
        <f>$I531</f>
        <v>30</v>
      </c>
      <c r="K531" s="1451">
        <f>$I531</f>
        <v>30</v>
      </c>
      <c r="L531" s="1120"/>
      <c r="M531" s="983"/>
      <c r="N531" s="983"/>
      <c r="O531" s="983"/>
      <c r="P531" s="983"/>
      <c r="Q531" s="1150"/>
      <c r="R531" s="1134"/>
      <c r="S531" s="1135"/>
      <c r="T531" s="1135"/>
      <c r="U531" s="1082">
        <v>531</v>
      </c>
      <c r="V531" s="470"/>
    </row>
    <row r="532" spans="1:22" ht="15.75" customHeight="1">
      <c r="A532" s="1142" t="s">
        <v>395</v>
      </c>
      <c r="B532" s="1120"/>
      <c r="C532" s="1439" t="str">
        <f t="shared" ref="C532:E532" si="26">IF(C531="","",C528*C531)</f>
        <v/>
      </c>
      <c r="D532" s="1439" t="str">
        <f t="shared" si="26"/>
        <v/>
      </c>
      <c r="E532" s="1439" t="str">
        <f t="shared" si="26"/>
        <v/>
      </c>
      <c r="F532" s="1439">
        <f>IF(F531="","",F528*F531)</f>
        <v>90</v>
      </c>
      <c r="G532" s="1120"/>
      <c r="H532" s="1439">
        <f>IF(H$46=0,"",H528*H531)</f>
        <v>581.33698047089285</v>
      </c>
      <c r="I532" s="1439">
        <f t="shared" ref="I532:K532" si="27">IF(I$46=0,"",I528*I531)</f>
        <v>581.33698047089285</v>
      </c>
      <c r="J532" s="1439">
        <f t="shared" si="27"/>
        <v>581.33698047089285</v>
      </c>
      <c r="K532" s="1439">
        <f t="shared" si="27"/>
        <v>484.44748372574395</v>
      </c>
      <c r="L532" s="1120"/>
      <c r="M532" s="992">
        <f>IF(SUM(H532)=SUM(C532),"",SUM(H532)-SUM(C532))</f>
        <v>581.33698047089285</v>
      </c>
      <c r="N532" s="992">
        <f>IF(SUM(I532)=SUM(D532),"",SUM(I532)-SUM(D532))</f>
        <v>581.33698047089285</v>
      </c>
      <c r="O532" s="992">
        <f>IF(SUM(J532)=SUM(E532),"",SUM(J532)-SUM(E532))</f>
        <v>581.33698047089285</v>
      </c>
      <c r="P532" s="992">
        <f>IF(SUM(K532)=SUM(F532),"",SUM(K532)-SUM(F532))</f>
        <v>394.44748372574395</v>
      </c>
      <c r="Q532" s="1150" t="str">
        <f>[1]ExpFactors!$I$45</f>
        <v>fpl</v>
      </c>
      <c r="R532" s="544"/>
      <c r="S532" s="1050"/>
      <c r="T532" s="1050"/>
      <c r="U532" s="1082">
        <v>532</v>
      </c>
      <c r="V532" s="470"/>
    </row>
    <row r="533" spans="1:22" ht="15.75" customHeight="1">
      <c r="A533" s="1214" t="str">
        <f>IF(Data!A533="","",Data!A533)</f>
        <v>Poultry purchase</v>
      </c>
      <c r="B533" s="1120"/>
      <c r="C533" s="992" t="str">
        <f>IF(Data!BZ533="","",Data!BZ533)</f>
        <v/>
      </c>
      <c r="D533" s="992" t="str">
        <f>IF(Data!CA533="","",Data!CA533)</f>
        <v/>
      </c>
      <c r="E533" s="992" t="str">
        <f>IF(Data!CB533="","",Data!CB533)</f>
        <v/>
      </c>
      <c r="F533" s="992" t="str">
        <f>IF(Data!CC533="","",Data!CC533)</f>
        <v/>
      </c>
      <c r="G533" s="1120"/>
      <c r="H533" s="1212"/>
      <c r="I533" s="1212"/>
      <c r="J533" s="1212"/>
      <c r="K533" s="1212"/>
      <c r="L533" s="1120"/>
      <c r="M533" s="983"/>
      <c r="N533" s="983"/>
      <c r="O533" s="983"/>
      <c r="P533" s="983"/>
      <c r="Q533" s="1150"/>
      <c r="R533" s="544"/>
      <c r="S533" s="1050"/>
      <c r="T533" s="1050"/>
      <c r="U533" s="1082">
        <v>533</v>
      </c>
      <c r="V533" s="470"/>
    </row>
    <row r="534" spans="1:22" ht="15.75" customHeight="1">
      <c r="A534" s="1142" t="s">
        <v>833</v>
      </c>
      <c r="B534" s="1120"/>
      <c r="C534" s="1025">
        <f>IF(Data!BZ534="","",Data!BZ534)</f>
        <v>123.24034075723831</v>
      </c>
      <c r="D534" s="1025">
        <f>IF(Data!CA534="","",Data!CA534)</f>
        <v>123.24034075723831</v>
      </c>
      <c r="E534" s="1025">
        <f>IF(Data!CB534="","",Data!CB534)</f>
        <v>127.77681781737193</v>
      </c>
      <c r="F534" s="1025">
        <f>IF(Data!CC534="","",Data!CC534)</f>
        <v>127.77681781737193</v>
      </c>
      <c r="G534" s="1120"/>
      <c r="H534" s="1212">
        <f>IF(H$46="","",IF('[2]Exp factors'!$B46="poor",'[2]Exp factors'!$G$46*H$46,SUM(C534)*'[2]Exp factors'!C$46))</f>
        <v>139.66787712664035</v>
      </c>
      <c r="I534" s="1212">
        <f>IF(I$46="","",IF('[2]Exp factors'!$B46="poor",'[2]Exp factors'!$G$46*I$46,SUM(D534)*'[2]Exp factors'!D$46))</f>
        <v>139.66787712664035</v>
      </c>
      <c r="J534" s="1212">
        <f>IF(J$46="","",IF('[2]Exp factors'!$B46="poor",'[2]Exp factors'!$G$46*J$46,SUM(E534)*'[2]Exp factors'!E$46))</f>
        <v>139.66787712664035</v>
      </c>
      <c r="K534" s="1212">
        <f>IF(K$46="","",IF('[2]Exp factors'!$B46="poor",'[2]Exp factors'!$G$46*K$46,SUM(F534)*'[2]Exp factors'!F$46))</f>
        <v>116.3898976055336</v>
      </c>
      <c r="L534" s="1120"/>
      <c r="M534" s="983"/>
      <c r="N534" s="983"/>
      <c r="O534" s="983"/>
      <c r="P534" s="983"/>
      <c r="Q534" s="1150"/>
      <c r="R534" s="544"/>
      <c r="S534" s="1050"/>
      <c r="T534" s="1050"/>
      <c r="U534" s="1082">
        <v>534</v>
      </c>
      <c r="V534" s="470"/>
    </row>
    <row r="535" spans="1:22" ht="15.75" customHeight="1">
      <c r="A535" s="1191" t="s">
        <v>400</v>
      </c>
      <c r="B535" s="1123"/>
      <c r="C535" s="1025">
        <f>IF(Data!BZ535="","",Data!BZ535)</f>
        <v>8980</v>
      </c>
      <c r="D535" s="1025">
        <f>IF(Data!CA535="","",Data!CA535)</f>
        <v>8980</v>
      </c>
      <c r="E535" s="1025">
        <f>IF(Data!CB535="","",Data!CB535)</f>
        <v>8980</v>
      </c>
      <c r="F535" s="1025">
        <f>IF(Data!CC535="","",Data!CC535)</f>
        <v>8980</v>
      </c>
      <c r="G535" s="1120"/>
      <c r="H535" s="983"/>
      <c r="I535" s="983"/>
      <c r="J535" s="983"/>
      <c r="K535" s="983"/>
      <c r="L535" s="1120"/>
      <c r="M535" s="1137"/>
      <c r="N535" s="1137"/>
      <c r="O535" s="1137"/>
      <c r="P535" s="1137"/>
      <c r="Q535" s="1150"/>
      <c r="R535" s="544"/>
      <c r="S535" s="1050"/>
      <c r="T535" s="1050"/>
      <c r="U535" s="1082">
        <v>535</v>
      </c>
      <c r="V535" s="470"/>
    </row>
    <row r="536" spans="1:22" ht="15.75" customHeight="1">
      <c r="A536" s="1142" t="s">
        <v>353</v>
      </c>
      <c r="B536" s="1123"/>
      <c r="C536" s="1438">
        <f>IF(SUM(C534)=0,"",C534*C535/C$46/365/$P$1)</f>
        <v>5.7425189912826899E-2</v>
      </c>
      <c r="D536" s="1438">
        <f>IF(SUM(D534)=0,"",D534*D535/D$46/365/$P$1)</f>
        <v>5.7425189912826899E-2</v>
      </c>
      <c r="E536" s="1438">
        <f>IF(SUM(E534)=0,"",E534*E535/E$46/365/$P$1)</f>
        <v>5.9539011207970109E-2</v>
      </c>
      <c r="F536" s="1438">
        <f>IF(SUM(F534)=0,"",F534*F535/F$46/365/$P$1)</f>
        <v>7.1446813449564134E-2</v>
      </c>
      <c r="G536" s="1133"/>
      <c r="H536" s="1438">
        <f>IF(H$46=0,"",H534*SUM($D535)/H$46/365/$P$1)</f>
        <v>6.5079780852907346E-2</v>
      </c>
      <c r="I536" s="1438">
        <f>IF(I$46=0,"",I534*SUM($D535)/I$46/365/$P$1)</f>
        <v>6.5079780852907346E-2</v>
      </c>
      <c r="J536" s="1438">
        <f>IF(J$46=0,"",J534*SUM($D535)/J$46/365/$P$1)</f>
        <v>6.5079780852907346E-2</v>
      </c>
      <c r="K536" s="1438">
        <f>IF(K$46=0,"",K534*SUM($D535)/K$46/365/$P$1)</f>
        <v>6.5079780852907332E-2</v>
      </c>
      <c r="L536" s="1133"/>
      <c r="M536" s="1169">
        <f>IF(SUM(H536)=SUM(C536),"",SUM(H536)-SUM(C536))</f>
        <v>7.6545909400804468E-3</v>
      </c>
      <c r="N536" s="1169">
        <f>IF(SUM(I536)=SUM(D536),"",SUM(I536)-SUM(D536))</f>
        <v>7.6545909400804468E-3</v>
      </c>
      <c r="O536" s="1169">
        <f>IF(SUM(J536)=SUM(E536),"",SUM(J536)-SUM(E536))</f>
        <v>5.5407696449372365E-3</v>
      </c>
      <c r="P536" s="1169">
        <f>IF(SUM(K536)=SUM(F536),"",SUM(K536)-SUM(F536))</f>
        <v>-6.367032596656802E-3</v>
      </c>
      <c r="Q536" s="1150"/>
      <c r="R536" s="1081"/>
      <c r="S536" s="1043"/>
      <c r="T536" s="1043"/>
      <c r="U536" s="1082">
        <v>536</v>
      </c>
      <c r="V536" s="470"/>
    </row>
    <row r="537" spans="1:22" ht="15.75" customHeight="1">
      <c r="A537" s="1211" t="s">
        <v>398</v>
      </c>
      <c r="B537" s="1123"/>
      <c r="C537" s="1025">
        <f>IF(Data!BZ537="","",Data!BZ537)</f>
        <v>12.374194931868782</v>
      </c>
      <c r="D537" s="1025">
        <f>IF(Data!CA537="","",Data!CA537)</f>
        <v>10.426780647509105</v>
      </c>
      <c r="E537" s="1025">
        <f>IF(Data!CB537="","",Data!CB537)</f>
        <v>11.927046126459445</v>
      </c>
      <c r="F537" s="1025">
        <f>IF(Data!CC537="","",Data!CC537)</f>
        <v>13.523579859922519</v>
      </c>
      <c r="G537" s="1120"/>
      <c r="H537" s="1451">
        <f>$I537</f>
        <v>10.426780647509105</v>
      </c>
      <c r="I537" s="1451">
        <f>IF(SUM($D537)=0,IF(SUM($C537)=0,IF(SUM($E537)=0,IF(SUM($F537)=0,'[2]Exp factors'!$H$46,SUM($F537)),SUM($E537)),SUM($C537)),SUM($D537))</f>
        <v>10.426780647509105</v>
      </c>
      <c r="J537" s="1451">
        <f>$I537</f>
        <v>10.426780647509105</v>
      </c>
      <c r="K537" s="1451">
        <f>$I537</f>
        <v>10.426780647509105</v>
      </c>
      <c r="L537" s="1120"/>
      <c r="M537" s="983"/>
      <c r="N537" s="983"/>
      <c r="O537" s="983"/>
      <c r="P537" s="983"/>
      <c r="Q537" s="1150"/>
      <c r="R537" s="1134"/>
      <c r="S537" s="1135"/>
      <c r="T537" s="1135"/>
      <c r="U537" s="1082">
        <v>537</v>
      </c>
      <c r="V537" s="470"/>
    </row>
    <row r="538" spans="1:22" ht="15.75" customHeight="1">
      <c r="A538" s="1142" t="s">
        <v>395</v>
      </c>
      <c r="B538" s="1120"/>
      <c r="C538" s="1439">
        <f>IF(C537="","",C534*C537)</f>
        <v>1525</v>
      </c>
      <c r="D538" s="1439">
        <f>IF(D537="","",D534*D537)</f>
        <v>1285</v>
      </c>
      <c r="E538" s="1439">
        <f>IF(E537="","",E534*E537)</f>
        <v>1524</v>
      </c>
      <c r="F538" s="1439">
        <f>IF(F537="","",F534*F537)</f>
        <v>1728</v>
      </c>
      <c r="G538" s="1120"/>
      <c r="H538" s="1439">
        <f>IF(H$46=0,"",H534*H537)</f>
        <v>1456.2863183027332</v>
      </c>
      <c r="I538" s="1439">
        <f t="shared" ref="I538:K538" si="28">IF(I$46=0,"",I534*I537)</f>
        <v>1456.2863183027332</v>
      </c>
      <c r="J538" s="1439">
        <f t="shared" si="28"/>
        <v>1456.2863183027332</v>
      </c>
      <c r="K538" s="1439">
        <f t="shared" si="28"/>
        <v>1213.5719319189441</v>
      </c>
      <c r="L538" s="1120"/>
      <c r="M538" s="992">
        <f>IF(SUM(H538)=SUM(C538),"",SUM(H538)-SUM(C538))</f>
        <v>-68.713681697266793</v>
      </c>
      <c r="N538" s="992">
        <f>IF(SUM(I538)=SUM(D538),"",SUM(I538)-SUM(D538))</f>
        <v>171.28631830273321</v>
      </c>
      <c r="O538" s="992">
        <f>IF(SUM(J538)=SUM(E538),"",SUM(J538)-SUM(E538))</f>
        <v>-67.713681697266793</v>
      </c>
      <c r="P538" s="992">
        <f>IF(SUM(K538)=SUM(F538),"",SUM(K538)-SUM(F538))</f>
        <v>-514.42806808105593</v>
      </c>
      <c r="Q538" s="1150" t="str">
        <f>[1]ExpFactors!$I$46</f>
        <v>fpl</v>
      </c>
      <c r="R538" s="544"/>
      <c r="S538" s="1050"/>
      <c r="T538" s="1050"/>
      <c r="U538" s="1082">
        <v>538</v>
      </c>
      <c r="V538" s="470"/>
    </row>
    <row r="539" spans="1:22" ht="15.75" customHeight="1">
      <c r="A539" s="1214" t="str">
        <f>IF(Data!A539="","",Data!A539)</f>
        <v>Beef purchase</v>
      </c>
      <c r="B539" s="1120"/>
      <c r="C539" s="1025">
        <v>0</v>
      </c>
      <c r="D539" s="1025">
        <v>0</v>
      </c>
      <c r="E539" s="1025">
        <f>IF(Data!CB539="","",Data!CB539)</f>
        <v>5</v>
      </c>
      <c r="F539" s="1025">
        <f>IF(Data!CC539="","",Data!CC539)</f>
        <v>10</v>
      </c>
      <c r="G539" s="1120"/>
      <c r="H539" s="1212">
        <f>IF(H$46="","",IF('[2]Exp factors'!$B47="poor",'[2]Exp factors'!$G$47*H$46/H540,SUM(C539)*'[2]Exp factors'!C$47))</f>
        <v>1.7114288741446295</v>
      </c>
      <c r="I539" s="1212">
        <f>IF(I$46="","",IF('[2]Exp factors'!$B47="poor",'[2]Exp factors'!$G$47*I$46/I540,SUM(D539)*'[2]Exp factors'!D$47))</f>
        <v>1.7114288741446295</v>
      </c>
      <c r="J539" s="1212">
        <f>IF(J$46="","",IF('[2]Exp factors'!$B47="poor",'[2]Exp factors'!$G$47*J$46/J540,SUM(E539)*'[2]Exp factors'!E$47))</f>
        <v>1.7114288741446295</v>
      </c>
      <c r="K539" s="1212">
        <f>IF(K$46="","",IF('[2]Exp factors'!$B47="poor",'[2]Exp factors'!$G$47*K$46/K540,SUM(F539)*'[2]Exp factors'!F$47))</f>
        <v>1.426190728453858</v>
      </c>
      <c r="L539" s="1120"/>
      <c r="M539" s="983"/>
      <c r="N539" s="983"/>
      <c r="O539" s="983"/>
      <c r="P539" s="983"/>
      <c r="Q539" s="1150"/>
      <c r="R539" s="544"/>
      <c r="S539" s="1050"/>
      <c r="T539" s="1050"/>
      <c r="U539" s="1082">
        <v>539</v>
      </c>
      <c r="V539" s="470"/>
    </row>
    <row r="540" spans="1:22" ht="15.75" customHeight="1">
      <c r="A540" s="1142" t="s">
        <v>399</v>
      </c>
      <c r="B540" s="1120"/>
      <c r="C540" s="1025">
        <f>IF(Data!BZ540="","",Data!BZ540)</f>
        <v>12</v>
      </c>
      <c r="D540" s="1025">
        <f>IF(Data!CA540="","",Data!CA540)</f>
        <v>12</v>
      </c>
      <c r="E540" s="1025">
        <f>IF(Data!CB540="","",Data!CB540)</f>
        <v>12</v>
      </c>
      <c r="F540" s="1025">
        <f>IF(Data!CC540="","",Data!CC540)</f>
        <v>12</v>
      </c>
      <c r="G540" s="1120"/>
      <c r="H540" s="1213">
        <f>I540</f>
        <v>12</v>
      </c>
      <c r="I540" s="1213">
        <f>IF(SUM(D540)=0,IF(SUM(C540)=0,IF(SUM(E540)=0,IF(SUM(F540)=0,12,SUM(F540)),SUM(E540)),SUM(C540)),SUM(D540))</f>
        <v>12</v>
      </c>
      <c r="J540" s="1213">
        <f>I540</f>
        <v>12</v>
      </c>
      <c r="K540" s="1213">
        <f>I540</f>
        <v>12</v>
      </c>
      <c r="L540" s="1120"/>
      <c r="M540" s="983"/>
      <c r="N540" s="983"/>
      <c r="O540" s="983"/>
      <c r="P540" s="983"/>
      <c r="Q540" s="1150"/>
      <c r="R540" s="544"/>
      <c r="S540" s="1050"/>
      <c r="T540" s="1050"/>
      <c r="U540" s="1082">
        <v>540</v>
      </c>
      <c r="V540" s="470"/>
    </row>
    <row r="541" spans="1:22" ht="15.75" customHeight="1">
      <c r="A541" s="1191" t="s">
        <v>400</v>
      </c>
      <c r="B541" s="1123"/>
      <c r="C541" s="1025">
        <f>IF(Data!BZ541="","",Data!BZ541)</f>
        <v>9840</v>
      </c>
      <c r="D541" s="1025">
        <f>IF(Data!CA541="","",Data!CA541)</f>
        <v>9840</v>
      </c>
      <c r="E541" s="1025">
        <f>IF(Data!CB541="","",Data!CB541)</f>
        <v>9840</v>
      </c>
      <c r="F541" s="1025">
        <f>IF(Data!CC541="","",Data!CC541)</f>
        <v>9840</v>
      </c>
      <c r="G541" s="1120"/>
      <c r="H541" s="983"/>
      <c r="I541" s="983"/>
      <c r="J541" s="983"/>
      <c r="K541" s="983"/>
      <c r="L541" s="1120"/>
      <c r="M541" s="1137"/>
      <c r="N541" s="1137"/>
      <c r="O541" s="1137"/>
      <c r="P541" s="1137"/>
      <c r="Q541" s="1150"/>
      <c r="R541" s="544"/>
      <c r="S541" s="1050"/>
      <c r="T541" s="1050"/>
      <c r="U541" s="1082">
        <v>541</v>
      </c>
      <c r="V541" s="470"/>
    </row>
    <row r="542" spans="1:22" ht="15.75" customHeight="1">
      <c r="A542" s="1142" t="s">
        <v>353</v>
      </c>
      <c r="B542" s="1123"/>
      <c r="C542" s="1438" t="str">
        <f>IF(SUM(C539)=0,"",C539*C540*C541/C$46/365/$P$1)</f>
        <v/>
      </c>
      <c r="D542" s="1438" t="str">
        <f>IF(SUM(D539)=0,"",D539*D540*D541/D$46/365/$P$1)</f>
        <v/>
      </c>
      <c r="E542" s="1438">
        <f>IF(SUM(E539)=0,"",E539*E540*E541/E$46/365/$P$1)</f>
        <v>3.0635118306351183E-2</v>
      </c>
      <c r="F542" s="1438">
        <f>IF(SUM(F539)=0,"",F539*F540*F541/F$46/365/$P$1)</f>
        <v>7.3524283935242837E-2</v>
      </c>
      <c r="G542" s="1133"/>
      <c r="H542" s="1438">
        <f>IF(H$46=0,"",H539*H540*SUM($D541)/H$46/365/$P$1)</f>
        <v>1.0485965206465227E-2</v>
      </c>
      <c r="I542" s="1438">
        <f>IF(I$46=0,"",I539*I540*SUM($D541)/I$46/365/$P$1)</f>
        <v>1.0485965206465227E-2</v>
      </c>
      <c r="J542" s="1438">
        <f>IF(J$46=0,"",J539*J540*SUM($D541)/J$46/365/$P$1)</f>
        <v>1.0485965206465227E-2</v>
      </c>
      <c r="K542" s="1438">
        <f>IF(K$46=0,"",K539*K540*SUM($D541)/K$46/365/$P$1)</f>
        <v>1.0485965206465227E-2</v>
      </c>
      <c r="L542" s="1133"/>
      <c r="M542" s="1169">
        <f>IF(SUM(H542)=SUM(C542),"",SUM(H542)-SUM(C542))</f>
        <v>1.0485965206465227E-2</v>
      </c>
      <c r="N542" s="1169">
        <f>IF(SUM(I542)=SUM(D542),"",SUM(I542)-SUM(D542))</f>
        <v>1.0485965206465227E-2</v>
      </c>
      <c r="O542" s="1169">
        <f>IF(SUM(J542)=SUM(E542),"",SUM(J542)-SUM(E542))</f>
        <v>-2.0149153099885957E-2</v>
      </c>
      <c r="P542" s="1169">
        <f>IF(SUM(K542)=SUM(F542),"",SUM(K542)-SUM(F542))</f>
        <v>-6.3038318728777604E-2</v>
      </c>
      <c r="Q542" s="1150"/>
      <c r="R542" s="1081"/>
      <c r="S542" s="1043"/>
      <c r="T542" s="1043"/>
      <c r="U542" s="1082">
        <v>542</v>
      </c>
      <c r="V542" s="470"/>
    </row>
    <row r="543" spans="1:22" ht="15.75" customHeight="1">
      <c r="A543" s="1211" t="s">
        <v>398</v>
      </c>
      <c r="B543" s="1123"/>
      <c r="C543" s="1025">
        <f>IF(Data!BZ543="","",Data!BZ543)</f>
        <v>34</v>
      </c>
      <c r="D543" s="1025">
        <f>IF(Data!CA543="","",Data!CA543)</f>
        <v>34</v>
      </c>
      <c r="E543" s="1025">
        <f>IF(Data!CB543="","",Data!CB543)</f>
        <v>34</v>
      </c>
      <c r="F543" s="1025">
        <f>IF(Data!CC543="","",Data!CC543)</f>
        <v>42</v>
      </c>
      <c r="G543" s="1120"/>
      <c r="H543" s="1451">
        <f>$I543</f>
        <v>34</v>
      </c>
      <c r="I543" s="1451">
        <f>IF(SUM($D543)=0,IF(SUM($C543)=0,IF(SUM($E543)=0,IF(SUM($F543)=0,'[2]Exp factors'!$H$47,SUM($F543)),SUM($E543)),SUM($C543)),SUM($D543))</f>
        <v>34</v>
      </c>
      <c r="J543" s="1451">
        <f>$I543</f>
        <v>34</v>
      </c>
      <c r="K543" s="1451">
        <f>$I543</f>
        <v>34</v>
      </c>
      <c r="L543" s="1120"/>
      <c r="M543" s="983"/>
      <c r="N543" s="983"/>
      <c r="O543" s="983"/>
      <c r="P543" s="983"/>
      <c r="Q543" s="1150"/>
      <c r="R543" s="1134"/>
      <c r="S543" s="1135"/>
      <c r="T543" s="1135"/>
      <c r="U543" s="1082">
        <v>543</v>
      </c>
      <c r="V543" s="470"/>
    </row>
    <row r="544" spans="1:22" ht="15.75" customHeight="1">
      <c r="A544" s="1142" t="s">
        <v>395</v>
      </c>
      <c r="B544" s="1120"/>
      <c r="C544" s="1439">
        <f>IF(C543="","",C539*C540*C543)</f>
        <v>0</v>
      </c>
      <c r="D544" s="1439">
        <f>IF(D543="","",D539*D540*D543)</f>
        <v>0</v>
      </c>
      <c r="E544" s="1439">
        <f>IF(E543="","",E539*E540*E543)</f>
        <v>2040</v>
      </c>
      <c r="F544" s="1439">
        <f>IF(F543="","",F539*F540*F543)</f>
        <v>5040</v>
      </c>
      <c r="G544" s="1120"/>
      <c r="H544" s="1439">
        <f>IF(H$46=0,"",H539*H540*H543)</f>
        <v>698.26298065100889</v>
      </c>
      <c r="I544" s="1439">
        <f t="shared" ref="I544:K544" si="29">IF(I$46=0,"",I539*I540*I543)</f>
        <v>698.26298065100889</v>
      </c>
      <c r="J544" s="1439">
        <f t="shared" si="29"/>
        <v>698.26298065100889</v>
      </c>
      <c r="K544" s="1439">
        <f t="shared" si="29"/>
        <v>581.88581720917398</v>
      </c>
      <c r="L544" s="1120"/>
      <c r="M544" s="992">
        <f>IF(SUM(H544)=SUM(C544),"",SUM(H544)-SUM(C544))</f>
        <v>698.26298065100889</v>
      </c>
      <c r="N544" s="992">
        <f>IF(SUM(I544)=SUM(D544),"",SUM(I544)-SUM(D544))</f>
        <v>698.26298065100889</v>
      </c>
      <c r="O544" s="992">
        <f>IF(SUM(J544)=SUM(E544),"",SUM(J544)-SUM(E544))</f>
        <v>-1341.737019348991</v>
      </c>
      <c r="P544" s="992">
        <f>IF(SUM(K544)=SUM(F544),"",SUM(K544)-SUM(F544))</f>
        <v>-4458.1141827908259</v>
      </c>
      <c r="Q544" s="1150" t="str">
        <f>[1]ExpFactors!$I$47</f>
        <v>fpl</v>
      </c>
      <c r="R544" s="544"/>
      <c r="S544" s="1050"/>
      <c r="T544" s="1050"/>
      <c r="U544" s="1082">
        <v>544</v>
      </c>
      <c r="V544" s="470"/>
    </row>
    <row r="545" spans="1:22" ht="15.75" customHeight="1">
      <c r="A545" s="1214" t="str">
        <f>IF(Data!A545="","",Data!A545)</f>
        <v>Boerewors purchase</v>
      </c>
      <c r="B545" s="1120"/>
      <c r="C545" s="992" t="str">
        <f>IF(Data!BZ545="","",Data!BZ545)</f>
        <v/>
      </c>
      <c r="D545" s="992" t="str">
        <f>IF(Data!CA545="","",Data!CA545)</f>
        <v/>
      </c>
      <c r="E545" s="992" t="str">
        <f>IF(Data!CB545="","",Data!CB545)</f>
        <v/>
      </c>
      <c r="F545" s="992" t="str">
        <f>IF(Data!CC545="","",Data!CC545)</f>
        <v/>
      </c>
      <c r="G545" s="1120"/>
      <c r="H545" s="1212"/>
      <c r="I545" s="1212"/>
      <c r="J545" s="1212"/>
      <c r="K545" s="1212"/>
      <c r="L545" s="1120"/>
      <c r="M545" s="983"/>
      <c r="N545" s="983"/>
      <c r="O545" s="983"/>
      <c r="P545" s="983"/>
      <c r="Q545" s="1150"/>
      <c r="R545" s="544"/>
      <c r="S545" s="1050"/>
      <c r="T545" s="1050"/>
      <c r="U545" s="1082">
        <v>545</v>
      </c>
      <c r="V545" s="470"/>
    </row>
    <row r="546" spans="1:22" ht="15.75" customHeight="1">
      <c r="A546" s="1142" t="s">
        <v>833</v>
      </c>
      <c r="B546" s="1120"/>
      <c r="C546" s="1025" t="str">
        <f>IF(Data!BZ546="","",Data!BZ546)</f>
        <v/>
      </c>
      <c r="D546" s="1025" t="str">
        <f>IF(Data!CA546="","",Data!CA546)</f>
        <v/>
      </c>
      <c r="E546" s="1025" t="str">
        <f>IF(Data!CB546="","",Data!CB546)</f>
        <v/>
      </c>
      <c r="F546" s="1025" t="str">
        <f>IF(Data!CC546="","",Data!CC546)</f>
        <v/>
      </c>
      <c r="G546" s="1120"/>
      <c r="H546" s="1212">
        <f>IF(H$46="","",IF('[2]Exp factors'!$B48="poor",'[2]Exp factors'!$G$48*H$46,SUM(C546)*'[2]Exp factors'!C$48))</f>
        <v>7.7262465531844384</v>
      </c>
      <c r="I546" s="1212">
        <f>IF(I$46="","",IF('[2]Exp factors'!$B48="poor",'[2]Exp factors'!$G$48*I$46,SUM(D546)*'[2]Exp factors'!D$48))</f>
        <v>7.7262465531844384</v>
      </c>
      <c r="J546" s="1212">
        <f>IF(J$46="","",IF('[2]Exp factors'!$B48="poor",'[2]Exp factors'!$G$48*J$46,SUM(E546)*'[2]Exp factors'!E$48))</f>
        <v>7.7262465531844384</v>
      </c>
      <c r="K546" s="1212">
        <f>IF(K$46="","",IF('[2]Exp factors'!$B48="poor",'[2]Exp factors'!$G$48*K$46,SUM(F546)*'[2]Exp factors'!F$48))</f>
        <v>6.4385387943203654</v>
      </c>
      <c r="L546" s="1120"/>
      <c r="M546" s="983"/>
      <c r="N546" s="983"/>
      <c r="O546" s="983"/>
      <c r="P546" s="983"/>
      <c r="Q546" s="1150"/>
      <c r="R546" s="544"/>
      <c r="S546" s="1050"/>
      <c r="T546" s="1050"/>
      <c r="U546" s="1082">
        <v>546</v>
      </c>
      <c r="V546" s="470"/>
    </row>
    <row r="547" spans="1:22" ht="15.75" customHeight="1">
      <c r="A547" s="1191" t="s">
        <v>400</v>
      </c>
      <c r="B547" s="1123"/>
      <c r="C547" s="1025">
        <f>IF(Data!BZ547="","",Data!BZ547)</f>
        <v>11760</v>
      </c>
      <c r="D547" s="1025">
        <f>IF(Data!CA547="","",Data!CA547)</f>
        <v>11760</v>
      </c>
      <c r="E547" s="1025">
        <f>IF(Data!CB547="","",Data!CB547)</f>
        <v>11760</v>
      </c>
      <c r="F547" s="1025">
        <f>IF(Data!CC547="","",Data!CC547)</f>
        <v>11760</v>
      </c>
      <c r="G547" s="1120"/>
      <c r="H547" s="983"/>
      <c r="I547" s="983"/>
      <c r="J547" s="983"/>
      <c r="K547" s="983"/>
      <c r="L547" s="1120"/>
      <c r="M547" s="1137"/>
      <c r="N547" s="1137"/>
      <c r="O547" s="1137"/>
      <c r="P547" s="1137"/>
      <c r="Q547" s="1150"/>
      <c r="R547" s="544"/>
      <c r="S547" s="1050"/>
      <c r="T547" s="1050"/>
      <c r="U547" s="1082">
        <v>547</v>
      </c>
      <c r="V547" s="470"/>
    </row>
    <row r="548" spans="1:22" ht="15.75" customHeight="1">
      <c r="A548" s="1142" t="s">
        <v>353</v>
      </c>
      <c r="B548" s="1123"/>
      <c r="C548" s="1438" t="str">
        <f>IF(SUM(C545)=0,"",C545*C546*C547/C$46/365/$P$1)</f>
        <v/>
      </c>
      <c r="D548" s="1438" t="str">
        <f>IF(SUM(D545)=0,"",D545*D546*D547/D$46/365/$P$1)</f>
        <v/>
      </c>
      <c r="E548" s="1438" t="str">
        <f>IF(SUM(E545)=0,"",E545*E546*E547/E$46/365/$P$1)</f>
        <v/>
      </c>
      <c r="F548" s="1438" t="str">
        <f>IF(SUM(F545)=0,"",F545*F546*F547/F$46/365/$P$1)</f>
        <v/>
      </c>
      <c r="G548" s="1133"/>
      <c r="H548" s="1438">
        <f>IF(H$46=0,"",H546*SUM($D547)/H$46/365/$P$1)</f>
        <v>4.7146460909842768E-3</v>
      </c>
      <c r="I548" s="1438">
        <f>IF(I$46=0,"",I546*SUM($D547)/I$46/365/$P$1)</f>
        <v>4.7146460909842768E-3</v>
      </c>
      <c r="J548" s="1438">
        <f>IF(J$46=0,"",J546*SUM($D547)/J$46/365/$P$1)</f>
        <v>4.7146460909842768E-3</v>
      </c>
      <c r="K548" s="1438">
        <f>IF(K$46=0,"",K546*SUM($D547)/K$46/365/$P$1)</f>
        <v>4.7146460909842768E-3</v>
      </c>
      <c r="L548" s="1133"/>
      <c r="M548" s="1169">
        <f>IF(SUM(H548)=SUM(C548),"",SUM(H548)-SUM(C548))</f>
        <v>4.7146460909842768E-3</v>
      </c>
      <c r="N548" s="1169">
        <f>IF(SUM(I548)=SUM(D548),"",SUM(I548)-SUM(D548))</f>
        <v>4.7146460909842768E-3</v>
      </c>
      <c r="O548" s="1169">
        <f>IF(SUM(J548)=SUM(E548),"",SUM(J548)-SUM(E548))</f>
        <v>4.7146460909842768E-3</v>
      </c>
      <c r="P548" s="1169">
        <f>IF(SUM(K548)=SUM(F548),"",SUM(K548)-SUM(F548))</f>
        <v>4.7146460909842768E-3</v>
      </c>
      <c r="Q548" s="1150"/>
      <c r="R548" s="1081"/>
      <c r="S548" s="1043"/>
      <c r="T548" s="1043"/>
      <c r="U548" s="1082">
        <v>548</v>
      </c>
      <c r="V548" s="470"/>
    </row>
    <row r="549" spans="1:22" ht="15.75" customHeight="1">
      <c r="A549" s="1211" t="s">
        <v>398</v>
      </c>
      <c r="B549" s="1123"/>
      <c r="C549" s="1025" t="str">
        <f>IF(Data!BZ549="","",Data!BZ549)</f>
        <v/>
      </c>
      <c r="D549" s="1025" t="str">
        <f>IF(Data!CA549="","",Data!CA549)</f>
        <v/>
      </c>
      <c r="E549" s="1025" t="str">
        <f>IF(Data!CB549="","",Data!CB549)</f>
        <v/>
      </c>
      <c r="F549" s="1025" t="str">
        <f>IF(Data!CC549="","",Data!CC549)</f>
        <v/>
      </c>
      <c r="G549" s="1120"/>
      <c r="H549" s="1451">
        <f>$I549</f>
        <v>46.997666110978805</v>
      </c>
      <c r="I549" s="1451">
        <f>IF(SUM($D549)=0,IF(SUM($C549)=0,IF(SUM($E549)=0,IF(SUM($F549)=0,'[2]Exp factors'!$H$48,SUM($F549)),SUM($E549)),SUM($C549)),SUM($D549))</f>
        <v>46.997666110978805</v>
      </c>
      <c r="J549" s="1451">
        <f>$I549</f>
        <v>46.997666110978805</v>
      </c>
      <c r="K549" s="1451">
        <f>$I549</f>
        <v>46.997666110978805</v>
      </c>
      <c r="L549" s="1120"/>
      <c r="M549" s="983"/>
      <c r="N549" s="983"/>
      <c r="O549" s="983"/>
      <c r="P549" s="983"/>
      <c r="Q549" s="1150"/>
      <c r="R549" s="1134"/>
      <c r="S549" s="1135"/>
      <c r="T549" s="1135"/>
      <c r="U549" s="1082">
        <v>549</v>
      </c>
      <c r="V549" s="470"/>
    </row>
    <row r="550" spans="1:22" ht="15.75" customHeight="1">
      <c r="A550" s="1142" t="s">
        <v>395</v>
      </c>
      <c r="B550" s="1120"/>
      <c r="C550" s="1439" t="str">
        <f>IF(C549="","",C545*C546*C549)</f>
        <v/>
      </c>
      <c r="D550" s="1439" t="str">
        <f>IF(D549="","",D545*D546*D549)</f>
        <v/>
      </c>
      <c r="E550" s="1439" t="str">
        <f>IF(E549="","",E545*E546*E549)</f>
        <v/>
      </c>
      <c r="F550" s="1439" t="str">
        <f>IF(F549="","",F545*F546*F549)</f>
        <v/>
      </c>
      <c r="G550" s="1120"/>
      <c r="H550" s="1439">
        <f>IF(H$46=0,"",H546*H549)</f>
        <v>363.11555579766309</v>
      </c>
      <c r="I550" s="1439">
        <f t="shared" ref="I550:K550" si="30">IF(I$46=0,"",I546*I549)</f>
        <v>363.11555579766309</v>
      </c>
      <c r="J550" s="1439">
        <f t="shared" si="30"/>
        <v>363.11555579766309</v>
      </c>
      <c r="K550" s="1439">
        <f t="shared" si="30"/>
        <v>302.5962964980526</v>
      </c>
      <c r="L550" s="1120"/>
      <c r="M550" s="992">
        <f>IF(SUM(H550)=SUM(C550),"",SUM(H550)-SUM(C550))</f>
        <v>363.11555579766309</v>
      </c>
      <c r="N550" s="992">
        <f>IF(SUM(I550)=SUM(D550),"",SUM(I550)-SUM(D550))</f>
        <v>363.11555579766309</v>
      </c>
      <c r="O550" s="992">
        <f>IF(SUM(J550)=SUM(E550),"",SUM(J550)-SUM(E550))</f>
        <v>363.11555579766309</v>
      </c>
      <c r="P550" s="992">
        <f>IF(SUM(K550)=SUM(F550),"",SUM(K550)-SUM(F550))</f>
        <v>302.5962964980526</v>
      </c>
      <c r="Q550" s="1150" t="str">
        <f>[1]ExpFactors!$I$48</f>
        <v>fpl</v>
      </c>
      <c r="R550" s="544"/>
      <c r="S550" s="1050"/>
      <c r="T550" s="1050"/>
      <c r="U550" s="1082">
        <v>550</v>
      </c>
      <c r="V550" s="470"/>
    </row>
    <row r="551" spans="1:22" ht="15.75" customHeight="1">
      <c r="A551" s="1214" t="str">
        <f>IF(Data!A551="","",Data!A551)</f>
        <v>Canned pilchards purchase</v>
      </c>
      <c r="B551" s="1120"/>
      <c r="C551" s="992" t="str">
        <f>IF(Data!BZ551="","",Data!BZ551)</f>
        <v/>
      </c>
      <c r="D551" s="992" t="str">
        <f>IF(Data!CA551="","",Data!CA551)</f>
        <v/>
      </c>
      <c r="E551" s="992" t="str">
        <f>IF(Data!CB551="","",Data!CB551)</f>
        <v/>
      </c>
      <c r="F551" s="992" t="str">
        <f>IF(Data!CC551="","",Data!CC551)</f>
        <v/>
      </c>
      <c r="G551" s="1120"/>
      <c r="H551" s="1212"/>
      <c r="I551" s="1212"/>
      <c r="J551" s="1212"/>
      <c r="K551" s="1212"/>
      <c r="L551" s="1120"/>
      <c r="M551" s="983"/>
      <c r="N551" s="983"/>
      <c r="O551" s="983"/>
      <c r="P551" s="983"/>
      <c r="Q551" s="1150"/>
      <c r="R551" s="544"/>
      <c r="S551" s="1050"/>
      <c r="T551" s="1050"/>
      <c r="U551" s="1082">
        <v>551</v>
      </c>
      <c r="V551" s="470"/>
    </row>
    <row r="552" spans="1:22" ht="15.75" customHeight="1">
      <c r="A552" s="1142" t="s">
        <v>833</v>
      </c>
      <c r="B552" s="1120"/>
      <c r="C552" s="1025">
        <f>IF(Data!BZ552="","",Data!BZ552)</f>
        <v>120</v>
      </c>
      <c r="D552" s="1025">
        <f>IF(Data!CA552="","",Data!CA552)</f>
        <v>72</v>
      </c>
      <c r="E552" s="1025">
        <f>IF(Data!CB552="","",Data!CB552)</f>
        <v>120</v>
      </c>
      <c r="F552" s="1025">
        <f>IF(Data!CC552="","",Data!CC552)</f>
        <v>60</v>
      </c>
      <c r="G552" s="1120"/>
      <c r="H552" s="1212">
        <f>IF(H$46="","",IF('[2]Exp factors'!$B49="poor",'[2]Exp factors'!$G$49*H$46,SUM(C552)*'[2]Exp factors'!C$49))</f>
        <v>10.211853189183664</v>
      </c>
      <c r="I552" s="1212">
        <f>IF(I$46="","",IF('[2]Exp factors'!$B49="poor",'[2]Exp factors'!$G$49*I$46,SUM(D552)*'[2]Exp factors'!D$49))</f>
        <v>10.211853189183664</v>
      </c>
      <c r="J552" s="1212">
        <f>IF(J$46="","",IF('[2]Exp factors'!$B49="poor",'[2]Exp factors'!$G$49*J$46,SUM(E552)*'[2]Exp factors'!E$49))</f>
        <v>10.211853189183664</v>
      </c>
      <c r="K552" s="1212">
        <f>IF(K$46="","",IF('[2]Exp factors'!$B49="poor",'[2]Exp factors'!$G$49*K$46,SUM(F552)*'[2]Exp factors'!F$49))</f>
        <v>8.5098776576530533</v>
      </c>
      <c r="L552" s="1120"/>
      <c r="M552" s="983"/>
      <c r="N552" s="983"/>
      <c r="O552" s="983"/>
      <c r="P552" s="983"/>
      <c r="Q552" s="1150"/>
      <c r="R552" s="544"/>
      <c r="S552" s="1050"/>
      <c r="T552" s="1050"/>
      <c r="U552" s="1082">
        <v>552</v>
      </c>
      <c r="V552" s="470"/>
    </row>
    <row r="553" spans="1:22" ht="15.75" customHeight="1">
      <c r="A553" s="1191" t="s">
        <v>400</v>
      </c>
      <c r="B553" s="1123"/>
      <c r="C553" s="1025">
        <f>IF(Data!BZ553="","",Data!BZ553)</f>
        <v>4399</v>
      </c>
      <c r="D553" s="1025">
        <f>IF(Data!CA553="","",Data!CA553)</f>
        <v>4399</v>
      </c>
      <c r="E553" s="1025">
        <f>IF(Data!CB553="","",Data!CB553)</f>
        <v>4399</v>
      </c>
      <c r="F553" s="1025">
        <f>IF(Data!CC553="","",Data!CC553)</f>
        <v>4399</v>
      </c>
      <c r="G553" s="1120"/>
      <c r="H553" s="983"/>
      <c r="I553" s="983"/>
      <c r="J553" s="983"/>
      <c r="K553" s="983"/>
      <c r="L553" s="1120"/>
      <c r="M553" s="1137"/>
      <c r="N553" s="1137"/>
      <c r="O553" s="1137"/>
      <c r="P553" s="1137"/>
      <c r="Q553" s="1150"/>
      <c r="R553" s="544"/>
      <c r="S553" s="1050"/>
      <c r="T553" s="1050"/>
      <c r="U553" s="1082">
        <v>553</v>
      </c>
      <c r="V553" s="470"/>
    </row>
    <row r="554" spans="1:22" ht="15.75" customHeight="1">
      <c r="A554" s="1142" t="s">
        <v>353</v>
      </c>
      <c r="B554" s="1123"/>
      <c r="C554" s="1438">
        <f>IF(SUM(C552)=0,"",C552*C553/C$46/365/$P$1)</f>
        <v>2.7391033623910335E-2</v>
      </c>
      <c r="D554" s="1438">
        <f>IF(SUM(D552)=0,"",D552*D553/D$46/365/$P$1)</f>
        <v>1.6434620174346201E-2</v>
      </c>
      <c r="E554" s="1438">
        <f>IF(SUM(E552)=0,"",E552*E553/E$46/365/$P$1)</f>
        <v>2.7391033623910335E-2</v>
      </c>
      <c r="F554" s="1438">
        <f>IF(SUM(F552)=0,"",F552*F553/F$46/365/$P$1)</f>
        <v>1.6434620174346201E-2</v>
      </c>
      <c r="G554" s="1133"/>
      <c r="H554" s="1438">
        <f>IF(H$46=0,"",H552*SUM($D553)/H$46/365/$P$1)</f>
        <v>2.330943450561381E-3</v>
      </c>
      <c r="I554" s="1438">
        <f>IF(I$46=0,"",I552*SUM($D553)/I$46/365/$P$1)</f>
        <v>2.330943450561381E-3</v>
      </c>
      <c r="J554" s="1438">
        <f>IF(J$46=0,"",J552*SUM($D553)/J$46/365/$P$1)</f>
        <v>2.330943450561381E-3</v>
      </c>
      <c r="K554" s="1438">
        <f>IF(K$46=0,"",K552*SUM($D553)/K$46/365/$P$1)</f>
        <v>2.330943450561381E-3</v>
      </c>
      <c r="L554" s="1133"/>
      <c r="M554" s="1169">
        <f>IF(SUM(H554)=SUM(C554),"",SUM(H554)-SUM(C554))</f>
        <v>-2.5060090173348953E-2</v>
      </c>
      <c r="N554" s="1169">
        <f>IF(SUM(I554)=SUM(D554),"",SUM(I554)-SUM(D554))</f>
        <v>-1.4103676723784819E-2</v>
      </c>
      <c r="O554" s="1169">
        <f>IF(SUM(J554)=SUM(E554),"",SUM(J554)-SUM(E554))</f>
        <v>-2.5060090173348953E-2</v>
      </c>
      <c r="P554" s="1169">
        <f>IF(SUM(K554)=SUM(F554),"",SUM(K554)-SUM(F554))</f>
        <v>-1.4103676723784819E-2</v>
      </c>
      <c r="Q554" s="1150"/>
      <c r="R554" s="1081"/>
      <c r="S554" s="1043"/>
      <c r="T554" s="1043"/>
      <c r="U554" s="1082">
        <v>554</v>
      </c>
      <c r="V554" s="470"/>
    </row>
    <row r="555" spans="1:22" ht="15.75" customHeight="1">
      <c r="A555" s="1211" t="s">
        <v>398</v>
      </c>
      <c r="B555" s="1123"/>
      <c r="C555" s="1025">
        <f>IF(Data!BZ555="","",Data!BZ555)</f>
        <v>14</v>
      </c>
      <c r="D555" s="1025">
        <f>IF(Data!CA555="","",Data!CA555)</f>
        <v>13</v>
      </c>
      <c r="E555" s="1025">
        <f>IF(Data!CB555="","",Data!CB555)</f>
        <v>17</v>
      </c>
      <c r="F555" s="1025">
        <f>IF(Data!CC555="","",Data!CC555)</f>
        <v>60</v>
      </c>
      <c r="G555" s="1120"/>
      <c r="H555" s="1451">
        <f>$I555</f>
        <v>13</v>
      </c>
      <c r="I555" s="1451">
        <f>IF(SUM($D555)=0,IF(SUM($C555)=0,IF(SUM($E555)=0,IF(SUM($F555)=0,'[2]Exp factors'!$H$49,SUM($F555)),SUM($E555)),SUM($C555)),SUM($D555))</f>
        <v>13</v>
      </c>
      <c r="J555" s="1451">
        <f>$I555</f>
        <v>13</v>
      </c>
      <c r="K555" s="1451">
        <f>$I555</f>
        <v>13</v>
      </c>
      <c r="L555" s="1120"/>
      <c r="M555" s="983"/>
      <c r="N555" s="983"/>
      <c r="O555" s="983"/>
      <c r="P555" s="983"/>
      <c r="Q555" s="1150"/>
      <c r="R555" s="1134"/>
      <c r="S555" s="1135"/>
      <c r="T555" s="1135"/>
      <c r="U555" s="1082">
        <v>555</v>
      </c>
      <c r="V555" s="470"/>
    </row>
    <row r="556" spans="1:22" ht="15.75" customHeight="1">
      <c r="A556" s="1142" t="s">
        <v>395</v>
      </c>
      <c r="B556" s="1120"/>
      <c r="C556" s="1439">
        <f>IF(C555="","",C552*C555)</f>
        <v>1680</v>
      </c>
      <c r="D556" s="1439">
        <f>IF(D555="","",D552*D555)</f>
        <v>936</v>
      </c>
      <c r="E556" s="1439">
        <f>IF(E555="","",E552*E555)</f>
        <v>2040</v>
      </c>
      <c r="F556" s="1439">
        <f>IF(F555="","",F552*F555)</f>
        <v>3600</v>
      </c>
      <c r="G556" s="1120"/>
      <c r="H556" s="1439">
        <f>IF(H$46=0,"",H552*H555)</f>
        <v>132.75409145938764</v>
      </c>
      <c r="I556" s="1439">
        <f t="shared" ref="I556:K556" si="31">IF(I$46=0,"",I552*I555)</f>
        <v>132.75409145938764</v>
      </c>
      <c r="J556" s="1439">
        <f t="shared" si="31"/>
        <v>132.75409145938764</v>
      </c>
      <c r="K556" s="1439">
        <f t="shared" si="31"/>
        <v>110.62840954948969</v>
      </c>
      <c r="L556" s="1120"/>
      <c r="M556" s="992">
        <f>IF(SUM(H556)=SUM(C556),"",SUM(H556)-SUM(C556))</f>
        <v>-1547.2459085406124</v>
      </c>
      <c r="N556" s="992">
        <f>IF(SUM(I556)=SUM(D556),"",SUM(I556)-SUM(D556))</f>
        <v>-803.24590854061239</v>
      </c>
      <c r="O556" s="992">
        <f>IF(SUM(J556)=SUM(E556),"",SUM(J556)-SUM(E556))</f>
        <v>-1907.2459085406124</v>
      </c>
      <c r="P556" s="992">
        <f>IF(SUM(K556)=SUM(F556),"",SUM(K556)-SUM(F556))</f>
        <v>-3489.3715904505102</v>
      </c>
      <c r="Q556" s="1150" t="str">
        <f>[1]ExpFactors!$I$49</f>
        <v>fpl</v>
      </c>
      <c r="R556" s="544"/>
      <c r="S556" s="1050"/>
      <c r="T556" s="1050"/>
      <c r="U556" s="1082">
        <v>556</v>
      </c>
      <c r="V556" s="470"/>
    </row>
    <row r="557" spans="1:22" ht="15.75" customHeight="1">
      <c r="A557" s="1214" t="str">
        <f>IF(Data!A557="","",Data!A557)</f>
        <v>Tomatoes purchase</v>
      </c>
      <c r="B557" s="1120"/>
      <c r="C557" s="992" t="str">
        <f>IF(Data!BZ557="","",Data!BZ557)</f>
        <v/>
      </c>
      <c r="D557" s="992" t="str">
        <f>IF(Data!CA557="","",Data!CA557)</f>
        <v/>
      </c>
      <c r="E557" s="992" t="str">
        <f>IF(Data!CB557="","",Data!CB557)</f>
        <v/>
      </c>
      <c r="F557" s="992" t="str">
        <f>IF(Data!CC557="","",Data!CC557)</f>
        <v/>
      </c>
      <c r="G557" s="1120"/>
      <c r="H557" s="1212"/>
      <c r="I557" s="1212"/>
      <c r="J557" s="1212"/>
      <c r="K557" s="1212"/>
      <c r="L557" s="1120"/>
      <c r="M557" s="983"/>
      <c r="N557" s="983"/>
      <c r="O557" s="983"/>
      <c r="P557" s="983"/>
      <c r="Q557" s="1150"/>
      <c r="R557" s="544"/>
      <c r="S557" s="1050"/>
      <c r="T557" s="1050"/>
      <c r="U557" s="1082">
        <v>557</v>
      </c>
      <c r="V557" s="470"/>
    </row>
    <row r="558" spans="1:22" ht="15.75" customHeight="1">
      <c r="A558" s="1142" t="s">
        <v>833</v>
      </c>
      <c r="B558" s="1120"/>
      <c r="C558" s="1025" t="str">
        <f>IF(Data!BZ558="","",Data!BZ558)</f>
        <v/>
      </c>
      <c r="D558" s="1025" t="str">
        <f>IF(Data!CA558="","",Data!CA558)</f>
        <v/>
      </c>
      <c r="E558" s="1025" t="str">
        <f>IF(Data!CB558="","",Data!CB558)</f>
        <v/>
      </c>
      <c r="F558" s="1025" t="str">
        <f>IF(Data!CC558="","",Data!CC558)</f>
        <v/>
      </c>
      <c r="G558" s="1120"/>
      <c r="H558" s="1212">
        <f>IF(H$46="","",IF('[2]Exp factors'!$B55="poor",'[2]Exp factors'!$G$55*H$46,SUM(C558)*'[2]Exp factors'!C$55))</f>
        <v>27.400055319954213</v>
      </c>
      <c r="I558" s="1212">
        <f>IF(I$46="","",IF('[2]Exp factors'!$B55="poor",'[2]Exp factors'!$G$55*I$46,SUM(D558)*'[2]Exp factors'!D$55))</f>
        <v>27.400055319954213</v>
      </c>
      <c r="J558" s="1212">
        <f>IF(J$46="","",IF('[2]Exp factors'!$B55="poor",'[2]Exp factors'!$G$55*J$46,SUM(E558)*'[2]Exp factors'!E$55))</f>
        <v>27.400055319954213</v>
      </c>
      <c r="K558" s="1212">
        <f>IF(K$46="","",IF('[2]Exp factors'!$B55="poor",'[2]Exp factors'!$G$55*K$46,SUM(F558)*'[2]Exp factors'!F$55))</f>
        <v>22.833379433295175</v>
      </c>
      <c r="L558" s="1120"/>
      <c r="M558" s="983"/>
      <c r="N558" s="983"/>
      <c r="O558" s="983"/>
      <c r="P558" s="983"/>
      <c r="Q558" s="1150"/>
      <c r="R558" s="544"/>
      <c r="S558" s="1050"/>
      <c r="T558" s="1050"/>
      <c r="U558" s="1082">
        <v>558</v>
      </c>
      <c r="V558" s="470"/>
    </row>
    <row r="559" spans="1:22" ht="15.75" customHeight="1">
      <c r="A559" s="1191" t="s">
        <v>400</v>
      </c>
      <c r="B559" s="1123"/>
      <c r="C559" s="1025">
        <f>IF(Data!BZ559="","",Data!BZ559)</f>
        <v>840</v>
      </c>
      <c r="D559" s="1025">
        <f>IF(Data!CA559="","",Data!CA559)</f>
        <v>840</v>
      </c>
      <c r="E559" s="1025">
        <f>IF(Data!CB559="","",Data!CB559)</f>
        <v>840</v>
      </c>
      <c r="F559" s="1025">
        <f>IF(Data!CC559="","",Data!CC559)</f>
        <v>840</v>
      </c>
      <c r="G559" s="1120"/>
      <c r="H559" s="983"/>
      <c r="I559" s="983"/>
      <c r="J559" s="983"/>
      <c r="K559" s="983"/>
      <c r="L559" s="1120"/>
      <c r="M559" s="1137"/>
      <c r="N559" s="1137"/>
      <c r="O559" s="1137"/>
      <c r="P559" s="1137"/>
      <c r="Q559" s="1150"/>
      <c r="R559" s="544"/>
      <c r="S559" s="1050"/>
      <c r="T559" s="1050"/>
      <c r="U559" s="1082">
        <v>559</v>
      </c>
      <c r="V559" s="470"/>
    </row>
    <row r="560" spans="1:22" ht="15.75" customHeight="1">
      <c r="A560" s="1142" t="s">
        <v>353</v>
      </c>
      <c r="B560" s="1123"/>
      <c r="C560" s="1438" t="str">
        <f>IF(SUM(C558)=0,"",C558*C559/C$46/365/$P$1)</f>
        <v/>
      </c>
      <c r="D560" s="1438" t="str">
        <f>IF(SUM(D558)=0,"",D558*D559/D$46/365/$P$1)</f>
        <v/>
      </c>
      <c r="E560" s="1438" t="str">
        <f>IF(SUM(E558)=0,"",E558*E559/E$46/365/$P$1)</f>
        <v/>
      </c>
      <c r="F560" s="1438" t="str">
        <f>IF(SUM(F558)=0,"",F558*F559/F$46/365/$P$1)</f>
        <v/>
      </c>
      <c r="G560" s="1133"/>
      <c r="H560" s="1438">
        <f>IF(H$46=0,"",H558*SUM($D559)/H$46/365/$P$1)</f>
        <v>1.1942738931486892E-3</v>
      </c>
      <c r="I560" s="1438">
        <f>IF(I$46=0,"",I558*SUM($D559)/I$46/365/$P$1)</f>
        <v>1.1942738931486892E-3</v>
      </c>
      <c r="J560" s="1438">
        <f>IF(J$46=0,"",J558*SUM($D559)/J$46/365/$P$1)</f>
        <v>1.1942738931486892E-3</v>
      </c>
      <c r="K560" s="1438">
        <f>IF(K$46=0,"",K558*SUM($D559)/K$46/365/$P$1)</f>
        <v>1.1942738931486892E-3</v>
      </c>
      <c r="L560" s="1133"/>
      <c r="M560" s="1169">
        <f>IF(SUM(H560)=SUM(C560),"",SUM(H560)-SUM(C560))</f>
        <v>1.1942738931486892E-3</v>
      </c>
      <c r="N560" s="1169">
        <f>IF(SUM(I560)=SUM(D560),"",SUM(I560)-SUM(D560))</f>
        <v>1.1942738931486892E-3</v>
      </c>
      <c r="O560" s="1169">
        <f>IF(SUM(J560)=SUM(E560),"",SUM(J560)-SUM(E560))</f>
        <v>1.1942738931486892E-3</v>
      </c>
      <c r="P560" s="1169">
        <f>IF(SUM(K560)=SUM(F560),"",SUM(K560)-SUM(F560))</f>
        <v>1.1942738931486892E-3</v>
      </c>
      <c r="Q560" s="1150"/>
      <c r="R560" s="1081"/>
      <c r="S560" s="1043"/>
      <c r="T560" s="1043"/>
      <c r="U560" s="1082">
        <v>560</v>
      </c>
      <c r="V560" s="470"/>
    </row>
    <row r="561" spans="1:22" ht="15.75" customHeight="1">
      <c r="A561" s="1211" t="s">
        <v>398</v>
      </c>
      <c r="B561" s="1123"/>
      <c r="C561" s="1025" t="str">
        <f>IF(Data!BZ561="","",Data!BZ561)</f>
        <v/>
      </c>
      <c r="D561" s="1025" t="str">
        <f>IF(Data!CA561="","",Data!CA561)</f>
        <v/>
      </c>
      <c r="E561" s="1025" t="str">
        <f>IF(Data!CB561="","",Data!CB561)</f>
        <v/>
      </c>
      <c r="F561" s="1025" t="str">
        <f>IF(Data!CC561="","",Data!CC561)</f>
        <v/>
      </c>
      <c r="G561" s="1120"/>
      <c r="H561" s="1451">
        <f>$I561</f>
        <v>13.548061389337644</v>
      </c>
      <c r="I561" s="1451">
        <f>IF(SUM($D561)=0,IF(SUM($C561)=0,IF(SUM($E561)=0,IF(SUM($F561)=0,'[2]Exp factors'!$H$55,SUM($F561)),SUM($E561)),SUM($C561)),SUM($D561))</f>
        <v>13.548061389337644</v>
      </c>
      <c r="J561" s="1451">
        <f>$I561</f>
        <v>13.548061389337644</v>
      </c>
      <c r="K561" s="1451">
        <f>$I561</f>
        <v>13.548061389337644</v>
      </c>
      <c r="L561" s="1120"/>
      <c r="M561" s="983"/>
      <c r="N561" s="983"/>
      <c r="O561" s="983"/>
      <c r="P561" s="983"/>
      <c r="Q561" s="1150"/>
      <c r="R561" s="1134"/>
      <c r="S561" s="1135"/>
      <c r="T561" s="1135"/>
      <c r="U561" s="1082">
        <v>561</v>
      </c>
      <c r="V561" s="470"/>
    </row>
    <row r="562" spans="1:22" ht="15.75" customHeight="1">
      <c r="A562" s="1142" t="s">
        <v>395</v>
      </c>
      <c r="B562" s="1120"/>
      <c r="C562" s="1439" t="str">
        <f>IF(C561="","",C558*C561)</f>
        <v/>
      </c>
      <c r="D562" s="1439" t="str">
        <f>IF(D561="","",D558*D561)</f>
        <v/>
      </c>
      <c r="E562" s="1439" t="str">
        <f>IF(E561="","",E558*E561)</f>
        <v/>
      </c>
      <c r="F562" s="1439" t="str">
        <f>IF(F561="","",F558*F561)</f>
        <v/>
      </c>
      <c r="G562" s="1120"/>
      <c r="H562" s="1439">
        <f>IF(H$46=0,"",H558*H561)</f>
        <v>371.21763154598716</v>
      </c>
      <c r="I562" s="1439">
        <f t="shared" ref="I562:K562" si="32">IF(I$46=0,"",I558*I561)</f>
        <v>371.21763154598716</v>
      </c>
      <c r="J562" s="1439">
        <f t="shared" si="32"/>
        <v>371.21763154598716</v>
      </c>
      <c r="K562" s="1439">
        <f t="shared" si="32"/>
        <v>309.34802628832261</v>
      </c>
      <c r="L562" s="1120"/>
      <c r="M562" s="992">
        <f>IF(SUM(H562)=SUM(C562),"",SUM(H562)-SUM(C562))</f>
        <v>371.21763154598716</v>
      </c>
      <c r="N562" s="992">
        <f>IF(SUM(I562)=SUM(D562),"",SUM(I562)-SUM(D562))</f>
        <v>371.21763154598716</v>
      </c>
      <c r="O562" s="992">
        <f>IF(SUM(J562)=SUM(E562),"",SUM(J562)-SUM(E562))</f>
        <v>371.21763154598716</v>
      </c>
      <c r="P562" s="992">
        <f>IF(SUM(K562)=SUM(F562),"",SUM(K562)-SUM(F562))</f>
        <v>309.34802628832261</v>
      </c>
      <c r="Q562" s="1150" t="str">
        <f>[1]ExpFactors!$I$55</f>
        <v>fpl</v>
      </c>
      <c r="R562" s="544"/>
      <c r="S562" s="1050"/>
      <c r="T562" s="1050"/>
      <c r="U562" s="1082">
        <v>562</v>
      </c>
      <c r="V562" s="470"/>
    </row>
    <row r="563" spans="1:22" ht="15.75" customHeight="1">
      <c r="A563" s="1214" t="str">
        <f>IF(Data!A563="","",Data!A563)</f>
        <v>Onions purchase</v>
      </c>
      <c r="B563" s="1120"/>
      <c r="C563" s="992" t="str">
        <f>IF(Data!BZ563="","",Data!BZ563)</f>
        <v/>
      </c>
      <c r="D563" s="992" t="str">
        <f>IF(Data!CA563="","",Data!CA563)</f>
        <v/>
      </c>
      <c r="E563" s="992" t="str">
        <f>IF(Data!CB563="","",Data!CB563)</f>
        <v/>
      </c>
      <c r="F563" s="992" t="str">
        <f>IF(Data!CC563="","",Data!CC563)</f>
        <v/>
      </c>
      <c r="G563" s="1120"/>
      <c r="H563" s="1212"/>
      <c r="I563" s="1212"/>
      <c r="J563" s="1212"/>
      <c r="K563" s="1212"/>
      <c r="L563" s="1120"/>
      <c r="M563" s="983"/>
      <c r="N563" s="983"/>
      <c r="O563" s="983"/>
      <c r="P563" s="983"/>
      <c r="Q563" s="1150"/>
      <c r="R563" s="544"/>
      <c r="S563" s="1050"/>
      <c r="T563" s="1050"/>
      <c r="U563" s="1082">
        <v>563</v>
      </c>
      <c r="V563" s="470"/>
    </row>
    <row r="564" spans="1:22" ht="15.75" customHeight="1">
      <c r="A564" s="1142" t="s">
        <v>833</v>
      </c>
      <c r="B564" s="1120"/>
      <c r="C564" s="1025" t="str">
        <f>IF(Data!BZ564="","",Data!BZ564)</f>
        <v/>
      </c>
      <c r="D564" s="1025" t="str">
        <f>IF(Data!CA564="","",Data!CA564)</f>
        <v/>
      </c>
      <c r="E564" s="1025" t="str">
        <f>IF(Data!CB564="","",Data!CB564)</f>
        <v/>
      </c>
      <c r="F564" s="1025" t="str">
        <f>IF(Data!CC564="","",Data!CC564)</f>
        <v/>
      </c>
      <c r="G564" s="1120"/>
      <c r="H564" s="1212">
        <f>IF(H$46="","",IF('[2]Exp factors'!$B56="poor",'[2]Exp factors'!$G$56*H$46,SUM(C564)*'[2]Exp factors'!C$56))</f>
        <v>24.388004816796872</v>
      </c>
      <c r="I564" s="1212">
        <f>IF(I$46="","",IF('[2]Exp factors'!$B56="poor",'[2]Exp factors'!$G$56*I$46,SUM(D564)*'[2]Exp factors'!D$56))</f>
        <v>24.388004816796872</v>
      </c>
      <c r="J564" s="1212">
        <f>IF(J$46="","",IF('[2]Exp factors'!$B56="poor",'[2]Exp factors'!$G$56*J$46,SUM(E564)*'[2]Exp factors'!E$56))</f>
        <v>24.388004816796872</v>
      </c>
      <c r="K564" s="1212">
        <f>IF(K$46="","",IF('[2]Exp factors'!$B56="poor",'[2]Exp factors'!$G$56*K$46,SUM(F564)*'[2]Exp factors'!F$56))</f>
        <v>20.323337347330725</v>
      </c>
      <c r="L564" s="1120"/>
      <c r="M564" s="983"/>
      <c r="N564" s="983"/>
      <c r="O564" s="983"/>
      <c r="P564" s="983"/>
      <c r="Q564" s="1150"/>
      <c r="R564" s="544"/>
      <c r="S564" s="1050"/>
      <c r="T564" s="1050"/>
      <c r="U564" s="1082">
        <v>564</v>
      </c>
      <c r="V564" s="470"/>
    </row>
    <row r="565" spans="1:22" ht="15.75" customHeight="1">
      <c r="A565" s="1191" t="s">
        <v>400</v>
      </c>
      <c r="B565" s="1123"/>
      <c r="C565" s="1025">
        <f>IF(Data!BZ565="","",Data!BZ565)</f>
        <v>2010</v>
      </c>
      <c r="D565" s="1025">
        <f>IF(Data!CA565="","",Data!CA565)</f>
        <v>2010</v>
      </c>
      <c r="E565" s="1025">
        <f>IF(Data!CB565="","",Data!CB565)</f>
        <v>2010</v>
      </c>
      <c r="F565" s="1025">
        <f>IF(Data!CC565="","",Data!CC565)</f>
        <v>2010</v>
      </c>
      <c r="G565" s="1120"/>
      <c r="H565" s="983"/>
      <c r="I565" s="983"/>
      <c r="J565" s="983"/>
      <c r="K565" s="983"/>
      <c r="L565" s="1120"/>
      <c r="M565" s="1137"/>
      <c r="N565" s="1137"/>
      <c r="O565" s="1137"/>
      <c r="P565" s="1137"/>
      <c r="Q565" s="1150"/>
      <c r="R565" s="544"/>
      <c r="S565" s="1050"/>
      <c r="T565" s="1050"/>
      <c r="U565" s="1082">
        <v>565</v>
      </c>
      <c r="V565" s="470"/>
    </row>
    <row r="566" spans="1:22" ht="15.75" customHeight="1">
      <c r="A566" s="1142" t="s">
        <v>353</v>
      </c>
      <c r="B566" s="1123"/>
      <c r="C566" s="1438" t="str">
        <f>IF(SUM(C564)=0,"",C564*C565/C$46/365/$P$1)</f>
        <v/>
      </c>
      <c r="D566" s="1438" t="str">
        <f>IF(SUM(D564)=0,"",D564*D565/D$46/365/$P$1)</f>
        <v/>
      </c>
      <c r="E566" s="1438" t="str">
        <f>IF(SUM(E564)=0,"",E564*E565/E$46/365/$P$1)</f>
        <v/>
      </c>
      <c r="F566" s="1438" t="str">
        <f>IF(SUM(F564)=0,"",F564*F565/F$46/365/$P$1)</f>
        <v/>
      </c>
      <c r="G566" s="1133"/>
      <c r="H566" s="1438">
        <f>IF(H$46=0,"",H564*SUM($D565)/H$46/365/$P$1)</f>
        <v>2.5435808261603213E-3</v>
      </c>
      <c r="I566" s="1438">
        <f>IF(I$46=0,"",I564*SUM($D565)/I$46/365/$P$1)</f>
        <v>2.5435808261603213E-3</v>
      </c>
      <c r="J566" s="1438">
        <f>IF(J$46=0,"",J564*SUM($D565)/J$46/365/$P$1)</f>
        <v>2.5435808261603213E-3</v>
      </c>
      <c r="K566" s="1438">
        <f>IF(K$46=0,"",K564*SUM($D565)/K$46/365/$P$1)</f>
        <v>2.5435808261603209E-3</v>
      </c>
      <c r="L566" s="1133"/>
      <c r="M566" s="1169">
        <f>IF(SUM(H566)=SUM(C566),"",SUM(H566)-SUM(C566))</f>
        <v>2.5435808261603213E-3</v>
      </c>
      <c r="N566" s="1169">
        <f>IF(SUM(I566)=SUM(D566),"",SUM(I566)-SUM(D566))</f>
        <v>2.5435808261603213E-3</v>
      </c>
      <c r="O566" s="1169">
        <f>IF(SUM(J566)=SUM(E566),"",SUM(J566)-SUM(E566))</f>
        <v>2.5435808261603213E-3</v>
      </c>
      <c r="P566" s="1169">
        <f>IF(SUM(K566)=SUM(F566),"",SUM(K566)-SUM(F566))</f>
        <v>2.5435808261603209E-3</v>
      </c>
      <c r="Q566" s="1150"/>
      <c r="R566" s="1081"/>
      <c r="S566" s="1043"/>
      <c r="T566" s="1043"/>
      <c r="U566" s="1082">
        <v>566</v>
      </c>
      <c r="V566" s="470"/>
    </row>
    <row r="567" spans="1:22" ht="15.75" customHeight="1">
      <c r="A567" s="1211" t="s">
        <v>398</v>
      </c>
      <c r="B567" s="1123"/>
      <c r="C567" s="1025" t="str">
        <f>IF(Data!BZ567="","",Data!BZ567)</f>
        <v/>
      </c>
      <c r="D567" s="1025" t="str">
        <f>IF(Data!CA567="","",Data!CA567)</f>
        <v/>
      </c>
      <c r="E567" s="1025" t="str">
        <f>IF(Data!CB567="","",Data!CB567)</f>
        <v/>
      </c>
      <c r="F567" s="1025" t="str">
        <f>IF(Data!CC567="","",Data!CC567)</f>
        <v/>
      </c>
      <c r="G567" s="1120"/>
      <c r="H567" s="1451">
        <f>$I567</f>
        <v>8.5805747126436778</v>
      </c>
      <c r="I567" s="1451">
        <f>IF(SUM($D567)=0,IF(SUM($C567)=0,IF(SUM($E567)=0,IF(SUM($F567)=0,'[2]Exp factors'!$H$56,SUM($F567)),SUM($E567)),SUM($C567)),SUM($D567))</f>
        <v>8.5805747126436778</v>
      </c>
      <c r="J567" s="1451">
        <f>$I567</f>
        <v>8.5805747126436778</v>
      </c>
      <c r="K567" s="1451">
        <f>$I567</f>
        <v>8.5805747126436778</v>
      </c>
      <c r="L567" s="1120"/>
      <c r="M567" s="983"/>
      <c r="N567" s="983"/>
      <c r="O567" s="983"/>
      <c r="P567" s="983"/>
      <c r="Q567" s="1150"/>
      <c r="R567" s="1134"/>
      <c r="S567" s="1135"/>
      <c r="T567" s="1135"/>
      <c r="U567" s="1082">
        <v>567</v>
      </c>
      <c r="V567" s="470"/>
    </row>
    <row r="568" spans="1:22" ht="15.75" customHeight="1">
      <c r="A568" s="1142" t="s">
        <v>395</v>
      </c>
      <c r="B568" s="1120"/>
      <c r="C568" s="1439" t="str">
        <f>IF(C567="","",C564*C567)</f>
        <v/>
      </c>
      <c r="D568" s="1439" t="str">
        <f>IF(D567="","",D564*D567)</f>
        <v/>
      </c>
      <c r="E568" s="1439" t="str">
        <f>IF(E567="","",E564*E567)</f>
        <v/>
      </c>
      <c r="F568" s="1439" t="str">
        <f>IF(F567="","",F564*F567)</f>
        <v/>
      </c>
      <c r="G568" s="1120"/>
      <c r="H568" s="1439">
        <f>IF(H$46=0,"",H564*H567)</f>
        <v>209.26309742283945</v>
      </c>
      <c r="I568" s="1439">
        <f t="shared" ref="I568:K568" si="33">IF(I$46=0,"",I564*I567)</f>
        <v>209.26309742283945</v>
      </c>
      <c r="J568" s="1439">
        <f t="shared" si="33"/>
        <v>209.26309742283945</v>
      </c>
      <c r="K568" s="1439">
        <f t="shared" si="33"/>
        <v>174.38591451903287</v>
      </c>
      <c r="L568" s="1120"/>
      <c r="M568" s="992">
        <f>IF(SUM(H568)=SUM(C568),"",SUM(H568)-SUM(C568))</f>
        <v>209.26309742283945</v>
      </c>
      <c r="N568" s="992">
        <f>IF(SUM(I568)=SUM(D568),"",SUM(I568)-SUM(D568))</f>
        <v>209.26309742283945</v>
      </c>
      <c r="O568" s="992">
        <f>IF(SUM(J568)=SUM(E568),"",SUM(J568)-SUM(E568))</f>
        <v>209.26309742283945</v>
      </c>
      <c r="P568" s="992">
        <f>IF(SUM(K568)=SUM(F568),"",SUM(K568)-SUM(F568))</f>
        <v>174.38591451903287</v>
      </c>
      <c r="Q568" s="1150" t="str">
        <f>[1]ExpFactors!$I$56</f>
        <v>fpl</v>
      </c>
      <c r="R568" s="544"/>
      <c r="S568" s="1050"/>
      <c r="T568" s="1050"/>
      <c r="U568" s="1082">
        <v>568</v>
      </c>
      <c r="V568" s="470"/>
    </row>
    <row r="569" spans="1:22" ht="15.75" customHeight="1">
      <c r="A569" s="1214" t="str">
        <f>IF(Data!A569="","",Data!A569)</f>
        <v>Bananas purchase</v>
      </c>
      <c r="B569" s="1120"/>
      <c r="C569" s="992" t="str">
        <f>IF(Data!BZ569="","",Data!BZ569)</f>
        <v/>
      </c>
      <c r="D569" s="992" t="str">
        <f>IF(Data!CA569="","",Data!CA569)</f>
        <v/>
      </c>
      <c r="E569" s="992" t="str">
        <f>IF(Data!CB569="","",Data!CB569)</f>
        <v/>
      </c>
      <c r="F569" s="992" t="str">
        <f>IF(Data!CC569="","",Data!CC569)</f>
        <v/>
      </c>
      <c r="G569" s="1120"/>
      <c r="H569" s="1212"/>
      <c r="I569" s="1212"/>
      <c r="J569" s="1212"/>
      <c r="K569" s="1212"/>
      <c r="L569" s="1120"/>
      <c r="M569" s="983"/>
      <c r="N569" s="983"/>
      <c r="O569" s="983"/>
      <c r="P569" s="983"/>
      <c r="Q569" s="1150"/>
      <c r="R569" s="544"/>
      <c r="S569" s="1050"/>
      <c r="T569" s="1050"/>
      <c r="U569" s="1082">
        <v>569</v>
      </c>
      <c r="V569" s="470"/>
    </row>
    <row r="570" spans="1:22" ht="15.75" customHeight="1">
      <c r="A570" s="1142" t="s">
        <v>833</v>
      </c>
      <c r="B570" s="1120"/>
      <c r="C570" s="1025" t="str">
        <f>IF(Data!BZ570="","",Data!BZ570)</f>
        <v/>
      </c>
      <c r="D570" s="1025" t="str">
        <f>IF(Data!CA570="","",Data!CA570)</f>
        <v/>
      </c>
      <c r="E570" s="1025" t="str">
        <f>IF(Data!CB570="","",Data!CB570)</f>
        <v/>
      </c>
      <c r="F570" s="1025" t="str">
        <f>IF(Data!CC570="","",Data!CC570)</f>
        <v/>
      </c>
      <c r="G570" s="1120"/>
      <c r="H570" s="1212">
        <f>IF(H$46="","",IF('[2]Exp factors'!$B57="poor",'[2]Exp factors'!$G$57*H$46,SUM(C570)*'[2]Exp factors'!C$57))</f>
        <v>25.575608721081483</v>
      </c>
      <c r="I570" s="1212">
        <f>IF(I$46="","",IF('[2]Exp factors'!$B57="poor",'[2]Exp factors'!$G$57*I$46,SUM(D570)*'[2]Exp factors'!D$57))</f>
        <v>25.575608721081483</v>
      </c>
      <c r="J570" s="1212">
        <f>IF(J$46="","",IF('[2]Exp factors'!$B57="poor",'[2]Exp factors'!$G$57*J$46,SUM(E570)*'[2]Exp factors'!E$57))</f>
        <v>25.575608721081483</v>
      </c>
      <c r="K570" s="1212">
        <f>IF(K$46="","",IF('[2]Exp factors'!$B57="poor",'[2]Exp factors'!$G$57*K$46,SUM(F570)*'[2]Exp factors'!F$57))</f>
        <v>21.313007267567905</v>
      </c>
      <c r="L570" s="1120"/>
      <c r="M570" s="983"/>
      <c r="N570" s="983"/>
      <c r="O570" s="983"/>
      <c r="P570" s="983"/>
      <c r="Q570" s="1150"/>
      <c r="R570" s="544"/>
      <c r="S570" s="1050"/>
      <c r="T570" s="1050"/>
      <c r="U570" s="1082">
        <v>570</v>
      </c>
      <c r="V570" s="470"/>
    </row>
    <row r="571" spans="1:22" ht="15.75" customHeight="1">
      <c r="A571" s="1191" t="s">
        <v>400</v>
      </c>
      <c r="B571" s="1123"/>
      <c r="C571" s="1025">
        <f>IF(Data!BZ571="","",Data!BZ571)</f>
        <v>4860</v>
      </c>
      <c r="D571" s="1025">
        <f>IF(Data!CA571="","",Data!CA571)</f>
        <v>4860</v>
      </c>
      <c r="E571" s="1025">
        <f>IF(Data!CB571="","",Data!CB571)</f>
        <v>4860</v>
      </c>
      <c r="F571" s="1025">
        <f>IF(Data!CC571="","",Data!CC571)</f>
        <v>4860</v>
      </c>
      <c r="G571" s="1120"/>
      <c r="H571" s="983"/>
      <c r="I571" s="983"/>
      <c r="J571" s="983"/>
      <c r="K571" s="983"/>
      <c r="L571" s="1120"/>
      <c r="M571" s="1137"/>
      <c r="N571" s="1137"/>
      <c r="O571" s="1137"/>
      <c r="P571" s="1137"/>
      <c r="Q571" s="1150"/>
      <c r="R571" s="544"/>
      <c r="S571" s="1050"/>
      <c r="T571" s="1050"/>
      <c r="U571" s="1082">
        <v>571</v>
      </c>
      <c r="V571" s="470"/>
    </row>
    <row r="572" spans="1:22" ht="15.75" customHeight="1">
      <c r="A572" s="1142" t="s">
        <v>353</v>
      </c>
      <c r="B572" s="1123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33"/>
      <c r="H572" s="1438">
        <f>IF(H$46=0,"",H570*SUM($D571)/H$46/365/$P$1)</f>
        <v>6.4496398082428408E-3</v>
      </c>
      <c r="I572" s="1438">
        <f>IF(I$46=0,"",I570*SUM($D571)/I$46/365/$P$1)</f>
        <v>6.4496398082428408E-3</v>
      </c>
      <c r="J572" s="1438">
        <f>IF(J$46=0,"",J570*SUM($D571)/J$46/365/$P$1)</f>
        <v>6.4496398082428408E-3</v>
      </c>
      <c r="K572" s="1438">
        <f>IF(K$46=0,"",K570*SUM($D571)/K$46/365/$P$1)</f>
        <v>6.4496398082428408E-3</v>
      </c>
      <c r="L572" s="1133"/>
      <c r="M572" s="1169">
        <f>IF(SUM(H572)=SUM(C572),"",SUM(H572)-SUM(C572))</f>
        <v>6.4496398082428408E-3</v>
      </c>
      <c r="N572" s="1169">
        <f>IF(SUM(I572)=SUM(D572),"",SUM(I572)-SUM(D572))</f>
        <v>6.4496398082428408E-3</v>
      </c>
      <c r="O572" s="1169">
        <f>IF(SUM(J572)=SUM(E572),"",SUM(J572)-SUM(E572))</f>
        <v>6.4496398082428408E-3</v>
      </c>
      <c r="P572" s="1169">
        <f>IF(SUM(K572)=SUM(F572),"",SUM(K572)-SUM(F572))</f>
        <v>6.4496398082428408E-3</v>
      </c>
      <c r="Q572" s="1150"/>
      <c r="R572" s="1081"/>
      <c r="S572" s="1043"/>
      <c r="T572" s="1043"/>
      <c r="U572" s="1082">
        <v>572</v>
      </c>
      <c r="V572" s="470"/>
    </row>
    <row r="573" spans="1:22" ht="15.75" customHeight="1">
      <c r="A573" s="1211" t="s">
        <v>398</v>
      </c>
      <c r="B573" s="1123"/>
      <c r="C573" s="1025" t="str">
        <f>IF(Data!BZ573="","",Data!BZ573)</f>
        <v/>
      </c>
      <c r="D573" s="1025" t="str">
        <f>IF(Data!CA573="","",Data!CA573)</f>
        <v/>
      </c>
      <c r="E573" s="1025" t="str">
        <f>IF(Data!CB573="","",Data!CB573)</f>
        <v/>
      </c>
      <c r="F573" s="1025" t="str">
        <f>IF(Data!CC573="","",Data!CC573)</f>
        <v/>
      </c>
      <c r="G573" s="1120"/>
      <c r="H573" s="1451">
        <f>$I573</f>
        <v>5.9211901121304793</v>
      </c>
      <c r="I573" s="1451">
        <f>IF(SUM($D573)=0,IF(SUM($C573)=0,IF(SUM($E573)=0,IF(SUM($F573)=0,'[2]Exp factors'!$H$57,SUM($F573)),SUM($E573)),SUM($C573)),SUM($D573))</f>
        <v>5.9211901121304793</v>
      </c>
      <c r="J573" s="1451">
        <f>$I573</f>
        <v>5.9211901121304793</v>
      </c>
      <c r="K573" s="1451">
        <f>$I573</f>
        <v>5.9211901121304793</v>
      </c>
      <c r="L573" s="1120"/>
      <c r="M573" s="983"/>
      <c r="N573" s="983"/>
      <c r="O573" s="983"/>
      <c r="P573" s="983"/>
      <c r="Q573" s="1150"/>
      <c r="R573" s="1134"/>
      <c r="S573" s="1135"/>
      <c r="T573" s="1135"/>
      <c r="U573" s="1082">
        <v>573</v>
      </c>
      <c r="V573" s="470"/>
    </row>
    <row r="574" spans="1:22" ht="15.75" customHeight="1">
      <c r="A574" s="1142" t="s">
        <v>395</v>
      </c>
      <c r="B574" s="1120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20"/>
      <c r="H574" s="1439">
        <f>IF(H$46=0,"",H570*H573)</f>
        <v>151.43804147098572</v>
      </c>
      <c r="I574" s="1439">
        <f t="shared" ref="I574:K574" si="34">IF(I$46=0,"",I570*I573)</f>
        <v>151.43804147098572</v>
      </c>
      <c r="J574" s="1439">
        <f t="shared" si="34"/>
        <v>151.43804147098572</v>
      </c>
      <c r="K574" s="1439">
        <f t="shared" si="34"/>
        <v>126.19836789248812</v>
      </c>
      <c r="L574" s="1120"/>
      <c r="M574" s="992">
        <f>IF(SUM(H574)=SUM(C574),"",SUM(H574)-SUM(C574))</f>
        <v>151.43804147098572</v>
      </c>
      <c r="N574" s="992">
        <f>IF(SUM(I574)=SUM(D574),"",SUM(I574)-SUM(D574))</f>
        <v>151.43804147098572</v>
      </c>
      <c r="O574" s="992">
        <f>IF(SUM(J574)=SUM(E574),"",SUM(J574)-SUM(E574))</f>
        <v>151.43804147098572</v>
      </c>
      <c r="P574" s="992">
        <f>IF(SUM(K574)=SUM(F574),"",SUM(K574)-SUM(F574))</f>
        <v>126.19836789248812</v>
      </c>
      <c r="Q574" s="1150" t="str">
        <f>[1]ExpFactors!$I$57</f>
        <v>fpl</v>
      </c>
      <c r="R574" s="544"/>
      <c r="S574" s="1050"/>
      <c r="T574" s="1050"/>
      <c r="U574" s="1082">
        <v>574</v>
      </c>
      <c r="V574" s="470"/>
    </row>
    <row r="575" spans="1:22" ht="15.75" customHeight="1">
      <c r="A575" s="1214" t="str">
        <f>IF(Data!A575="","",Data!A575)</f>
        <v>Fresh cabbage purchase</v>
      </c>
      <c r="B575" s="1120"/>
      <c r="C575" s="1025">
        <f>IF(Data!BZ575="","",Data!BZ575)</f>
        <v>4</v>
      </c>
      <c r="D575" s="1025">
        <f>IF(Data!CA575="","",Data!CA575)</f>
        <v>5</v>
      </c>
      <c r="E575" s="1025">
        <f>IF(Data!CB575="","",Data!CB575)</f>
        <v>5</v>
      </c>
      <c r="F575" s="1025">
        <f>IF(Data!CC575="","",Data!CC575)</f>
        <v>7</v>
      </c>
      <c r="G575" s="1120"/>
      <c r="H575" s="1212">
        <f>IF(H$46="","",IF('[2]Exp factors'!$B58="poor",'[2]Exp factors'!$G$58*H$46/H576,SUM(C575)*'[2]Exp factors'!C$58))</f>
        <v>2.9066403294329199</v>
      </c>
      <c r="I575" s="1212">
        <f>IF(I$46="","",IF('[2]Exp factors'!$B58="poor",'[2]Exp factors'!$G$58*I$46/I576,SUM(D575)*'[2]Exp factors'!D$58))</f>
        <v>2.9066403294329199</v>
      </c>
      <c r="J575" s="1212">
        <f>IF(J$46="","",IF('[2]Exp factors'!$B58="poor",'[2]Exp factors'!$G$58*J$46/J576,SUM(E575)*'[2]Exp factors'!E$58))</f>
        <v>2.9066403294329199</v>
      </c>
      <c r="K575" s="1212">
        <f>IF(K$46="","",IF('[2]Exp factors'!$B58="poor",'[2]Exp factors'!$G$58*K$46/K576,SUM(F575)*'[2]Exp factors'!F$58))</f>
        <v>2.4222002745274338</v>
      </c>
      <c r="L575" s="1120"/>
      <c r="M575" s="983"/>
      <c r="N575" s="983"/>
      <c r="O575" s="983"/>
      <c r="P575" s="983"/>
      <c r="Q575" s="1150"/>
      <c r="R575" s="544"/>
      <c r="S575" s="1050"/>
      <c r="T575" s="1050"/>
      <c r="U575" s="1082">
        <v>575</v>
      </c>
      <c r="V575" s="470"/>
    </row>
    <row r="576" spans="1:22" ht="15.75" customHeight="1">
      <c r="A576" s="1142" t="s">
        <v>399</v>
      </c>
      <c r="B576" s="1120"/>
      <c r="C576" s="1025">
        <f>IF(Data!BZ576="","",Data!BZ576)</f>
        <v>12</v>
      </c>
      <c r="D576" s="1025">
        <f>IF(Data!CA576="","",Data!CA576)</f>
        <v>12</v>
      </c>
      <c r="E576" s="1025">
        <f>IF(Data!CB576="","",Data!CB576)</f>
        <v>12</v>
      </c>
      <c r="F576" s="1025">
        <f>IF(Data!CC576="","",Data!CC576)</f>
        <v>12</v>
      </c>
      <c r="G576" s="1120"/>
      <c r="H576" s="1213">
        <f>I576</f>
        <v>12</v>
      </c>
      <c r="I576" s="1213">
        <f>SUM(D576)</f>
        <v>12</v>
      </c>
      <c r="J576" s="1213">
        <f>I576</f>
        <v>12</v>
      </c>
      <c r="K576" s="1213">
        <f>I576</f>
        <v>12</v>
      </c>
      <c r="L576" s="1120"/>
      <c r="M576" s="983"/>
      <c r="N576" s="983"/>
      <c r="O576" s="983"/>
      <c r="P576" s="983"/>
      <c r="Q576" s="1150"/>
      <c r="R576" s="544"/>
      <c r="S576" s="1050"/>
      <c r="T576" s="1050"/>
      <c r="U576" s="1082">
        <v>576</v>
      </c>
      <c r="V576" s="470"/>
    </row>
    <row r="577" spans="1:22" ht="15.75" customHeight="1">
      <c r="A577" s="1191" t="s">
        <v>400</v>
      </c>
      <c r="B577" s="1123"/>
      <c r="C577" s="1025">
        <f>IF(Data!BZ577="","",Data!BZ577)</f>
        <v>960</v>
      </c>
      <c r="D577" s="1025">
        <f>IF(Data!CA577="","",Data!CA577)</f>
        <v>960</v>
      </c>
      <c r="E577" s="1025">
        <f>IF(Data!CB577="","",Data!CB577)</f>
        <v>960</v>
      </c>
      <c r="F577" s="1025">
        <f>IF(Data!CC577="","",Data!CC577)</f>
        <v>960</v>
      </c>
      <c r="G577" s="1120"/>
      <c r="H577" s="983"/>
      <c r="I577" s="983"/>
      <c r="J577" s="983"/>
      <c r="K577" s="983"/>
      <c r="L577" s="1120"/>
      <c r="M577" s="1137"/>
      <c r="N577" s="1137"/>
      <c r="O577" s="1137"/>
      <c r="P577" s="1137"/>
      <c r="Q577" s="1150"/>
      <c r="R577" s="544"/>
      <c r="S577" s="1050"/>
      <c r="T577" s="1050"/>
      <c r="U577" s="1082">
        <v>577</v>
      </c>
      <c r="V577" s="470"/>
    </row>
    <row r="578" spans="1:22" ht="15.75" customHeight="1">
      <c r="A578" s="1142" t="s">
        <v>353</v>
      </c>
      <c r="B578" s="1123"/>
      <c r="C578" s="1438">
        <f>IF(SUM(C575)=0,"",C575*C576*C577/C$46/365/$P$1)</f>
        <v>2.391033623910336E-3</v>
      </c>
      <c r="D578" s="1438">
        <f>IF(SUM(D575)=0,"",D575*D576*D577/D$46/365/$P$1)</f>
        <v>2.9887920298879199E-3</v>
      </c>
      <c r="E578" s="1438">
        <f>IF(SUM(E575)=0,"",E575*E576*E577/E$46/365/$P$1)</f>
        <v>2.9887920298879199E-3</v>
      </c>
      <c r="F578" s="1438">
        <f>IF(SUM(F575)=0,"",F575*F576*F577/F$46/365/$P$1)</f>
        <v>5.0211706102117068E-3</v>
      </c>
      <c r="G578" s="1133"/>
      <c r="H578" s="1438">
        <f>IF(H$46=0,"",H575*H576*SUM($D577)/H$46/365/$P$1)</f>
        <v>1.7374686900719822E-3</v>
      </c>
      <c r="I578" s="1438">
        <f>IF(I$46=0,"",I575*I576*SUM($D577)/I$46/365/$P$1)</f>
        <v>1.7374686900719822E-3</v>
      </c>
      <c r="J578" s="1438">
        <f>IF(J$46=0,"",J575*J576*SUM($D577)/J$46/365/$P$1)</f>
        <v>1.7374686900719822E-3</v>
      </c>
      <c r="K578" s="1438">
        <f>IF(K$46=0,"",K575*K576*SUM($D577)/K$46/365/$P$1)</f>
        <v>1.7374686900719825E-3</v>
      </c>
      <c r="L578" s="1133"/>
      <c r="M578" s="1169">
        <f>IF(SUM(H578)=SUM(C578),"",SUM(H578)-SUM(C578))</f>
        <v>-6.5356493383835379E-4</v>
      </c>
      <c r="N578" s="1169">
        <f>IF(SUM(I578)=SUM(D578),"",SUM(I578)-SUM(D578))</f>
        <v>-1.2513233398159377E-3</v>
      </c>
      <c r="O578" s="1169">
        <f>IF(SUM(J578)=SUM(E578),"",SUM(J578)-SUM(E578))</f>
        <v>-1.2513233398159377E-3</v>
      </c>
      <c r="P578" s="1169">
        <f>IF(SUM(K578)=SUM(F578),"",SUM(K578)-SUM(F578))</f>
        <v>-3.2837019201397244E-3</v>
      </c>
      <c r="Q578" s="1150"/>
      <c r="R578" s="1081"/>
      <c r="S578" s="1043"/>
      <c r="T578" s="1043"/>
      <c r="U578" s="1082">
        <v>578</v>
      </c>
      <c r="V578" s="470"/>
    </row>
    <row r="579" spans="1:22" ht="15.75" customHeight="1">
      <c r="A579" s="1211" t="s">
        <v>398</v>
      </c>
      <c r="B579" s="1123"/>
      <c r="C579" s="1025">
        <f>IF(Data!BZ579="","",Data!BZ579)</f>
        <v>15</v>
      </c>
      <c r="D579" s="1025">
        <f>IF(Data!CA579="","",Data!CA579)</f>
        <v>15</v>
      </c>
      <c r="E579" s="1025">
        <f>IF(Data!CB579="","",Data!CB579)</f>
        <v>15</v>
      </c>
      <c r="F579" s="1025">
        <f>IF(Data!CC579="","",Data!CC579)</f>
        <v>15</v>
      </c>
      <c r="G579" s="1120"/>
      <c r="H579" s="1451">
        <f>$I579</f>
        <v>15</v>
      </c>
      <c r="I579" s="1451">
        <f>IF(SUM($D579)=0,IF(SUM($C579)=0,IF(SUM($E579)=0,IF(SUM($F579)=0,'[2]Exp factors'!$H$58,SUM($F579)),SUM($E579)),SUM($C579)),SUM($D579))</f>
        <v>15</v>
      </c>
      <c r="J579" s="1451">
        <f>$I579</f>
        <v>15</v>
      </c>
      <c r="K579" s="1451">
        <f>$I579</f>
        <v>15</v>
      </c>
      <c r="L579" s="1120"/>
      <c r="M579" s="983"/>
      <c r="N579" s="983"/>
      <c r="O579" s="983"/>
      <c r="P579" s="983"/>
      <c r="Q579" s="1150"/>
      <c r="R579" s="1134"/>
      <c r="S579" s="1135"/>
      <c r="T579" s="1135"/>
      <c r="U579" s="1082">
        <v>579</v>
      </c>
      <c r="V579" s="470"/>
    </row>
    <row r="580" spans="1:22" ht="15.75" customHeight="1">
      <c r="A580" s="1142" t="s">
        <v>395</v>
      </c>
      <c r="B580" s="1120"/>
      <c r="C580" s="1439">
        <f>IF(C579="","",C575*C576*C579)</f>
        <v>720</v>
      </c>
      <c r="D580" s="1439">
        <f>IF(D579="","",D575*D576*D579)</f>
        <v>900</v>
      </c>
      <c r="E580" s="1439">
        <f>IF(E579="","",E575*E576*E579)</f>
        <v>900</v>
      </c>
      <c r="F580" s="1439">
        <f>IF(F579="","",F575*F576*F579)</f>
        <v>1260</v>
      </c>
      <c r="G580" s="1120"/>
      <c r="H580" s="1439">
        <f>IF(H$46=0,"",H575*H576*H579)</f>
        <v>523.19525929792565</v>
      </c>
      <c r="I580" s="1439">
        <f t="shared" ref="I580:K580" si="35">IF(I$46=0,"",I575*I576*I579)</f>
        <v>523.19525929792565</v>
      </c>
      <c r="J580" s="1439">
        <f t="shared" si="35"/>
        <v>523.19525929792565</v>
      </c>
      <c r="K580" s="1439">
        <f t="shared" si="35"/>
        <v>435.99604941493806</v>
      </c>
      <c r="L580" s="1120"/>
      <c r="M580" s="992">
        <f>IF(SUM(H580)=SUM(C580),"",SUM(H580)-SUM(C580))</f>
        <v>-196.80474070207435</v>
      </c>
      <c r="N580" s="992">
        <f>IF(SUM(I580)=SUM(D580),"",SUM(I580)-SUM(D580))</f>
        <v>-376.80474070207435</v>
      </c>
      <c r="O580" s="992">
        <f>IF(SUM(J580)=SUM(E580),"",SUM(J580)-SUM(E580))</f>
        <v>-376.80474070207435</v>
      </c>
      <c r="P580" s="992">
        <f>IF(SUM(K580)=SUM(F580),"",SUM(K580)-SUM(F580))</f>
        <v>-824.00395058506194</v>
      </c>
      <c r="Q580" s="1150" t="str">
        <f>[1]ExpFactors!$I$58</f>
        <v>fpl</v>
      </c>
      <c r="R580" s="544"/>
      <c r="S580" s="1050"/>
      <c r="T580" s="1050"/>
      <c r="U580" s="1082">
        <v>580</v>
      </c>
      <c r="V580" s="470"/>
    </row>
    <row r="581" spans="1:22" ht="15.75" customHeight="1">
      <c r="A581" s="1214" t="str">
        <f>IF(Data!A581="","",Data!A581)</f>
        <v>Burger purchase</v>
      </c>
      <c r="B581" s="1120"/>
      <c r="C581" s="1025" t="str">
        <f>IF(Data!BZ581="","",Data!BZ581)</f>
        <v/>
      </c>
      <c r="D581" s="1025" t="str">
        <f>IF(Data!CA581="","",Data!CA581)</f>
        <v/>
      </c>
      <c r="E581" s="1025" t="str">
        <f>IF(Data!CB581="","",Data!CB581)</f>
        <v/>
      </c>
      <c r="F581" s="1025" t="str">
        <f>IF(Data!CC581="","",Data!CC581)</f>
        <v/>
      </c>
      <c r="G581" s="1120"/>
      <c r="H581" s="1212">
        <f>IF(H$46="","",IF('[2]Exp factors'!$B59="poor",'[2]Exp factors'!$G$59*H$46/H582,SUM(C581)*'[2]Exp factors'!C$59))</f>
        <v>2.5997179063579345</v>
      </c>
      <c r="I581" s="1212">
        <f>IF(I$46="","",IF('[2]Exp factors'!$B59="poor",'[2]Exp factors'!$G$59*I$46/I582,SUM(D581)*'[2]Exp factors'!D$59))</f>
        <v>2.5997179063579345</v>
      </c>
      <c r="J581" s="1212">
        <f>IF(J$46="","",IF('[2]Exp factors'!$B59="poor",'[2]Exp factors'!$G$59*J$46/J582,SUM(E581)*'[2]Exp factors'!E$59))</f>
        <v>2.5997179063579345</v>
      </c>
      <c r="K581" s="1212">
        <f>IF(K$46="","",IF('[2]Exp factors'!$B59="poor",'[2]Exp factors'!$G$59*K$46/K582,SUM(F581)*'[2]Exp factors'!F$59))</f>
        <v>2.1664315886316121</v>
      </c>
      <c r="L581" s="1120"/>
      <c r="M581" s="983"/>
      <c r="N581" s="983"/>
      <c r="O581" s="983"/>
      <c r="P581" s="983"/>
      <c r="Q581" s="1150"/>
      <c r="R581" s="544"/>
      <c r="S581" s="1050"/>
      <c r="T581" s="1050"/>
      <c r="U581" s="1082">
        <v>581</v>
      </c>
      <c r="V581" s="470"/>
    </row>
    <row r="582" spans="1:22" ht="15.75" customHeight="1">
      <c r="A582" s="1142" t="s">
        <v>399</v>
      </c>
      <c r="B582" s="1120"/>
      <c r="C582" s="1025">
        <f>IF(Data!BZ582="","",Data!BZ582)</f>
        <v>12</v>
      </c>
      <c r="D582" s="1025">
        <f>IF(Data!CA582="","",Data!CA582)</f>
        <v>12</v>
      </c>
      <c r="E582" s="1025">
        <f>IF(Data!CB582="","",Data!CB582)</f>
        <v>12</v>
      </c>
      <c r="F582" s="1025">
        <f>IF(Data!CC582="","",Data!CC582)</f>
        <v>12</v>
      </c>
      <c r="G582" s="1120"/>
      <c r="H582" s="1213">
        <f>I582</f>
        <v>12</v>
      </c>
      <c r="I582" s="1213">
        <f>SUM(D582)</f>
        <v>12</v>
      </c>
      <c r="J582" s="1213">
        <f>I582</f>
        <v>12</v>
      </c>
      <c r="K582" s="1213">
        <f>I582</f>
        <v>12</v>
      </c>
      <c r="L582" s="1120"/>
      <c r="M582" s="983"/>
      <c r="N582" s="983"/>
      <c r="O582" s="983"/>
      <c r="P582" s="983"/>
      <c r="Q582" s="1150"/>
      <c r="R582" s="544"/>
      <c r="S582" s="1050"/>
      <c r="T582" s="1050"/>
      <c r="U582" s="1082">
        <v>582</v>
      </c>
      <c r="V582" s="470"/>
    </row>
    <row r="583" spans="1:22" ht="15.75" customHeight="1">
      <c r="A583" s="1191" t="s">
        <v>400</v>
      </c>
      <c r="B583" s="1123"/>
      <c r="C583" s="1025">
        <f>IF(Data!BZ583="","",Data!BZ583)</f>
        <v>11180</v>
      </c>
      <c r="D583" s="1025">
        <f>IF(Data!CA583="","",Data!CA583)</f>
        <v>11180</v>
      </c>
      <c r="E583" s="1025">
        <f>IF(Data!CB583="","",Data!CB583)</f>
        <v>11180</v>
      </c>
      <c r="F583" s="1025">
        <f>IF(Data!CC583="","",Data!CC583)</f>
        <v>11180</v>
      </c>
      <c r="G583" s="1120"/>
      <c r="H583" s="983"/>
      <c r="I583" s="983"/>
      <c r="J583" s="983"/>
      <c r="K583" s="983"/>
      <c r="L583" s="1120"/>
      <c r="M583" s="1137"/>
      <c r="N583" s="1137"/>
      <c r="O583" s="1137"/>
      <c r="P583" s="1137"/>
      <c r="Q583" s="1150"/>
      <c r="R583" s="544"/>
      <c r="S583" s="1050"/>
      <c r="T583" s="1050"/>
      <c r="U583" s="1082">
        <v>583</v>
      </c>
      <c r="V583" s="470"/>
    </row>
    <row r="584" spans="1:22" ht="15.75" customHeight="1">
      <c r="A584" s="1142" t="s">
        <v>353</v>
      </c>
      <c r="B584" s="1123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33"/>
      <c r="H584" s="1438">
        <f>IF(H$46=0,"",H581*H582*SUM($D583)/H$46/365/$P$1)</f>
        <v>1.809766263579185E-2</v>
      </c>
      <c r="I584" s="1438">
        <f>IF(I$46=0,"",I581*I582*SUM($D583)/I$46/365/$P$1)</f>
        <v>1.809766263579185E-2</v>
      </c>
      <c r="J584" s="1438">
        <f>IF(J$46=0,"",J581*J582*SUM($D583)/J$46/365/$P$1)</f>
        <v>1.809766263579185E-2</v>
      </c>
      <c r="K584" s="1438">
        <f>IF(K$46=0,"",K581*K582*SUM($D583)/K$46/365/$P$1)</f>
        <v>1.809766263579185E-2</v>
      </c>
      <c r="L584" s="1133"/>
      <c r="M584" s="1169">
        <f>IF(SUM(H584)=SUM(C584),"",SUM(H584)-SUM(C584))</f>
        <v>1.809766263579185E-2</v>
      </c>
      <c r="N584" s="1169">
        <f>IF(SUM(I584)=SUM(D584),"",SUM(I584)-SUM(D584))</f>
        <v>1.809766263579185E-2</v>
      </c>
      <c r="O584" s="1169">
        <f>IF(SUM(J584)=SUM(E584),"",SUM(J584)-SUM(E584))</f>
        <v>1.809766263579185E-2</v>
      </c>
      <c r="P584" s="1169">
        <f>IF(SUM(K584)=SUM(F584),"",SUM(K584)-SUM(F584))</f>
        <v>1.809766263579185E-2</v>
      </c>
      <c r="Q584" s="1150"/>
      <c r="R584" s="1081"/>
      <c r="S584" s="1043"/>
      <c r="T584" s="1043"/>
      <c r="U584" s="1082">
        <v>584</v>
      </c>
      <c r="V584" s="470"/>
    </row>
    <row r="585" spans="1:22" ht="15.75" customHeight="1">
      <c r="A585" s="1211" t="s">
        <v>398</v>
      </c>
      <c r="B585" s="1123"/>
      <c r="C585" s="1025" t="str">
        <f>IF(Data!BZ585="","",Data!BZ585)</f>
        <v/>
      </c>
      <c r="D585" s="1025" t="str">
        <f>IF(Data!CA585="","",Data!CA585)</f>
        <v/>
      </c>
      <c r="E585" s="1025" t="str">
        <f>IF(Data!CB585="","",Data!CB585)</f>
        <v/>
      </c>
      <c r="F585" s="1025" t="str">
        <f>IF(Data!CC585="","",Data!CC585)</f>
        <v/>
      </c>
      <c r="G585" s="1120"/>
      <c r="H585" s="1451">
        <f>$I585</f>
        <v>58.337174721189591</v>
      </c>
      <c r="I585" s="1451">
        <f>IF(SUM($D585)=0,IF(SUM($C585)=0,IF(SUM($E585)=0,IF(SUM($F585)=0,'[2]Exp factors'!$H$59,SUM($F585)),SUM($E585)),SUM($C585)),SUM($D585))</f>
        <v>58.337174721189591</v>
      </c>
      <c r="J585" s="1451">
        <f>$I585</f>
        <v>58.337174721189591</v>
      </c>
      <c r="K585" s="1451">
        <f>$I585</f>
        <v>58.337174721189591</v>
      </c>
      <c r="L585" s="1120"/>
      <c r="M585" s="983"/>
      <c r="N585" s="983"/>
      <c r="O585" s="983"/>
      <c r="P585" s="983"/>
      <c r="Q585" s="1150"/>
      <c r="R585" s="1134"/>
      <c r="S585" s="1135"/>
      <c r="T585" s="1135"/>
      <c r="U585" s="1082">
        <v>585</v>
      </c>
      <c r="V585" s="470"/>
    </row>
    <row r="586" spans="1:22" ht="15.75" customHeight="1">
      <c r="A586" s="1142" t="s">
        <v>395</v>
      </c>
      <c r="B586" s="1120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20"/>
      <c r="H586" s="1439">
        <f>IF(H$46=0,"",H581*H582*H585)</f>
        <v>1819.9223727480962</v>
      </c>
      <c r="I586" s="1439">
        <f t="shared" ref="I586:K586" si="36">IF(I$46=0,"",I581*I582*I585)</f>
        <v>1819.9223727480962</v>
      </c>
      <c r="J586" s="1439">
        <f t="shared" si="36"/>
        <v>1819.9223727480962</v>
      </c>
      <c r="K586" s="1439">
        <f t="shared" si="36"/>
        <v>1516.6019772900802</v>
      </c>
      <c r="L586" s="1120"/>
      <c r="M586" s="992">
        <f>IF(SUM(H586)=SUM(C586),"",SUM(H586)-SUM(C586))</f>
        <v>1819.9223727480962</v>
      </c>
      <c r="N586" s="992">
        <f>IF(SUM(I586)=SUM(D586),"",SUM(I586)-SUM(D586))</f>
        <v>1819.9223727480962</v>
      </c>
      <c r="O586" s="992">
        <f>IF(SUM(J586)=SUM(E586),"",SUM(J586)-SUM(E586))</f>
        <v>1819.9223727480962</v>
      </c>
      <c r="P586" s="992">
        <f>IF(SUM(K586)=SUM(F586),"",SUM(K586)-SUM(F586))</f>
        <v>1516.6019772900802</v>
      </c>
      <c r="Q586" s="1150" t="str">
        <f>[1]ExpFactors!$I$59</f>
        <v>fpl</v>
      </c>
      <c r="R586" s="544"/>
      <c r="S586" s="1050"/>
      <c r="T586" s="1050"/>
      <c r="U586" s="1082">
        <v>586</v>
      </c>
      <c r="V586" s="470"/>
    </row>
    <row r="587" spans="1:22" ht="15.75" customHeight="1">
      <c r="A587" s="1214" t="str">
        <f>IF(Data!A587="","",Data!A587)</f>
        <v>Powdered soup purchase</v>
      </c>
      <c r="B587" s="1120"/>
      <c r="C587" s="1025" t="str">
        <f>IF(Data!BZ587="","",Data!BZ587)</f>
        <v/>
      </c>
      <c r="D587" s="1025" t="str">
        <f>IF(Data!CA587="","",Data!CA587)</f>
        <v/>
      </c>
      <c r="E587" s="1025" t="str">
        <f>IF(Data!CB587="","",Data!CB587)</f>
        <v/>
      </c>
      <c r="F587" s="1025" t="str">
        <f>IF(Data!CC587="","",Data!CC587)</f>
        <v/>
      </c>
      <c r="G587" s="1120"/>
      <c r="H587" s="1212">
        <f>IF(H$46="","",IF('[2]Exp factors'!$B60="poor",'[2]Exp factors'!$G$60*H$46/H588,SUM(C587)*'[2]Exp factors'!C$60))</f>
        <v>0.21326100032641068</v>
      </c>
      <c r="I587" s="1212">
        <f>IF(I$46="","",IF('[2]Exp factors'!$B60="poor",'[2]Exp factors'!$G$60*I$46/I588,SUM(D587)*'[2]Exp factors'!D$60))</f>
        <v>0.21326100032641068</v>
      </c>
      <c r="J587" s="1212">
        <f>IF(J$46="","",IF('[2]Exp factors'!$B60="poor",'[2]Exp factors'!$G$60*J$46/J588,SUM(E587)*'[2]Exp factors'!E$60))</f>
        <v>0.21326100032641068</v>
      </c>
      <c r="K587" s="1212">
        <f>IF(K$46="","",IF('[2]Exp factors'!$B60="poor",'[2]Exp factors'!$G$60*K$46/K588,SUM(F587)*'[2]Exp factors'!F$60))</f>
        <v>0.17771750027200886</v>
      </c>
      <c r="L587" s="1120"/>
      <c r="M587" s="983"/>
      <c r="N587" s="983"/>
      <c r="O587" s="983"/>
      <c r="P587" s="983"/>
      <c r="Q587" s="1150"/>
      <c r="R587" s="544"/>
      <c r="S587" s="1050"/>
      <c r="T587" s="1050"/>
      <c r="U587" s="1082">
        <v>587</v>
      </c>
      <c r="V587" s="470"/>
    </row>
    <row r="588" spans="1:22" ht="15.75" customHeight="1">
      <c r="A588" s="1142" t="s">
        <v>399</v>
      </c>
      <c r="B588" s="1120"/>
      <c r="C588" s="1025">
        <f>IF(Data!BZ588="","",Data!BZ588)</f>
        <v>12</v>
      </c>
      <c r="D588" s="1025">
        <f>IF(Data!CA588="","",Data!CA588)</f>
        <v>12</v>
      </c>
      <c r="E588" s="1025">
        <f>IF(Data!CB588="","",Data!CB588)</f>
        <v>12</v>
      </c>
      <c r="F588" s="1025">
        <f>IF(Data!CC588="","",Data!CC588)</f>
        <v>12</v>
      </c>
      <c r="G588" s="1120"/>
      <c r="H588" s="1213">
        <f>I588</f>
        <v>12</v>
      </c>
      <c r="I588" s="1213">
        <f>SUM(D588)</f>
        <v>12</v>
      </c>
      <c r="J588" s="1213">
        <f>I588</f>
        <v>12</v>
      </c>
      <c r="K588" s="1213">
        <f>I588</f>
        <v>12</v>
      </c>
      <c r="L588" s="1120"/>
      <c r="M588" s="983"/>
      <c r="N588" s="983"/>
      <c r="O588" s="983"/>
      <c r="P588" s="983"/>
      <c r="Q588" s="1150"/>
      <c r="R588" s="544"/>
      <c r="S588" s="1050"/>
      <c r="T588" s="1050"/>
      <c r="U588" s="1082">
        <v>588</v>
      </c>
      <c r="V588" s="470"/>
    </row>
    <row r="589" spans="1:22" ht="15.75" customHeight="1">
      <c r="A589" s="1191" t="s">
        <v>400</v>
      </c>
      <c r="B589" s="1123"/>
      <c r="C589" s="1025">
        <f>IF(Data!BZ589="","",Data!BZ589)</f>
        <v>13910</v>
      </c>
      <c r="D589" s="1025">
        <f>IF(Data!CA589="","",Data!CA589)</f>
        <v>13910</v>
      </c>
      <c r="E589" s="1025">
        <f>IF(Data!CB589="","",Data!CB589)</f>
        <v>13910</v>
      </c>
      <c r="F589" s="1025">
        <f>IF(Data!CC589="","",Data!CC589)</f>
        <v>13910</v>
      </c>
      <c r="G589" s="1120"/>
      <c r="H589" s="983"/>
      <c r="I589" s="983"/>
      <c r="J589" s="983"/>
      <c r="K589" s="983"/>
      <c r="L589" s="1120"/>
      <c r="M589" s="1137"/>
      <c r="N589" s="1137"/>
      <c r="O589" s="1137"/>
      <c r="P589" s="1137"/>
      <c r="Q589" s="1150"/>
      <c r="R589" s="544"/>
      <c r="S589" s="1050"/>
      <c r="T589" s="1050"/>
      <c r="U589" s="1082">
        <v>589</v>
      </c>
      <c r="V589" s="470"/>
    </row>
    <row r="590" spans="1:22" ht="15.75" customHeight="1">
      <c r="A590" s="1142" t="s">
        <v>353</v>
      </c>
      <c r="B590" s="1123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33"/>
      <c r="H590" s="1438">
        <f>IF(H$46=0,"",H587*H588*SUM($D589)/H$46/365/$P$1)</f>
        <v>1.8471111547573927E-3</v>
      </c>
      <c r="I590" s="1438">
        <f>IF(I$46=0,"",I587*I588*SUM($D589)/I$46/365/$P$1)</f>
        <v>1.8471111547573927E-3</v>
      </c>
      <c r="J590" s="1438">
        <f>IF(J$46=0,"",J587*J588*SUM($D589)/J$46/365/$P$1)</f>
        <v>1.8471111547573927E-3</v>
      </c>
      <c r="K590" s="1438">
        <f>IF(K$46=0,"",K587*K588*SUM($D589)/K$46/365/$P$1)</f>
        <v>1.8471111547573923E-3</v>
      </c>
      <c r="L590" s="1133"/>
      <c r="M590" s="1169">
        <f>IF(SUM(H590)=SUM(C590),"",SUM(H590)-SUM(C590))</f>
        <v>1.8471111547573927E-3</v>
      </c>
      <c r="N590" s="1169">
        <f>IF(SUM(I590)=SUM(D590),"",SUM(I590)-SUM(D590))</f>
        <v>1.8471111547573927E-3</v>
      </c>
      <c r="O590" s="1169">
        <f>IF(SUM(J590)=SUM(E590),"",SUM(J590)-SUM(E590))</f>
        <v>1.8471111547573927E-3</v>
      </c>
      <c r="P590" s="1169">
        <f>IF(SUM(K590)=SUM(F590),"",SUM(K590)-SUM(F590))</f>
        <v>1.8471111547573923E-3</v>
      </c>
      <c r="Q590" s="1150"/>
      <c r="R590" s="1081"/>
      <c r="S590" s="1043"/>
      <c r="T590" s="1043"/>
      <c r="U590" s="1082">
        <v>590</v>
      </c>
      <c r="V590" s="470"/>
    </row>
    <row r="591" spans="1:22" ht="15.75" customHeight="1">
      <c r="A591" s="1211" t="s">
        <v>398</v>
      </c>
      <c r="B591" s="1123"/>
      <c r="C591" s="1025" t="str">
        <f>IF(Data!BZ591="","",Data!BZ591)</f>
        <v/>
      </c>
      <c r="D591" s="1025" t="str">
        <f>IF(Data!CA591="","",Data!CA591)</f>
        <v/>
      </c>
      <c r="E591" s="1025" t="str">
        <f>IF(Data!CB591="","",Data!CB591)</f>
        <v/>
      </c>
      <c r="F591" s="1025" t="str">
        <f>IF(Data!CC591="","",Data!CC591)</f>
        <v/>
      </c>
      <c r="G591" s="1120"/>
      <c r="H591" s="1451">
        <f>$I591</f>
        <v>86.204819277108442</v>
      </c>
      <c r="I591" s="1451">
        <f>IF(SUM($D591)=0,IF(SUM($C591)=0,IF(SUM($E591)=0,IF(SUM($F591)=0,'[2]Exp factors'!$H$60,SUM($F591)),SUM($E591)),SUM($C591)),SUM($D591))</f>
        <v>86.204819277108442</v>
      </c>
      <c r="J591" s="1451">
        <f>$I591</f>
        <v>86.204819277108442</v>
      </c>
      <c r="K591" s="1451">
        <f>$I591</f>
        <v>86.204819277108442</v>
      </c>
      <c r="L591" s="1120"/>
      <c r="M591" s="983"/>
      <c r="N591" s="983"/>
      <c r="O591" s="983"/>
      <c r="P591" s="983"/>
      <c r="Q591" s="1150"/>
      <c r="R591" s="1134"/>
      <c r="S591" s="1135"/>
      <c r="T591" s="1135"/>
      <c r="U591" s="1082">
        <v>591</v>
      </c>
      <c r="V591" s="470"/>
    </row>
    <row r="592" spans="1:22" ht="15.75" customHeight="1">
      <c r="A592" s="1142" t="s">
        <v>395</v>
      </c>
      <c r="B592" s="1120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20"/>
      <c r="H592" s="1439">
        <f>IF(H$46=0,"",H587*H588*H591)</f>
        <v>220.60951190392316</v>
      </c>
      <c r="I592" s="1439">
        <f t="shared" ref="I592:K592" si="37">IF(I$46=0,"",I587*I588*I591)</f>
        <v>220.60951190392316</v>
      </c>
      <c r="J592" s="1439">
        <f t="shared" si="37"/>
        <v>220.60951190392316</v>
      </c>
      <c r="K592" s="1439">
        <f t="shared" si="37"/>
        <v>183.84125991993594</v>
      </c>
      <c r="L592" s="1120"/>
      <c r="M592" s="992">
        <f>IF(SUM(H592)=SUM(C592),"",SUM(H592)-SUM(C592))</f>
        <v>220.60951190392316</v>
      </c>
      <c r="N592" s="992">
        <f>IF(SUM(I592)=SUM(D592),"",SUM(I592)-SUM(D592))</f>
        <v>220.60951190392316</v>
      </c>
      <c r="O592" s="992">
        <f>IF(SUM(J592)=SUM(E592),"",SUM(J592)-SUM(E592))</f>
        <v>220.60951190392316</v>
      </c>
      <c r="P592" s="992">
        <f>IF(SUM(K592)=SUM(F592),"",SUM(K592)-SUM(F592))</f>
        <v>183.84125991993594</v>
      </c>
      <c r="Q592" s="1150" t="str">
        <f>[1]ExpFactors!$I$60</f>
        <v>fpl</v>
      </c>
      <c r="R592" s="544"/>
      <c r="S592" s="1050"/>
      <c r="T592" s="1050"/>
      <c r="U592" s="1082">
        <v>592</v>
      </c>
      <c r="V592" s="470"/>
    </row>
    <row r="593" spans="1:22" ht="15.75" customHeight="1">
      <c r="A593" s="1441" t="str">
        <f>IF(Data!A593="","",Data!A593)</f>
        <v>Dark green vegetables purchase</v>
      </c>
      <c r="B593" s="1120"/>
      <c r="C593" s="1025" t="str">
        <f>IF(Data!BZ593="","",Data!BZ593)</f>
        <v>kg</v>
      </c>
      <c r="D593" s="1025" t="str">
        <f>IF(Data!CA593="","",Data!CA593)</f>
        <v>kg</v>
      </c>
      <c r="E593" s="1025" t="str">
        <f>IF(Data!CB593="","",Data!CB593)</f>
        <v>kg</v>
      </c>
      <c r="F593" s="1025" t="str">
        <f>IF(Data!CC593="","",Data!CC593)</f>
        <v>kg</v>
      </c>
      <c r="G593" s="1120"/>
      <c r="H593" s="983"/>
      <c r="I593" s="983"/>
      <c r="J593" s="983"/>
      <c r="K593" s="983"/>
      <c r="L593" s="1120"/>
      <c r="M593" s="983"/>
      <c r="N593" s="983"/>
      <c r="O593" s="983"/>
      <c r="P593" s="983"/>
      <c r="Q593" s="1150"/>
      <c r="R593" s="489"/>
      <c r="S593" s="489"/>
      <c r="T593" s="489"/>
      <c r="U593" s="1082">
        <v>593</v>
      </c>
      <c r="V593" s="470"/>
    </row>
    <row r="594" spans="1:22" ht="15.75" customHeight="1">
      <c r="A594" s="1142" t="s">
        <v>401</v>
      </c>
      <c r="B594" s="1120"/>
      <c r="C594" s="1025">
        <f>IF(Data!BZ594="","",Data!BZ594)</f>
        <v>12</v>
      </c>
      <c r="D594" s="1025">
        <v>0</v>
      </c>
      <c r="E594" s="1025">
        <v>0</v>
      </c>
      <c r="F594" s="1025">
        <v>0</v>
      </c>
      <c r="G594" s="1120"/>
      <c r="H594" s="1212">
        <f>IF(H$46="","",IF('[2]Exp factors'!$B65="poor",'[2]Exp factors'!$G$65*H$46/H595,SUM(C594)*'[2]Exp factors'!C$65))</f>
        <v>0</v>
      </c>
      <c r="I594" s="1212">
        <f>IF(I$46="","",IF('[2]Exp factors'!$B65="poor",'[2]Exp factors'!$G$65*I$46/I595,SUM(D594)*'[2]Exp factors'!D$65))</f>
        <v>0</v>
      </c>
      <c r="J594" s="1212">
        <f>IF(J$46="","",IF('[2]Exp factors'!$B65="poor",'[2]Exp factors'!$G$65*J$46/J595,SUM(E594)*'[2]Exp factors'!E$65))</f>
        <v>0</v>
      </c>
      <c r="K594" s="1212">
        <f>IF(K$46="","",IF('[2]Exp factors'!$B65="poor",'[2]Exp factors'!$G$65*K$46/K595,SUM(F594)*'[2]Exp factors'!F$65))</f>
        <v>0</v>
      </c>
      <c r="L594" s="1120"/>
      <c r="M594" s="983"/>
      <c r="N594" s="983"/>
      <c r="O594" s="983"/>
      <c r="P594" s="983"/>
      <c r="Q594" s="1150"/>
      <c r="R594" s="544"/>
      <c r="S594" s="1050"/>
      <c r="T594" s="1050"/>
      <c r="U594" s="1082">
        <v>594</v>
      </c>
      <c r="V594" s="470"/>
    </row>
    <row r="595" spans="1:22" ht="15.75" customHeight="1">
      <c r="A595" s="1142" t="s">
        <v>399</v>
      </c>
      <c r="B595" s="1123"/>
      <c r="C595" s="1025">
        <f>IF(Data!BZ595="","",Data!BZ595)</f>
        <v>8</v>
      </c>
      <c r="D595" s="1025"/>
      <c r="E595" s="1025"/>
      <c r="F595" s="1025"/>
      <c r="G595" s="1120"/>
      <c r="H595" s="1213">
        <f>I595</f>
        <v>12</v>
      </c>
      <c r="I595" s="1213">
        <v>12</v>
      </c>
      <c r="J595" s="1213">
        <f>I595</f>
        <v>12</v>
      </c>
      <c r="K595" s="1213">
        <f>I595</f>
        <v>12</v>
      </c>
      <c r="L595" s="1120"/>
      <c r="M595" s="983"/>
      <c r="N595" s="983"/>
      <c r="O595" s="983"/>
      <c r="P595" s="983"/>
      <c r="Q595" s="1150"/>
      <c r="R595" s="544"/>
      <c r="S595" s="1050"/>
      <c r="T595" s="1050"/>
      <c r="U595" s="1082">
        <v>595</v>
      </c>
      <c r="V595" s="470"/>
    </row>
    <row r="596" spans="1:22" ht="15.75" customHeight="1">
      <c r="A596" s="1191" t="s">
        <v>400</v>
      </c>
      <c r="B596" s="1123"/>
      <c r="C596" s="1025">
        <f>IF(Data!BZ596="","",Data!BZ596)</f>
        <v>1381.644</v>
      </c>
      <c r="D596" s="1025">
        <f>IF(Data!CA596="","",Data!CA596)</f>
        <v>1381.644</v>
      </c>
      <c r="E596" s="1025">
        <f>IF(Data!CB596="","",Data!CB596)</f>
        <v>1381.644</v>
      </c>
      <c r="F596" s="1025">
        <f>IF(Data!CC596="","",Data!CC596)</f>
        <v>1381.644</v>
      </c>
      <c r="G596" s="1120"/>
      <c r="H596" s="983"/>
      <c r="I596" s="983"/>
      <c r="J596" s="983"/>
      <c r="K596" s="983"/>
      <c r="L596" s="1120"/>
      <c r="M596" s="1137"/>
      <c r="N596" s="1137"/>
      <c r="O596" s="1137"/>
      <c r="P596" s="1137"/>
      <c r="Q596" s="1150"/>
      <c r="R596" s="544"/>
      <c r="S596" s="1050"/>
      <c r="T596" s="1050"/>
      <c r="U596" s="1082">
        <v>596</v>
      </c>
      <c r="V596" s="470"/>
    </row>
    <row r="597" spans="1:22" ht="15.75" customHeight="1">
      <c r="A597" s="1142" t="s">
        <v>353</v>
      </c>
      <c r="B597" s="1123"/>
      <c r="C597" s="1442">
        <f>IF(C594="","",C594*C595*C596/C$46/365/$P$1)</f>
        <v>6.88241095890411E-3</v>
      </c>
      <c r="D597" s="1442">
        <f>IF(D594="","",D594*D595*D596/D$46/365/$P$1)</f>
        <v>0</v>
      </c>
      <c r="E597" s="1442">
        <f>IF(E594="","",E594*E595*E596/E$46/365/$P$1)</f>
        <v>0</v>
      </c>
      <c r="F597" s="1442">
        <f>IF(F594="","",F594*F595*F596/F$46/365/$P$1)</f>
        <v>0</v>
      </c>
      <c r="G597" s="1133"/>
      <c r="H597" s="1168">
        <f>IF(H$46=0,"",H594*H595*SUM($D596)/H$46/365/$P$1)</f>
        <v>0</v>
      </c>
      <c r="I597" s="1168">
        <f>IF(I$46=0,"",I594*I595*SUM($D596)/I$46/365/$P$1)</f>
        <v>0</v>
      </c>
      <c r="J597" s="1168">
        <f>IF(J$46=0,"",J594*J595*SUM($D596)/J$46/365/$P$1)</f>
        <v>0</v>
      </c>
      <c r="K597" s="1168">
        <f>IF(K$46=0,"",K594*K595*SUM($D596)/K$46/365/$P$1)</f>
        <v>0</v>
      </c>
      <c r="L597" s="1133"/>
      <c r="M597" s="1169">
        <f>IF(SUM(H597)=SUM(C597),"",SUM(H597)-SUM(C597))</f>
        <v>-6.88241095890411E-3</v>
      </c>
      <c r="N597" s="1169" t="str">
        <f>IF(SUM(I597)=SUM(D597),"",SUM(I597)-SUM(D597))</f>
        <v/>
      </c>
      <c r="O597" s="1169" t="str">
        <f>IF(SUM(J597)=SUM(E597),"",SUM(J597)-SUM(E597))</f>
        <v/>
      </c>
      <c r="P597" s="1169" t="str">
        <f>IF(SUM(K597)=SUM(F597),"",SUM(K597)-SUM(F597))</f>
        <v/>
      </c>
      <c r="Q597" s="1150"/>
      <c r="R597" s="1081"/>
      <c r="S597" s="1043"/>
      <c r="T597" s="1043"/>
      <c r="U597" s="1082">
        <v>597</v>
      </c>
      <c r="V597" s="470"/>
    </row>
    <row r="598" spans="1:22" ht="15.75" customHeight="1">
      <c r="A598" s="1211" t="s">
        <v>398</v>
      </c>
      <c r="B598" s="1120"/>
      <c r="C598" s="1025">
        <f>IF(Data!BZ598="","",Data!BZ598)</f>
        <v>4</v>
      </c>
      <c r="D598" s="1025">
        <f>IF(Data!CA598="","",Data!CA598)</f>
        <v>4</v>
      </c>
      <c r="E598" s="1025">
        <f>IF(Data!CB598="","",Data!CB598)</f>
        <v>4</v>
      </c>
      <c r="F598" s="1025">
        <f>IF(Data!CC598="","",Data!CC598)</f>
        <v>4</v>
      </c>
      <c r="G598" s="1120"/>
      <c r="H598" s="983"/>
      <c r="I598" s="983"/>
      <c r="J598" s="983"/>
      <c r="K598" s="983"/>
      <c r="L598" s="1120"/>
      <c r="M598" s="983"/>
      <c r="N598" s="983"/>
      <c r="O598" s="983"/>
      <c r="P598" s="983"/>
      <c r="Q598" s="1150"/>
      <c r="R598" s="1134"/>
      <c r="S598" s="1135"/>
      <c r="T598" s="1135"/>
      <c r="U598" s="1082">
        <v>598</v>
      </c>
      <c r="V598" s="470"/>
    </row>
    <row r="599" spans="1:22" ht="15.75" customHeight="1">
      <c r="A599" s="1142" t="s">
        <v>395</v>
      </c>
      <c r="B599" s="1120"/>
      <c r="C599" s="1443">
        <f>IF(C598="","",C594*C595*C598)</f>
        <v>384</v>
      </c>
      <c r="D599" s="1443">
        <f>IF(D598="","",D594*D595*D598)</f>
        <v>0</v>
      </c>
      <c r="E599" s="1443">
        <f>IF(E598="","",E594*E595*E598)</f>
        <v>0</v>
      </c>
      <c r="F599" s="1443">
        <f>IF(F598="","",F594*F595*F598)</f>
        <v>0</v>
      </c>
      <c r="G599" s="1120"/>
      <c r="H599" s="1464">
        <f>IF(H$46=0,"",H594*H595*SUM($D598))</f>
        <v>0</v>
      </c>
      <c r="I599" s="1464">
        <f>IF(I$46=0,"",I594*I595*SUM($D598))</f>
        <v>0</v>
      </c>
      <c r="J599" s="1464">
        <f>IF(J$46=0,"",J594*J595*SUM($D598))</f>
        <v>0</v>
      </c>
      <c r="K599" s="1464">
        <f>IF(K$46=0,"",K594*K595*SUM($D598))</f>
        <v>0</v>
      </c>
      <c r="L599" s="1120"/>
      <c r="M599" s="992">
        <f>IF(SUM(H599)=SUM(C599),"",SUM(H599)-SUM(C599))</f>
        <v>-384</v>
      </c>
      <c r="N599" s="992" t="str">
        <f>IF(SUM(I599)=SUM(D599),"",SUM(I599)-SUM(D599))</f>
        <v/>
      </c>
      <c r="O599" s="992" t="str">
        <f>IF(SUM(J599)=SUM(E599),"",SUM(J599)-SUM(E599))</f>
        <v/>
      </c>
      <c r="P599" s="992" t="str">
        <f>IF(SUM(K599)=SUM(F599),"",SUM(K599)-SUM(F599))</f>
        <v/>
      </c>
      <c r="Q599" s="1150" t="str">
        <f>[1]ExpFactors!$I$65</f>
        <v>des</v>
      </c>
      <c r="R599" s="544"/>
      <c r="S599" s="1050"/>
      <c r="T599" s="1050"/>
      <c r="U599" s="1082">
        <v>599</v>
      </c>
      <c r="V599" s="470"/>
    </row>
    <row r="600" spans="1:22" ht="15.75" customHeight="1">
      <c r="A600" s="1214" t="str">
        <f>IF(Data!A600="","",Data!A600)</f>
        <v>Atchaar purchase</v>
      </c>
      <c r="B600" s="1120"/>
      <c r="C600" s="1164"/>
      <c r="D600" s="1164"/>
      <c r="E600" s="1164"/>
      <c r="F600" s="1164"/>
      <c r="G600" s="1120"/>
      <c r="H600" s="1212"/>
      <c r="I600" s="1212"/>
      <c r="J600" s="1212"/>
      <c r="K600" s="1212"/>
      <c r="L600" s="1120"/>
      <c r="M600" s="983"/>
      <c r="N600" s="983"/>
      <c r="O600" s="983"/>
      <c r="P600" s="983"/>
      <c r="Q600" s="1150"/>
      <c r="R600" s="544"/>
      <c r="S600" s="1050"/>
      <c r="T600" s="1050"/>
      <c r="U600" s="1082">
        <v>600</v>
      </c>
      <c r="V600" s="470"/>
    </row>
    <row r="601" spans="1:22" ht="15.75" customHeight="1">
      <c r="A601" s="1142" t="s">
        <v>401</v>
      </c>
      <c r="B601" s="1120"/>
      <c r="C601" s="1025" t="str">
        <f>IF(Data!BZ601="","",Data!BZ601)</f>
        <v/>
      </c>
      <c r="D601" s="1025" t="str">
        <f>IF(Data!CA601="","",Data!CA601)</f>
        <v/>
      </c>
      <c r="E601" s="1025" t="str">
        <f>IF(Data!CB601="","",Data!CB601)</f>
        <v/>
      </c>
      <c r="F601" s="1025" t="str">
        <f>IF(Data!CC601="","",Data!CC601)</f>
        <v/>
      </c>
      <c r="G601" s="1120"/>
      <c r="H601" s="1212">
        <f>IF(H$46="","",IF('[2]Exp factors'!$B63="poor",'[2]Exp factors'!$G$63*H$46,SUM(C601)*'[2]Exp factors'!C$63))</f>
        <v>3.4020917078280513</v>
      </c>
      <c r="I601" s="1212">
        <f>IF(I$46="","",IF('[2]Exp factors'!$B63="poor",'[2]Exp factors'!$G$63*I$46,SUM(D601)*'[2]Exp factors'!D$63))</f>
        <v>3.4020917078280513</v>
      </c>
      <c r="J601" s="1212">
        <f>IF(J$46="","",IF('[2]Exp factors'!$B63="poor",'[2]Exp factors'!$G$63*J$46,SUM(E601)*'[2]Exp factors'!E$63))</f>
        <v>3.4020917078280513</v>
      </c>
      <c r="K601" s="1212">
        <f>IF(K$46="","",IF('[2]Exp factors'!$B63="poor",'[2]Exp factors'!$G$63*K$46,SUM(F601)*'[2]Exp factors'!F$63))</f>
        <v>2.8350764231900429</v>
      </c>
      <c r="L601" s="1120"/>
      <c r="M601" s="983"/>
      <c r="N601" s="983"/>
      <c r="O601" s="983"/>
      <c r="P601" s="983"/>
      <c r="Q601" s="1150"/>
      <c r="R601" s="544"/>
      <c r="S601" s="1050"/>
      <c r="T601" s="1050"/>
      <c r="U601" s="1082">
        <v>601</v>
      </c>
      <c r="V601" s="470"/>
    </row>
    <row r="602" spans="1:22" ht="15.75" customHeight="1">
      <c r="A602" s="1191" t="s">
        <v>400</v>
      </c>
      <c r="B602" s="1120"/>
      <c r="C602" s="1025">
        <f>IF(Data!BZ602="","",Data!BZ602)</f>
        <v>9070</v>
      </c>
      <c r="D602" s="1025">
        <f>IF(Data!CA602="","",Data!CA602)</f>
        <v>9070</v>
      </c>
      <c r="E602" s="1025">
        <f>IF(Data!CB602="","",Data!CB602)</f>
        <v>9070</v>
      </c>
      <c r="F602" s="1025">
        <f>IF(Data!CC602="","",Data!CC602)</f>
        <v>9070</v>
      </c>
      <c r="G602" s="1120"/>
      <c r="H602" s="983"/>
      <c r="I602" s="983"/>
      <c r="J602" s="983"/>
      <c r="K602" s="983"/>
      <c r="L602" s="1120"/>
      <c r="M602" s="1137"/>
      <c r="N602" s="1137"/>
      <c r="O602" s="1137"/>
      <c r="P602" s="1137"/>
      <c r="Q602" s="1150"/>
      <c r="R602" s="544"/>
      <c r="S602" s="1050"/>
      <c r="T602" s="1050"/>
      <c r="U602" s="1082">
        <v>602</v>
      </c>
      <c r="V602" s="470"/>
    </row>
    <row r="603" spans="1:22" ht="15.75" customHeight="1">
      <c r="A603" s="1142" t="s">
        <v>353</v>
      </c>
      <c r="B603" s="1120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 t="str">
        <f>IF(F601="","",F601*F602/F$46/365/$P$1)</f>
        <v/>
      </c>
      <c r="G603" s="1120"/>
      <c r="H603" s="1438">
        <f>IF(OR(H$46=0,H601=""),"",H601*SUM($D602)/H$46/365/$P$1)</f>
        <v>1.6011297109796816E-3</v>
      </c>
      <c r="I603" s="1438">
        <f>IF(OR(I$46=0,I601=""),"",I601*SUM($D602)/I$46/365/$P$1)</f>
        <v>1.6011297109796816E-3</v>
      </c>
      <c r="J603" s="1438">
        <f>IF(OR(J$46=0,J601=""),"",J601*SUM($D602)/J$46/365/$P$1)</f>
        <v>1.6011297109796816E-3</v>
      </c>
      <c r="K603" s="1438">
        <f>IF(OR(K$46=0,K601=""),"",K601*SUM($D602)/K$46/365/$P$1)</f>
        <v>1.601129710979682E-3</v>
      </c>
      <c r="L603" s="1120"/>
      <c r="M603" s="1169">
        <f>IF(SUM(H603)=SUM(C603),"",SUM(H603)-SUM(C603))</f>
        <v>1.6011297109796816E-3</v>
      </c>
      <c r="N603" s="1169">
        <f>IF(SUM(I603)=SUM(D603),"",SUM(I603)-SUM(D603))</f>
        <v>1.6011297109796816E-3</v>
      </c>
      <c r="O603" s="1169">
        <f>IF(SUM(J603)=SUM(E603),"",SUM(J603)-SUM(E603))</f>
        <v>1.6011297109796816E-3</v>
      </c>
      <c r="P603" s="1169">
        <f>IF(SUM(K603)=SUM(F603),"",SUM(K603)-SUM(F603))</f>
        <v>1.601129710979682E-3</v>
      </c>
      <c r="Q603" s="1150"/>
      <c r="R603" s="544"/>
      <c r="S603" s="1050"/>
      <c r="T603" s="1050"/>
      <c r="U603" s="1082">
        <v>603</v>
      </c>
      <c r="V603" s="470"/>
    </row>
    <row r="604" spans="1:22" ht="15.75" customHeight="1">
      <c r="A604" s="1211" t="s">
        <v>398</v>
      </c>
      <c r="B604" s="1120"/>
      <c r="C604" s="1025" t="str">
        <f>IF(Data!BZ604="","",Data!BZ604)</f>
        <v/>
      </c>
      <c r="D604" s="1025" t="str">
        <f>IF(Data!CA604="","",Data!CA604)</f>
        <v/>
      </c>
      <c r="E604" s="1025" t="str">
        <f>IF(Data!CB604="","",Data!CB604)</f>
        <v/>
      </c>
      <c r="F604" s="1025" t="str">
        <f>IF(Data!CC604="","",Data!CC604)</f>
        <v/>
      </c>
      <c r="G604" s="1120"/>
      <c r="H604" s="1451">
        <f>$I604</f>
        <v>49.094871794871793</v>
      </c>
      <c r="I604" s="1451">
        <f>IF(SUM($D604)=0,IF(SUM($C604)=0,IF(SUM($E604)=0,IF(SUM($F604)=0,'[2]Exp factors'!$H$63,SUM($F604)),SUM($E604)),SUM($C604)),SUM($D604))</f>
        <v>49.094871794871793</v>
      </c>
      <c r="J604" s="1451">
        <f>$I604</f>
        <v>49.094871794871793</v>
      </c>
      <c r="K604" s="1451">
        <f>$I604</f>
        <v>49.094871794871793</v>
      </c>
      <c r="L604" s="1120"/>
      <c r="M604" s="983"/>
      <c r="N604" s="983"/>
      <c r="O604" s="983"/>
      <c r="P604" s="983"/>
      <c r="Q604" s="1150"/>
      <c r="R604" s="544"/>
      <c r="S604" s="1050"/>
      <c r="T604" s="1050"/>
      <c r="U604" s="1082">
        <v>604</v>
      </c>
      <c r="V604" s="470"/>
    </row>
    <row r="605" spans="1:22" ht="15.75" customHeight="1">
      <c r="A605" s="1142" t="s">
        <v>395</v>
      </c>
      <c r="B605" s="1120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20"/>
      <c r="H605" s="1439">
        <f>IF(H$46=0,"",H601*H604)</f>
        <v>167.02525623021461</v>
      </c>
      <c r="I605" s="1439">
        <f t="shared" ref="I605:K605" si="38">IF(I$46=0,"",I601*I604)</f>
        <v>167.02525623021461</v>
      </c>
      <c r="J605" s="1439">
        <f t="shared" si="38"/>
        <v>167.02525623021461</v>
      </c>
      <c r="K605" s="1439">
        <f t="shared" si="38"/>
        <v>139.18771352517885</v>
      </c>
      <c r="L605" s="1120"/>
      <c r="M605" s="992">
        <f>IF(SUM(H605)=SUM(C605),"",SUM(H605)-SUM(C605))</f>
        <v>167.02525623021461</v>
      </c>
      <c r="N605" s="992">
        <f>IF(SUM(I605)=SUM(D605),"",SUM(I605)-SUM(D605))</f>
        <v>167.02525623021461</v>
      </c>
      <c r="O605" s="992">
        <f>IF(SUM(J605)=SUM(E605),"",SUM(J605)-SUM(E605))</f>
        <v>167.02525623021461</v>
      </c>
      <c r="P605" s="992">
        <f>IF(SUM(K605)=SUM(F605),"",SUM(K605)-SUM(F605))</f>
        <v>139.18771352517885</v>
      </c>
      <c r="Q605" s="1150" t="str">
        <f>[1]ExpFactors!$I$63</f>
        <v>fpl</v>
      </c>
      <c r="R605" s="544"/>
      <c r="S605" s="1050"/>
      <c r="T605" s="1050"/>
      <c r="U605" s="1082">
        <v>605</v>
      </c>
      <c r="V605" s="470"/>
    </row>
    <row r="606" spans="1:22" ht="15.75" customHeight="1">
      <c r="A606" s="1214" t="str">
        <f>IF(Data!A606="","",Data!A606)</f>
        <v>Whitener (Cremora) purchase</v>
      </c>
      <c r="B606" s="1120"/>
      <c r="C606" s="1164"/>
      <c r="D606" s="1164"/>
      <c r="E606" s="1164"/>
      <c r="F606" s="1164"/>
      <c r="G606" s="1120"/>
      <c r="H606" s="1212"/>
      <c r="I606" s="1212"/>
      <c r="J606" s="1212"/>
      <c r="K606" s="1212"/>
      <c r="L606" s="1120"/>
      <c r="M606" s="983"/>
      <c r="N606" s="983"/>
      <c r="O606" s="983"/>
      <c r="P606" s="983"/>
      <c r="Q606" s="1150"/>
      <c r="R606" s="544"/>
      <c r="S606" s="1050"/>
      <c r="T606" s="1050"/>
      <c r="U606" s="1082">
        <v>606</v>
      </c>
      <c r="V606" s="470"/>
    </row>
    <row r="607" spans="1:22" ht="15.75" customHeight="1">
      <c r="A607" s="1142" t="s">
        <v>401</v>
      </c>
      <c r="B607" s="1120"/>
      <c r="C607" s="1025" t="str">
        <f>IF(Data!BZ607="","",Data!BZ607)</f>
        <v/>
      </c>
      <c r="D607" s="1025" t="str">
        <f>IF(Data!CA607="","",Data!CA607)</f>
        <v/>
      </c>
      <c r="E607" s="1025" t="str">
        <f>IF(Data!CB607="","",Data!CB607)</f>
        <v/>
      </c>
      <c r="F607" s="1025" t="str">
        <f>IF(Data!CC607="","",Data!CC607)</f>
        <v/>
      </c>
      <c r="G607" s="1120"/>
      <c r="H607" s="1212">
        <f>IF(H$46="","",IF('[2]Exp factors'!$B64="poor",'[2]Exp factors'!$G$64*H$46,SUM(C607)*'[2]Exp factors'!C$64))</f>
        <v>6.2102682421036288</v>
      </c>
      <c r="I607" s="1212">
        <f>IF(I$46="","",IF('[2]Exp factors'!$B64="poor",'[2]Exp factors'!$G$64*I$46,SUM(D607)*'[2]Exp factors'!D$64))</f>
        <v>6.2102682421036288</v>
      </c>
      <c r="J607" s="1212">
        <f>IF(J$46="","",IF('[2]Exp factors'!$B64="poor",'[2]Exp factors'!$G$64*J$46,SUM(E607)*'[2]Exp factors'!E$64))</f>
        <v>6.2102682421036288</v>
      </c>
      <c r="K607" s="1212">
        <f>IF(K$46="","",IF('[2]Exp factors'!$B64="poor",'[2]Exp factors'!$G$64*K$46,SUM(F607)*'[2]Exp factors'!F$64))</f>
        <v>5.1752235350863574</v>
      </c>
      <c r="L607" s="1120"/>
      <c r="M607" s="983"/>
      <c r="N607" s="983"/>
      <c r="O607" s="983"/>
      <c r="P607" s="983"/>
      <c r="Q607" s="1150"/>
      <c r="R607" s="544"/>
      <c r="S607" s="1050"/>
      <c r="T607" s="1050"/>
      <c r="U607" s="1082">
        <v>607</v>
      </c>
      <c r="V607" s="470"/>
    </row>
    <row r="608" spans="1:22" ht="15.75" customHeight="1">
      <c r="A608" s="1191" t="s">
        <v>400</v>
      </c>
      <c r="B608" s="1120"/>
      <c r="C608" s="1025">
        <f>IF(Data!BZ608="","",Data!BZ608)</f>
        <v>22900</v>
      </c>
      <c r="D608" s="1025">
        <f>IF(Data!CA608="","",Data!CA608)</f>
        <v>22900</v>
      </c>
      <c r="E608" s="1025">
        <f>IF(Data!CB608="","",Data!CB608)</f>
        <v>22900</v>
      </c>
      <c r="F608" s="1025">
        <f>IF(Data!CC608="","",Data!CC608)</f>
        <v>22900</v>
      </c>
      <c r="G608" s="1120"/>
      <c r="H608" s="983"/>
      <c r="I608" s="983"/>
      <c r="J608" s="983"/>
      <c r="K608" s="983"/>
      <c r="L608" s="1120"/>
      <c r="M608" s="1137"/>
      <c r="N608" s="1137"/>
      <c r="O608" s="1137"/>
      <c r="P608" s="1137"/>
      <c r="Q608" s="1150"/>
      <c r="R608" s="544"/>
      <c r="S608" s="1050"/>
      <c r="T608" s="1050"/>
      <c r="U608" s="1082">
        <v>608</v>
      </c>
      <c r="V608" s="470"/>
    </row>
    <row r="609" spans="1:22" ht="15.75" customHeight="1">
      <c r="A609" s="1142" t="s">
        <v>353</v>
      </c>
      <c r="B609" s="1120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 t="str">
        <f>IF(F607="","",F607*F608/F$46/365/$P$1)</f>
        <v/>
      </c>
      <c r="G609" s="1120"/>
      <c r="H609" s="1438">
        <f>IF(OR(H$46=0,H607=""),"",H607*SUM($D608)/H$46/365/$P$1)</f>
        <v>7.3793660618603728E-3</v>
      </c>
      <c r="I609" s="1438">
        <f>IF(OR(I$46=0,I607=""),"",I607*SUM($D608)/I$46/365/$P$1)</f>
        <v>7.3793660618603728E-3</v>
      </c>
      <c r="J609" s="1438">
        <f>IF(OR(J$46=0,J607=""),"",J607*SUM($D608)/J$46/365/$P$1)</f>
        <v>7.3793660618603728E-3</v>
      </c>
      <c r="K609" s="1438">
        <f>IF(OR(K$46=0,K607=""),"",K607*SUM($D608)/K$46/365/$P$1)</f>
        <v>7.3793660618603728E-3</v>
      </c>
      <c r="L609" s="1120"/>
      <c r="M609" s="1169">
        <f>IF(SUM(H609)=SUM(C609),"",SUM(H609)-SUM(C609))</f>
        <v>7.3793660618603728E-3</v>
      </c>
      <c r="N609" s="1169">
        <f>IF(SUM(I609)=SUM(D609),"",SUM(I609)-SUM(D609))</f>
        <v>7.3793660618603728E-3</v>
      </c>
      <c r="O609" s="1169">
        <f>IF(SUM(J609)=SUM(E609),"",SUM(J609)-SUM(E609))</f>
        <v>7.3793660618603728E-3</v>
      </c>
      <c r="P609" s="1169">
        <f>IF(SUM(K609)=SUM(F609),"",SUM(K609)-SUM(F609))</f>
        <v>7.3793660618603728E-3</v>
      </c>
      <c r="Q609" s="1150"/>
      <c r="R609" s="544"/>
      <c r="S609" s="1050"/>
      <c r="T609" s="1050"/>
      <c r="U609" s="1082">
        <v>609</v>
      </c>
      <c r="V609" s="470"/>
    </row>
    <row r="610" spans="1:22" ht="15.75" customHeight="1">
      <c r="A610" s="1211" t="s">
        <v>398</v>
      </c>
      <c r="B610" s="1120"/>
      <c r="C610" s="1025" t="str">
        <f>IF(Data!BZ610="","",Data!BZ610)</f>
        <v/>
      </c>
      <c r="D610" s="1025" t="str">
        <f>IF(Data!CA610="","",Data!CA610)</f>
        <v/>
      </c>
      <c r="E610" s="1025" t="str">
        <f>IF(Data!CB610="","",Data!CB610)</f>
        <v/>
      </c>
      <c r="F610" s="1025" t="str">
        <f>IF(Data!CC610="","",Data!CC610)</f>
        <v/>
      </c>
      <c r="G610" s="1120"/>
      <c r="H610" s="1451">
        <f>$I610</f>
        <v>31.162500000000001</v>
      </c>
      <c r="I610" s="1451">
        <f>IF(SUM($D610)=0,IF(SUM($C610)=0,IF(SUM($E610)=0,IF(SUM($F610)=0,'[2]Exp factors'!$H$64,SUM($F610)),SUM($E610)),SUM($C610)),SUM($D610))</f>
        <v>31.162500000000001</v>
      </c>
      <c r="J610" s="1451">
        <f>$I610</f>
        <v>31.162500000000001</v>
      </c>
      <c r="K610" s="1451">
        <f>$I610</f>
        <v>31.162500000000001</v>
      </c>
      <c r="L610" s="1120"/>
      <c r="M610" s="983"/>
      <c r="N610" s="983"/>
      <c r="O610" s="983"/>
      <c r="P610" s="983"/>
      <c r="Q610" s="1150"/>
      <c r="R610" s="544"/>
      <c r="S610" s="1050"/>
      <c r="T610" s="1050"/>
      <c r="U610" s="1082">
        <v>610</v>
      </c>
      <c r="V610" s="470"/>
    </row>
    <row r="611" spans="1:22" ht="15.75" customHeight="1">
      <c r="A611" s="1142" t="s">
        <v>395</v>
      </c>
      <c r="B611" s="1120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 t="str">
        <f>IF(F610="","",F607*F610)</f>
        <v/>
      </c>
      <c r="G611" s="1120"/>
      <c r="H611" s="1439">
        <f>IF(H$46=0,"",H607*H610)</f>
        <v>193.52748409455435</v>
      </c>
      <c r="I611" s="1439">
        <f t="shared" ref="I611:K611" si="39">IF(I$46=0,"",I607*I610)</f>
        <v>193.52748409455435</v>
      </c>
      <c r="J611" s="1439">
        <f t="shared" si="39"/>
        <v>193.52748409455435</v>
      </c>
      <c r="K611" s="1439">
        <f t="shared" si="39"/>
        <v>161.27290341212861</v>
      </c>
      <c r="L611" s="1120"/>
      <c r="M611" s="992">
        <f>IF(SUM(H611)=SUM(C611),"",SUM(H611)-SUM(C611))</f>
        <v>193.52748409455435</v>
      </c>
      <c r="N611" s="992">
        <f>IF(SUM(I611)=SUM(D611),"",SUM(I611)-SUM(D611))</f>
        <v>193.52748409455435</v>
      </c>
      <c r="O611" s="992">
        <f>IF(SUM(J611)=SUM(E611),"",SUM(J611)-SUM(E611))</f>
        <v>193.52748409455435</v>
      </c>
      <c r="P611" s="992">
        <f>IF(SUM(K611)=SUM(F611),"",SUM(K611)-SUM(F611))</f>
        <v>161.27290341212861</v>
      </c>
      <c r="Q611" s="1150" t="str">
        <f>[1]ExpFactors!$I$64</f>
        <v>fpl</v>
      </c>
      <c r="R611" s="544"/>
      <c r="S611" s="1050"/>
      <c r="T611" s="1050"/>
      <c r="U611" s="1082">
        <v>611</v>
      </c>
      <c r="V611" s="470"/>
    </row>
    <row r="612" spans="1:22" ht="15.75" customHeight="1">
      <c r="A612" s="1180" t="str">
        <f>IF(Data!A612="","",Data!A612)</f>
        <v>Oranges purchase</v>
      </c>
      <c r="B612" s="1120"/>
      <c r="C612" s="1164"/>
      <c r="D612" s="1164"/>
      <c r="E612" s="1164"/>
      <c r="F612" s="1164"/>
      <c r="G612" s="1120"/>
      <c r="H612" s="983"/>
      <c r="I612" s="983"/>
      <c r="J612" s="983"/>
      <c r="K612" s="983"/>
      <c r="L612" s="1120"/>
      <c r="M612" s="983"/>
      <c r="N612" s="983"/>
      <c r="O612" s="983"/>
      <c r="P612" s="983"/>
      <c r="Q612" s="1150"/>
      <c r="R612" s="544"/>
      <c r="S612" s="1050"/>
      <c r="T612" s="1050"/>
      <c r="U612" s="1082">
        <v>612</v>
      </c>
      <c r="V612" s="470"/>
    </row>
    <row r="613" spans="1:22" ht="15.75" customHeight="1">
      <c r="A613" s="1142" t="s">
        <v>401</v>
      </c>
      <c r="B613" s="1120"/>
      <c r="C613" s="1025" t="str">
        <f>IF(Data!BZ613="","",Data!BZ613)</f>
        <v/>
      </c>
      <c r="D613" s="1025" t="str">
        <f>IF(Data!CA613="","",Data!CA613)</f>
        <v/>
      </c>
      <c r="E613" s="1025" t="str">
        <f>IF(Data!CB613="","",Data!CB613)</f>
        <v/>
      </c>
      <c r="F613" s="1025" t="str">
        <f>IF(Data!CC613="","",Data!CC613)</f>
        <v/>
      </c>
      <c r="G613" s="1120"/>
      <c r="H613" s="1212"/>
      <c r="I613" s="1212"/>
      <c r="J613" s="1212"/>
      <c r="K613" s="1212"/>
      <c r="L613" s="1120"/>
      <c r="M613" s="983"/>
      <c r="N613" s="983"/>
      <c r="O613" s="983"/>
      <c r="P613" s="983"/>
      <c r="Q613" s="1150"/>
      <c r="R613" s="544"/>
      <c r="S613" s="1050"/>
      <c r="T613" s="1050"/>
      <c r="U613" s="1082">
        <v>613</v>
      </c>
      <c r="V613" s="470"/>
    </row>
    <row r="614" spans="1:22" ht="15.75" customHeight="1">
      <c r="A614" s="1191" t="s">
        <v>400</v>
      </c>
      <c r="B614" s="1120"/>
      <c r="C614" s="1025">
        <f>IF(Data!BZ614="","",Data!BZ614)</f>
        <v>2219.0039999999999</v>
      </c>
      <c r="D614" s="1025">
        <f>IF(Data!CA614="","",Data!CA614)</f>
        <v>2219.0039999999999</v>
      </c>
      <c r="E614" s="1025">
        <f>IF(Data!CB614="","",Data!CB614)</f>
        <v>2219</v>
      </c>
      <c r="F614" s="1025">
        <f>IF(Data!CC614="","",Data!CC614)</f>
        <v>2219.0039999999999</v>
      </c>
      <c r="G614" s="1120"/>
      <c r="H614" s="1212">
        <f>IF(H$46="","",IF('[2]Exp factors'!$B68="poor",'[2]Exp factors'!$G$68*H$46,SUM(C614)*'[2]Exp factors'!C$68))</f>
        <v>0</v>
      </c>
      <c r="I614" s="1212">
        <f>IF(I$46="","",IF('[2]Exp factors'!$B68="poor",'[2]Exp factors'!$G$68*I$46,SUM(D614)*'[2]Exp factors'!D$68))</f>
        <v>0</v>
      </c>
      <c r="J614" s="1212">
        <f>IF(J$46="","",IF('[2]Exp factors'!$B68="poor",'[2]Exp factors'!$G$68*J$46,SUM(E614)*'[2]Exp factors'!E$68))</f>
        <v>0</v>
      </c>
      <c r="K614" s="1212">
        <f>IF(K$46="","",IF('[2]Exp factors'!$B68="poor",'[2]Exp factors'!$G$68*K$46,SUM(F614)*'[2]Exp factors'!F$68))</f>
        <v>0</v>
      </c>
      <c r="L614" s="1120"/>
      <c r="M614" s="1137"/>
      <c r="N614" s="1137"/>
      <c r="O614" s="1137"/>
      <c r="P614" s="1137"/>
      <c r="Q614" s="1150"/>
      <c r="R614" s="544"/>
      <c r="S614" s="1050"/>
      <c r="T614" s="1050"/>
      <c r="U614" s="1082">
        <v>614</v>
      </c>
      <c r="V614" s="470"/>
    </row>
    <row r="615" spans="1:22" ht="15.75" customHeight="1">
      <c r="A615" s="1142" t="s">
        <v>353</v>
      </c>
      <c r="B615" s="1120"/>
      <c r="C615" s="1442" t="str">
        <f>IF(C613="","",C613*C614/C$46/365/$P$1)</f>
        <v/>
      </c>
      <c r="D615" s="1442" t="str">
        <f>IF(D613="","",D613*D614/D$46/365/$P$1)</f>
        <v/>
      </c>
      <c r="E615" s="1442" t="str">
        <f>IF(E613="","",E613*E614/E$46/365/$P$1)</f>
        <v/>
      </c>
      <c r="F615" s="1442" t="str">
        <f>IF(F613="","",F613*F614/F$46/365/$P$1)</f>
        <v/>
      </c>
      <c r="G615" s="1120"/>
      <c r="H615" s="1168" t="str">
        <f>IF(OR(H$46=0,H613=""),"",H613*SUM($D614)/H$46/365/$P$1)</f>
        <v/>
      </c>
      <c r="I615" s="1168" t="str">
        <f>IF(OR(I$46=0,I613=""),"",I613*SUM($D614)/I$46/365/$P$1)</f>
        <v/>
      </c>
      <c r="J615" s="1168" t="str">
        <f>IF(OR(J$46=0,J613=""),"",J613*SUM($D614)/J$46/365/$P$1)</f>
        <v/>
      </c>
      <c r="K615" s="1168" t="str">
        <f>IF(OR(K$46=0,K613=""),"",K613*SUM($D614)/K$46/365/$P$1)</f>
        <v/>
      </c>
      <c r="L615" s="1120"/>
      <c r="M615" s="1169" t="str">
        <f>IF(SUM(H615)=SUM(C615),"",SUM(H615)-SUM(C615))</f>
        <v/>
      </c>
      <c r="N615" s="1169" t="str">
        <f>IF(SUM(I615)=SUM(D615),"",SUM(I615)-SUM(D615))</f>
        <v/>
      </c>
      <c r="O615" s="1169" t="str">
        <f>IF(SUM(J615)=SUM(E615),"",SUM(J615)-SUM(E615))</f>
        <v/>
      </c>
      <c r="P615" s="1169" t="str">
        <f>IF(SUM(K615)=SUM(F615),"",SUM(K615)-SUM(F615))</f>
        <v/>
      </c>
      <c r="Q615" s="1150"/>
      <c r="R615" s="544"/>
      <c r="S615" s="1050"/>
      <c r="T615" s="1050"/>
      <c r="U615" s="1082">
        <v>615</v>
      </c>
      <c r="V615" s="470"/>
    </row>
    <row r="616" spans="1:22" ht="15.75" customHeight="1">
      <c r="A616" s="1211" t="s">
        <v>398</v>
      </c>
      <c r="B616" s="1120"/>
      <c r="C616" s="1025" t="str">
        <f>IF(Data!BZ616="","",Data!BZ616)</f>
        <v/>
      </c>
      <c r="D616" s="1025" t="str">
        <f>IF(Data!CA616="","",Data!CA616)</f>
        <v/>
      </c>
      <c r="E616" s="1025" t="str">
        <f>IF(Data!CB616="","",Data!CB616)</f>
        <v/>
      </c>
      <c r="F616" s="1025" t="str">
        <f>IF(Data!CC616="","",Data!CC616)</f>
        <v/>
      </c>
      <c r="G616" s="1120"/>
      <c r="H616" s="983">
        <f>$I616</f>
        <v>0</v>
      </c>
      <c r="I616" s="983">
        <f>IF(SUM($D616)=0,IF(SUM($C616)=0,IF(SUM($E616)=0,IF(SUM($F616)=0,'[2]Exp factors'!$H$68,SUM($F616)),SUM($E616)),SUM($C616)),SUM($D616))</f>
        <v>0</v>
      </c>
      <c r="J616" s="983">
        <f>$I616</f>
        <v>0</v>
      </c>
      <c r="K616" s="983">
        <f>$I616</f>
        <v>0</v>
      </c>
      <c r="L616" s="1120"/>
      <c r="M616" s="983"/>
      <c r="N616" s="983"/>
      <c r="O616" s="983"/>
      <c r="P616" s="983"/>
      <c r="Q616" s="1150"/>
      <c r="R616" s="544"/>
      <c r="S616" s="1050"/>
      <c r="T616" s="1050"/>
      <c r="U616" s="1082">
        <v>616</v>
      </c>
      <c r="V616" s="470"/>
    </row>
    <row r="617" spans="1:22" ht="15.75" customHeight="1">
      <c r="A617" s="1142" t="s">
        <v>395</v>
      </c>
      <c r="B617" s="1120"/>
      <c r="C617" s="1443" t="str">
        <f>IF(C616="","",C613*C616)</f>
        <v/>
      </c>
      <c r="D617" s="1443" t="str">
        <f>IF(D616="","",D613*D616)</f>
        <v/>
      </c>
      <c r="E617" s="1443" t="str">
        <f>IF(E616="","",E613*E616)</f>
        <v/>
      </c>
      <c r="F617" s="1443" t="str">
        <f>IF(F616="","",F613*F616)</f>
        <v/>
      </c>
      <c r="G617" s="1120"/>
      <c r="H617" s="1164">
        <f>IF(H$46=0,"",H613*H616)</f>
        <v>0</v>
      </c>
      <c r="I617" s="1164">
        <f t="shared" ref="I617:K617" si="40">IF(I$46=0,"",I613*I616)</f>
        <v>0</v>
      </c>
      <c r="J617" s="1164">
        <f t="shared" si="40"/>
        <v>0</v>
      </c>
      <c r="K617" s="1164">
        <f t="shared" si="40"/>
        <v>0</v>
      </c>
      <c r="L617" s="1120"/>
      <c r="M617" s="992" t="str">
        <f>IF(SUM(H617)=SUM(C617),"",SUM(H617)-SUM(C617))</f>
        <v/>
      </c>
      <c r="N617" s="992" t="str">
        <f>IF(SUM(I617)=SUM(D617),"",SUM(I617)-SUM(D617))</f>
        <v/>
      </c>
      <c r="O617" s="992" t="str">
        <f>IF(SUM(J617)=SUM(E617),"",SUM(J617)-SUM(E617))</f>
        <v/>
      </c>
      <c r="P617" s="992" t="str">
        <f>IF(SUM(K617)=SUM(F617),"",SUM(K617)-SUM(F617))</f>
        <v/>
      </c>
      <c r="Q617" s="1150" t="str">
        <f>[1]ExpFactors!$I$68</f>
        <v>des</v>
      </c>
      <c r="R617" s="544"/>
      <c r="S617" s="1050"/>
      <c r="T617" s="1050"/>
      <c r="U617" s="1082">
        <v>617</v>
      </c>
      <c r="V617" s="470"/>
    </row>
    <row r="618" spans="1:22" ht="15.75" customHeight="1">
      <c r="A618" s="1214" t="str">
        <f>IF(Data!A618="","",Data!A618)</f>
        <v>Aerated cold drinks purchase</v>
      </c>
      <c r="B618" s="1120"/>
      <c r="C618" s="1164"/>
      <c r="D618" s="1164"/>
      <c r="E618" s="1164"/>
      <c r="F618" s="1164"/>
      <c r="G618" s="1120"/>
      <c r="H618" s="1212"/>
      <c r="I618" s="1212"/>
      <c r="J618" s="1212"/>
      <c r="K618" s="1212"/>
      <c r="L618" s="1120"/>
      <c r="M618" s="983"/>
      <c r="N618" s="983"/>
      <c r="O618" s="983"/>
      <c r="P618" s="983"/>
      <c r="Q618" s="1150"/>
      <c r="R618" s="544"/>
      <c r="S618" s="1050"/>
      <c r="T618" s="1050"/>
      <c r="U618" s="1082">
        <v>618</v>
      </c>
      <c r="V618" s="470"/>
    </row>
    <row r="619" spans="1:22" ht="15.75" customHeight="1">
      <c r="A619" s="1142" t="s">
        <v>401</v>
      </c>
      <c r="B619" s="1120"/>
      <c r="C619" s="1025" t="str">
        <f>IF(Data!BZ619="","",Data!BZ619)</f>
        <v/>
      </c>
      <c r="D619" s="1025" t="str">
        <f>IF(Data!CA619="","",Data!CA619)</f>
        <v/>
      </c>
      <c r="E619" s="1025" t="str">
        <f>IF(Data!CB619="","",Data!CB619)</f>
        <v/>
      </c>
      <c r="F619" s="1025" t="str">
        <f>IF(Data!CC619="","",Data!CC619)</f>
        <v/>
      </c>
      <c r="G619" s="1120"/>
      <c r="H619" s="1212">
        <f>IF(H$46="","",IF('[2]Exp factors'!$B43="poor",'[2]Exp factors'!$G$43*H$46,SUM(C619)*'[2]Exp factors'!C$43))</f>
        <v>90.58658893986032</v>
      </c>
      <c r="I619" s="1212">
        <f>IF(I$46="","",IF('[2]Exp factors'!$B43="poor",'[2]Exp factors'!$G$43*I$46,SUM(D619)*'[2]Exp factors'!D$43))</f>
        <v>90.58658893986032</v>
      </c>
      <c r="J619" s="1212">
        <f>IF(J$46="","",IF('[2]Exp factors'!$B43="poor",'[2]Exp factors'!$G$43*J$46,SUM(E619)*'[2]Exp factors'!E$43))</f>
        <v>90.58658893986032</v>
      </c>
      <c r="K619" s="1212">
        <f>IF(K$46="","",IF('[2]Exp factors'!$B43="poor",'[2]Exp factors'!$G$43*K$46,SUM(F619)*'[2]Exp factors'!F$43))</f>
        <v>75.488824116550262</v>
      </c>
      <c r="L619" s="1120"/>
      <c r="M619" s="983"/>
      <c r="N619" s="983"/>
      <c r="O619" s="983"/>
      <c r="P619" s="983"/>
      <c r="Q619" s="1150"/>
      <c r="R619" s="544"/>
      <c r="S619" s="1050"/>
      <c r="T619" s="1050"/>
      <c r="U619" s="1082">
        <v>619</v>
      </c>
      <c r="V619" s="470"/>
    </row>
    <row r="620" spans="1:22" ht="15.75" customHeight="1">
      <c r="A620" s="1191" t="s">
        <v>400</v>
      </c>
      <c r="B620" s="1120"/>
      <c r="C620" s="1172">
        <f>IF(Data!BZ620="","",Data!BZ620)</f>
        <v>12637</v>
      </c>
      <c r="D620" s="1172">
        <f>IF(Data!CA620="","",Data!CA620)</f>
        <v>12637</v>
      </c>
      <c r="E620" s="1172">
        <f>IF(Data!CB620="","",Data!CB620)</f>
        <v>12637</v>
      </c>
      <c r="F620" s="1172">
        <f>IF(Data!CC620="","",Data!CC620)</f>
        <v>12637</v>
      </c>
      <c r="G620" s="1120"/>
      <c r="H620" s="983"/>
      <c r="I620" s="983"/>
      <c r="J620" s="983"/>
      <c r="K620" s="983"/>
      <c r="L620" s="1120"/>
      <c r="M620" s="1137"/>
      <c r="N620" s="1137"/>
      <c r="O620" s="1137"/>
      <c r="P620" s="1137"/>
      <c r="Q620" s="1150"/>
      <c r="R620" s="544"/>
      <c r="S620" s="1050"/>
      <c r="T620" s="1050"/>
      <c r="U620" s="1082">
        <v>620</v>
      </c>
      <c r="V620" s="470"/>
    </row>
    <row r="621" spans="1:22" ht="15.75" customHeight="1">
      <c r="A621" s="1142" t="s">
        <v>353</v>
      </c>
      <c r="B621" s="1120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20"/>
      <c r="H621" s="1438">
        <f>IF(OR(H$46=0,H619=""),"",H619*SUM($D620)/H$46/365/$P$1)</f>
        <v>5.9399269636416299E-2</v>
      </c>
      <c r="I621" s="1438">
        <f>IF(OR(I$46=0,I619=""),"",I619*SUM($D620)/I$46/365/$P$1)</f>
        <v>5.9399269636416299E-2</v>
      </c>
      <c r="J621" s="1438">
        <f>IF(OR(J$46=0,J619=""),"",J619*SUM($D620)/J$46/365/$P$1)</f>
        <v>5.9399269636416299E-2</v>
      </c>
      <c r="K621" s="1438">
        <f>IF(OR(K$46=0,K619=""),"",K619*SUM($D620)/K$46/365/$P$1)</f>
        <v>5.9399269636416285E-2</v>
      </c>
      <c r="L621" s="1120"/>
      <c r="M621" s="1169">
        <f>IF(SUM(H621)=SUM(C621),"",SUM(H621)-SUM(C621))</f>
        <v>5.9399269636416299E-2</v>
      </c>
      <c r="N621" s="1169">
        <f>IF(SUM(I621)=SUM(D621),"",SUM(I621)-SUM(D621))</f>
        <v>5.9399269636416299E-2</v>
      </c>
      <c r="O621" s="1169">
        <f>IF(SUM(J621)=SUM(E621),"",SUM(J621)-SUM(E621))</f>
        <v>5.9399269636416299E-2</v>
      </c>
      <c r="P621" s="1169">
        <f>IF(SUM(K621)=SUM(F621),"",SUM(K621)-SUM(F621))</f>
        <v>5.9399269636416285E-2</v>
      </c>
      <c r="Q621" s="1150"/>
      <c r="R621" s="544"/>
      <c r="S621" s="1050"/>
      <c r="T621" s="1050"/>
      <c r="U621" s="1082">
        <v>621</v>
      </c>
      <c r="V621" s="470"/>
    </row>
    <row r="622" spans="1:22" ht="15.75" customHeight="1">
      <c r="A622" s="1211" t="s">
        <v>398</v>
      </c>
      <c r="B622" s="1120"/>
      <c r="C622" s="1025" t="str">
        <f>IF(Data!BZ622="","",Data!BZ622)</f>
        <v/>
      </c>
      <c r="D622" s="1025" t="str">
        <f>IF(Data!CA622="","",Data!CA622)</f>
        <v/>
      </c>
      <c r="E622" s="1025" t="str">
        <f>IF(Data!CB622="","",Data!CB622)</f>
        <v/>
      </c>
      <c r="F622" s="1025" t="str">
        <f>IF(Data!CC622="","",Data!CC622)</f>
        <v/>
      </c>
      <c r="G622" s="1120"/>
      <c r="H622" s="1451">
        <f>$I622</f>
        <v>13.123144876325089</v>
      </c>
      <c r="I622" s="1451">
        <f>IF(SUM($D622)=0,IF(SUM($C622)=0,IF(SUM($E622)=0,IF(SUM($F622)=0,'[2]Exp factors'!$H$43,SUM($F622)),SUM($E622)),SUM($C622)),SUM($D622))</f>
        <v>13.123144876325089</v>
      </c>
      <c r="J622" s="1451">
        <f>$I622</f>
        <v>13.123144876325089</v>
      </c>
      <c r="K622" s="1451">
        <f>$I622</f>
        <v>13.123144876325089</v>
      </c>
      <c r="L622" s="1120"/>
      <c r="M622" s="983"/>
      <c r="N622" s="983"/>
      <c r="O622" s="983"/>
      <c r="P622" s="983"/>
      <c r="Q622" s="1150"/>
      <c r="R622" s="544"/>
      <c r="S622" s="1050"/>
      <c r="T622" s="1050"/>
      <c r="U622" s="1082">
        <v>622</v>
      </c>
      <c r="V622" s="470"/>
    </row>
    <row r="623" spans="1:22" ht="15.75" customHeight="1">
      <c r="A623" s="1142" t="s">
        <v>395</v>
      </c>
      <c r="B623" s="1120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20"/>
      <c r="H623" s="1439">
        <f>IF(H$46=0,"",H619*H622)</f>
        <v>1188.7809305098949</v>
      </c>
      <c r="I623" s="1439">
        <f t="shared" ref="I623:K623" si="41">IF(I$46=0,"",I619*I622)</f>
        <v>1188.7809305098949</v>
      </c>
      <c r="J623" s="1439">
        <f t="shared" si="41"/>
        <v>1188.7809305098949</v>
      </c>
      <c r="K623" s="1439">
        <f t="shared" si="41"/>
        <v>990.65077542491235</v>
      </c>
      <c r="L623" s="1120"/>
      <c r="M623" s="992">
        <f>IF(SUM(H623)=SUM(C623),"",SUM(H623)-SUM(C623))</f>
        <v>1188.7809305098949</v>
      </c>
      <c r="N623" s="992">
        <f>IF(SUM(I623)=SUM(D623),"",SUM(I623)-SUM(D623))</f>
        <v>1188.7809305098949</v>
      </c>
      <c r="O623" s="992">
        <f>IF(SUM(J623)=SUM(E623),"",SUM(J623)-SUM(E623))</f>
        <v>1188.7809305098949</v>
      </c>
      <c r="P623" s="992">
        <f>IF(SUM(K623)=SUM(F623),"",SUM(K623)-SUM(F623))</f>
        <v>990.65077542491235</v>
      </c>
      <c r="Q623" s="1150" t="str">
        <f>[1]ExpFactors!$I$43</f>
        <v>fpl</v>
      </c>
      <c r="R623" s="544"/>
      <c r="S623" s="1050"/>
      <c r="T623" s="1050"/>
      <c r="U623" s="1082">
        <v>623</v>
      </c>
      <c r="V623" s="470"/>
    </row>
    <row r="624" spans="1:22" ht="15.75" customHeight="1">
      <c r="A624" s="1180" t="str">
        <f>IF(Data!A624="","",Data!A624)</f>
        <v>Other purchase: Carrots</v>
      </c>
      <c r="B624" s="1120"/>
      <c r="C624" s="1164"/>
      <c r="D624" s="1164"/>
      <c r="E624" s="1164"/>
      <c r="F624" s="1164"/>
      <c r="G624" s="1120"/>
      <c r="H624" s="1212"/>
      <c r="I624" s="1212"/>
      <c r="J624" s="1212"/>
      <c r="K624" s="1212"/>
      <c r="L624" s="1120"/>
      <c r="M624" s="983"/>
      <c r="N624" s="983"/>
      <c r="O624" s="983"/>
      <c r="P624" s="983"/>
      <c r="Q624" s="1150"/>
      <c r="R624" s="544"/>
      <c r="S624" s="1050"/>
      <c r="T624" s="1050"/>
      <c r="U624" s="1082">
        <v>624</v>
      </c>
      <c r="V624" s="470"/>
    </row>
    <row r="625" spans="1:22" ht="15.75" customHeight="1">
      <c r="A625" s="1142" t="s">
        <v>401</v>
      </c>
      <c r="B625" s="1120"/>
      <c r="C625" s="1025" t="str">
        <f>IF(Data!BZ625="","",Data!BZ625)</f>
        <v/>
      </c>
      <c r="D625" s="1025" t="str">
        <f>IF(Data!CA625="","",Data!CA625)</f>
        <v/>
      </c>
      <c r="E625" s="1025" t="str">
        <f>IF(Data!CB625="","",Data!CB625)</f>
        <v/>
      </c>
      <c r="F625" s="1025" t="str">
        <f>IF(Data!CC625="","",Data!CC625)</f>
        <v/>
      </c>
      <c r="G625" s="1120"/>
      <c r="H625" s="1212">
        <f>IF(H$46="","",IF('[2]Exp factors'!$B66="poor",'[2]Exp factors'!$G$66*H$46,SUM(C625)*'[2]Exp factors'!C$66))</f>
        <v>0</v>
      </c>
      <c r="I625" s="1212">
        <f>IF(I$46="","",IF('[2]Exp factors'!$B66="poor",'[2]Exp factors'!$G$66*I$46,SUM(D625)*'[2]Exp factors'!D$66))</f>
        <v>0</v>
      </c>
      <c r="J625" s="1212">
        <f>IF(J$46="","",IF('[2]Exp factors'!$B66="poor",'[2]Exp factors'!$G$66*J$46,SUM(E625)*'[2]Exp factors'!E$66))</f>
        <v>0</v>
      </c>
      <c r="K625" s="1212">
        <f>IF(K$46="","",IF('[2]Exp factors'!$B66="poor",'[2]Exp factors'!$G$66*K$46,SUM(F625)*'[2]Exp factors'!F$66))</f>
        <v>0</v>
      </c>
      <c r="L625" s="1120"/>
      <c r="M625" s="983"/>
      <c r="N625" s="983"/>
      <c r="O625" s="983"/>
      <c r="P625" s="983"/>
      <c r="Q625" s="1150"/>
      <c r="R625" s="544"/>
      <c r="S625" s="1050"/>
      <c r="T625" s="1050"/>
      <c r="U625" s="1082">
        <v>625</v>
      </c>
      <c r="V625" s="470"/>
    </row>
    <row r="626" spans="1:22" ht="15.75" customHeight="1">
      <c r="A626" s="1191" t="s">
        <v>400</v>
      </c>
      <c r="B626" s="1120"/>
      <c r="C626" s="1025">
        <f>IF(Data!BZ626="","",Data!BZ626)</f>
        <v>1381.644</v>
      </c>
      <c r="D626" s="1025">
        <f>IF(Data!CA626="","",Data!CA626)</f>
        <v>1381.644</v>
      </c>
      <c r="E626" s="1025">
        <f>IF(Data!CB626="","",Data!CB626)</f>
        <v>1381.644</v>
      </c>
      <c r="F626" s="1025">
        <f>IF(Data!CC626="","",Data!CC626)</f>
        <v>1381.644</v>
      </c>
      <c r="G626" s="1120"/>
      <c r="H626" s="983"/>
      <c r="I626" s="983"/>
      <c r="J626" s="983"/>
      <c r="K626" s="983"/>
      <c r="L626" s="1120"/>
      <c r="M626" s="1137"/>
      <c r="N626" s="1137"/>
      <c r="O626" s="1137"/>
      <c r="P626" s="1137"/>
      <c r="Q626" s="1150"/>
      <c r="R626" s="544"/>
      <c r="S626" s="1050"/>
      <c r="T626" s="1050"/>
      <c r="U626" s="1082">
        <v>626</v>
      </c>
      <c r="V626" s="470"/>
    </row>
    <row r="627" spans="1:22" ht="15.75" customHeight="1">
      <c r="A627" s="1142" t="s">
        <v>353</v>
      </c>
      <c r="B627" s="1120"/>
      <c r="C627" s="1442" t="str">
        <f>IF(C625="","",C625*C626/C$46/365/$P$1)</f>
        <v/>
      </c>
      <c r="D627" s="1442" t="str">
        <f>IF(D625="","",D625*D626/D$46/365/$P$1)</f>
        <v/>
      </c>
      <c r="E627" s="1442" t="str">
        <f>IF(E625="","",E625*E626/E$46/365/$P$1)</f>
        <v/>
      </c>
      <c r="F627" s="1442" t="str">
        <f>IF(F625="","",F625*F626/F$46/365/$P$1)</f>
        <v/>
      </c>
      <c r="G627" s="1120"/>
      <c r="H627" s="1168">
        <f>IF(OR(H$46=0,H625=""),"",H625*SUM($D626)/H$46/365/$P$1)</f>
        <v>0</v>
      </c>
      <c r="I627" s="1168">
        <f>IF(OR(I$46=0,I625=""),"",I625*SUM($D626)/I$46/365/$P$1)</f>
        <v>0</v>
      </c>
      <c r="J627" s="1168">
        <f>IF(OR(J$46=0,J625=""),"",J625*SUM($D626)/J$46/365/$P$1)</f>
        <v>0</v>
      </c>
      <c r="K627" s="1168">
        <f>IF(OR(K$46=0,K625=""),"",K625*SUM($D626)/K$46/365/$P$1)</f>
        <v>0</v>
      </c>
      <c r="L627" s="1120"/>
      <c r="M627" s="1169" t="str">
        <f>IF(SUM(H627)=SUM(C627),"",SUM(H627)-SUM(C627))</f>
        <v/>
      </c>
      <c r="N627" s="1169" t="str">
        <f>IF(SUM(I627)=SUM(D627),"",SUM(I627)-SUM(D627))</f>
        <v/>
      </c>
      <c r="O627" s="1169" t="str">
        <f>IF(SUM(J627)=SUM(E627),"",SUM(J627)-SUM(E627))</f>
        <v/>
      </c>
      <c r="P627" s="1169" t="str">
        <f>IF(SUM(K627)=SUM(F627),"",SUM(K627)-SUM(F627))</f>
        <v/>
      </c>
      <c r="Q627" s="1150"/>
      <c r="R627" s="544"/>
      <c r="S627" s="1050"/>
      <c r="T627" s="1050"/>
      <c r="U627" s="1082">
        <v>627</v>
      </c>
      <c r="V627" s="470"/>
    </row>
    <row r="628" spans="1:22" ht="15.75" customHeight="1">
      <c r="A628" s="1211" t="s">
        <v>398</v>
      </c>
      <c r="B628" s="1120"/>
      <c r="C628" s="1025" t="str">
        <f>IF(Data!BZ628="","",Data!BZ628)</f>
        <v/>
      </c>
      <c r="D628" s="1025" t="str">
        <f>IF(Data!CA628="","",Data!CA628)</f>
        <v/>
      </c>
      <c r="E628" s="1025" t="str">
        <f>IF(Data!CB628="","",Data!CB628)</f>
        <v/>
      </c>
      <c r="F628" s="1025" t="str">
        <f>IF(Data!CC628="","",Data!CC628)</f>
        <v/>
      </c>
      <c r="G628" s="1120"/>
      <c r="H628" s="983"/>
      <c r="I628" s="983"/>
      <c r="J628" s="983"/>
      <c r="K628" s="983"/>
      <c r="L628" s="1120"/>
      <c r="M628" s="983"/>
      <c r="N628" s="983"/>
      <c r="O628" s="983"/>
      <c r="P628" s="983"/>
      <c r="Q628" s="1150"/>
      <c r="R628" s="544"/>
      <c r="S628" s="1050"/>
      <c r="T628" s="1050"/>
      <c r="U628" s="1082">
        <v>628</v>
      </c>
      <c r="V628" s="470"/>
    </row>
    <row r="629" spans="1:22" ht="15.75" customHeight="1">
      <c r="A629" s="1142" t="s">
        <v>395</v>
      </c>
      <c r="B629" s="1120"/>
      <c r="C629" s="1443" t="str">
        <f>IF(C628="","",C625*C628)</f>
        <v/>
      </c>
      <c r="D629" s="1443" t="str">
        <f>IF(D628="","",D625*D628)</f>
        <v/>
      </c>
      <c r="E629" s="1443" t="str">
        <f>IF(E628="","",E625*E628)</f>
        <v/>
      </c>
      <c r="F629" s="1443" t="str">
        <f>IF(F628="","",F625*F628)</f>
        <v/>
      </c>
      <c r="G629" s="1120"/>
      <c r="H629" s="1164">
        <f>IF(H$46=0,"",H625*H628)</f>
        <v>0</v>
      </c>
      <c r="I629" s="1164">
        <f t="shared" ref="I629:K629" si="42">IF(I$46=0,"",I625*I628)</f>
        <v>0</v>
      </c>
      <c r="J629" s="1164">
        <f t="shared" si="42"/>
        <v>0</v>
      </c>
      <c r="K629" s="1164">
        <f t="shared" si="42"/>
        <v>0</v>
      </c>
      <c r="L629" s="1120"/>
      <c r="M629" s="992" t="str">
        <f>IF(SUM(H629)=SUM(C629),"",SUM(H629)-SUM(C629))</f>
        <v/>
      </c>
      <c r="N629" s="992" t="str">
        <f>IF(SUM(I629)=SUM(D629),"",SUM(I629)-SUM(D629))</f>
        <v/>
      </c>
      <c r="O629" s="992" t="str">
        <f>IF(SUM(J629)=SUM(E629),"",SUM(J629)-SUM(E629))</f>
        <v/>
      </c>
      <c r="P629" s="992" t="str">
        <f>IF(SUM(K629)=SUM(F629),"",SUM(K629)-SUM(F629))</f>
        <v/>
      </c>
      <c r="Q629" s="1150" t="str">
        <f>[1]ExpFactors!$I$66</f>
        <v>des</v>
      </c>
      <c r="R629" s="544"/>
      <c r="S629" s="1050"/>
      <c r="T629" s="1050"/>
      <c r="U629" s="1082">
        <v>629</v>
      </c>
      <c r="V629" s="470"/>
    </row>
    <row r="630" spans="1:22" ht="15.75" customHeight="1">
      <c r="A630" s="1441" t="str">
        <f>IF(Data!A630="","",Data!A630)</f>
        <v>Other purchase: Butternut</v>
      </c>
      <c r="B630" s="1120"/>
      <c r="C630" s="1164"/>
      <c r="D630" s="1164"/>
      <c r="E630" s="1164"/>
      <c r="F630" s="1164"/>
      <c r="G630" s="1120"/>
      <c r="H630" s="1212"/>
      <c r="I630" s="1212"/>
      <c r="J630" s="1212"/>
      <c r="K630" s="1212"/>
      <c r="L630" s="1120"/>
      <c r="M630" s="983"/>
      <c r="N630" s="983"/>
      <c r="O630" s="983"/>
      <c r="P630" s="983"/>
      <c r="Q630" s="1150"/>
      <c r="R630" s="544"/>
      <c r="S630" s="1050"/>
      <c r="T630" s="1050"/>
      <c r="U630" s="1082">
        <v>630</v>
      </c>
      <c r="V630" s="470"/>
    </row>
    <row r="631" spans="1:22" ht="15.75" customHeight="1">
      <c r="A631" s="1142" t="s">
        <v>401</v>
      </c>
      <c r="B631" s="1120"/>
      <c r="C631" s="1025" t="str">
        <f>IF(Data!BZ631="","",Data!BZ631)</f>
        <v/>
      </c>
      <c r="D631" s="1025" t="str">
        <f>IF(Data!CA631="","",Data!CA631)</f>
        <v/>
      </c>
      <c r="E631" s="1025" t="str">
        <f>IF(Data!CB631="","",Data!CB631)</f>
        <v/>
      </c>
      <c r="F631" s="1025" t="str">
        <f>IF(Data!CC631="","",Data!CC631)</f>
        <v/>
      </c>
      <c r="G631" s="1120"/>
      <c r="H631" s="1212">
        <f>IF(H$46="","",IF('[2]Exp factors'!$B69="poor",'[2]Exp factors'!$G$69*H$46,SUM(C631)*'[2]Exp factors'!C$69))</f>
        <v>0</v>
      </c>
      <c r="I631" s="1212">
        <f>IF(I$46="","",IF('[2]Exp factors'!$B69="poor",'[2]Exp factors'!$G$69*I$46,SUM(D631)*'[2]Exp factors'!D$69))</f>
        <v>0</v>
      </c>
      <c r="J631" s="1212">
        <f>IF(J$46="","",IF('[2]Exp factors'!$B69="poor",'[2]Exp factors'!$G$69*J$46,SUM(E631)*'[2]Exp factors'!E$69))</f>
        <v>0</v>
      </c>
      <c r="K631" s="1212">
        <f>IF(K$46="","",IF('[2]Exp factors'!$B69="poor",'[2]Exp factors'!$G$69*K$46,SUM(F631)*'[2]Exp factors'!F$69))</f>
        <v>0</v>
      </c>
      <c r="L631" s="1120"/>
      <c r="M631" s="983"/>
      <c r="N631" s="983"/>
      <c r="O631" s="983"/>
      <c r="P631" s="983"/>
      <c r="Q631" s="1150"/>
      <c r="R631" s="544"/>
      <c r="S631" s="1050"/>
      <c r="T631" s="1050"/>
      <c r="U631" s="1082">
        <v>631</v>
      </c>
      <c r="V631" s="470"/>
    </row>
    <row r="632" spans="1:22" ht="15.75" customHeight="1">
      <c r="A632" s="1191" t="s">
        <v>400</v>
      </c>
      <c r="B632" s="1120"/>
      <c r="C632" s="1025">
        <f>IF(Data!BZ632="","",Data!BZ632)</f>
        <v>1884.06</v>
      </c>
      <c r="D632" s="1025">
        <f>IF(Data!CA632="","",Data!CA632)</f>
        <v>1884.06</v>
      </c>
      <c r="E632" s="1025">
        <f>IF(Data!CB632="","",Data!CB632)</f>
        <v>1884.06</v>
      </c>
      <c r="F632" s="1025">
        <f>IF(Data!CC632="","",Data!CC632)</f>
        <v>1884.06</v>
      </c>
      <c r="G632" s="1120"/>
      <c r="H632" s="983"/>
      <c r="I632" s="983"/>
      <c r="J632" s="983"/>
      <c r="K632" s="983"/>
      <c r="L632" s="1120"/>
      <c r="M632" s="1137"/>
      <c r="N632" s="1137"/>
      <c r="O632" s="1137"/>
      <c r="P632" s="1137"/>
      <c r="Q632" s="1150"/>
      <c r="R632" s="544"/>
      <c r="S632" s="1050"/>
      <c r="T632" s="1050"/>
      <c r="U632" s="1082">
        <v>632</v>
      </c>
      <c r="V632" s="470"/>
    </row>
    <row r="633" spans="1:22" ht="15.75" customHeight="1">
      <c r="A633" s="1142" t="s">
        <v>353</v>
      </c>
      <c r="B633" s="1120"/>
      <c r="C633" s="1442" t="str">
        <f>IF(C631="","",C631*C632/C$46/365/$P$1)</f>
        <v/>
      </c>
      <c r="D633" s="1442" t="str">
        <f>IF(D631="","",D631*D632/D$46/365/$P$1)</f>
        <v/>
      </c>
      <c r="E633" s="1442" t="str">
        <f>IF(E631="","",E631*E632/E$46/365/$P$1)</f>
        <v/>
      </c>
      <c r="F633" s="1442" t="str">
        <f>IF(F631="","",F631*F632/F$46/365/$P$1)</f>
        <v/>
      </c>
      <c r="G633" s="1120"/>
      <c r="H633" s="1436">
        <f>IF(OR(H$46=0,H631=""),"",H631*SUM($D632)/H$46/365/$P$1)</f>
        <v>0</v>
      </c>
      <c r="I633" s="1436">
        <f>IF(OR(I$46=0,I631=""),"",I631*SUM($D632)/I$46/365/$P$1)</f>
        <v>0</v>
      </c>
      <c r="J633" s="1436">
        <f>IF(OR(J$46=0,J631=""),"",J631*SUM($D632)/J$46/365/$P$1)</f>
        <v>0</v>
      </c>
      <c r="K633" s="1436">
        <f>IF(OR(K$46=0,K631=""),"",K631*SUM($D632)/K$46/365/$P$1)</f>
        <v>0</v>
      </c>
      <c r="L633" s="1120"/>
      <c r="M633" s="1169" t="str">
        <f>IF(SUM(H633)=SUM(C633),"",SUM(H633)-SUM(C633))</f>
        <v/>
      </c>
      <c r="N633" s="1169" t="str">
        <f>IF(SUM(I633)=SUM(D633),"",SUM(I633)-SUM(D633))</f>
        <v/>
      </c>
      <c r="O633" s="1169" t="str">
        <f>IF(SUM(J633)=SUM(E633),"",SUM(J633)-SUM(E633))</f>
        <v/>
      </c>
      <c r="P633" s="1169" t="str">
        <f>IF(SUM(K633)=SUM(F633),"",SUM(K633)-SUM(F633))</f>
        <v/>
      </c>
      <c r="Q633" s="1150"/>
      <c r="R633" s="544"/>
      <c r="S633" s="1050"/>
      <c r="T633" s="1050"/>
      <c r="U633" s="1082">
        <v>633</v>
      </c>
      <c r="V633" s="470"/>
    </row>
    <row r="634" spans="1:22" ht="15.75" customHeight="1">
      <c r="A634" s="1211" t="s">
        <v>398</v>
      </c>
      <c r="B634" s="1120"/>
      <c r="C634" s="1025" t="str">
        <f>IF(Data!BZ634="","",Data!BZ634)</f>
        <v/>
      </c>
      <c r="D634" s="1025" t="str">
        <f>IF(Data!CA634="","",Data!CA634)</f>
        <v/>
      </c>
      <c r="E634" s="1025" t="str">
        <f>IF(Data!CB634="","",Data!CB634)</f>
        <v/>
      </c>
      <c r="F634" s="1025" t="str">
        <f>IF(Data!CC634="","",Data!CC634)</f>
        <v/>
      </c>
      <c r="G634" s="1120"/>
      <c r="H634" s="983">
        <f>$I634</f>
        <v>0</v>
      </c>
      <c r="I634" s="983">
        <f>IF(SUM($D634)=0,IF(SUM($C634)=0,IF(SUM($E634)=0,IF(SUM($F634)=0,'[2]Exp factors'!$H$69,SUM($F634)),SUM($E634)),SUM($C634)),SUM($D634))</f>
        <v>0</v>
      </c>
      <c r="J634" s="983">
        <f>$I634</f>
        <v>0</v>
      </c>
      <c r="K634" s="983">
        <f>$I634</f>
        <v>0</v>
      </c>
      <c r="L634" s="1120"/>
      <c r="M634" s="983"/>
      <c r="N634" s="983"/>
      <c r="O634" s="983"/>
      <c r="P634" s="983"/>
      <c r="Q634" s="1150"/>
      <c r="R634" s="544"/>
      <c r="S634" s="1050"/>
      <c r="T634" s="1050"/>
      <c r="U634" s="1082">
        <v>634</v>
      </c>
      <c r="V634" s="470"/>
    </row>
    <row r="635" spans="1:22" ht="15.75" customHeight="1">
      <c r="A635" s="1142" t="s">
        <v>395</v>
      </c>
      <c r="B635" s="1120"/>
      <c r="C635" s="1443" t="str">
        <f>IF(C634="","",C631*C634)</f>
        <v/>
      </c>
      <c r="D635" s="1443" t="str">
        <f>IF(D634="","",D631*D634)</f>
        <v/>
      </c>
      <c r="E635" s="1443" t="str">
        <f>IF(E634="","",E631*E634)</f>
        <v/>
      </c>
      <c r="F635" s="1443" t="str">
        <f>IF(F634="","",F631*F634)</f>
        <v/>
      </c>
      <c r="G635" s="1120"/>
      <c r="H635" s="1164">
        <f>IF(H$46=0,"",H631*H634)</f>
        <v>0</v>
      </c>
      <c r="I635" s="1164">
        <f t="shared" ref="I635:K635" si="43">IF(I$46=0,"",I631*I634)</f>
        <v>0</v>
      </c>
      <c r="J635" s="1164">
        <f t="shared" si="43"/>
        <v>0</v>
      </c>
      <c r="K635" s="1164">
        <f t="shared" si="43"/>
        <v>0</v>
      </c>
      <c r="L635" s="1120"/>
      <c r="M635" s="992" t="str">
        <f>IF(SUM(H635)=SUM(C635),"",SUM(H635)-SUM(C635))</f>
        <v/>
      </c>
      <c r="N635" s="992" t="str">
        <f>IF(SUM(I635)=SUM(D635),"",SUM(I635)-SUM(D635))</f>
        <v/>
      </c>
      <c r="O635" s="992" t="str">
        <f>IF(SUM(J635)=SUM(E635),"",SUM(J635)-SUM(E635))</f>
        <v/>
      </c>
      <c r="P635" s="992" t="str">
        <f>IF(SUM(K635)=SUM(F635),"",SUM(K635)-SUM(F635))</f>
        <v/>
      </c>
      <c r="Q635" s="1150" t="str">
        <f>[1]ExpFactors!$I$67</f>
        <v>des</v>
      </c>
      <c r="R635" s="544"/>
      <c r="S635" s="1050"/>
      <c r="T635" s="1050"/>
      <c r="U635" s="1082">
        <v>635</v>
      </c>
      <c r="V635" s="470"/>
    </row>
    <row r="636" spans="1:22" ht="15.75" customHeight="1">
      <c r="A636" s="1444" t="str">
        <f>IF(Data!A636="","",Data!A636)</f>
        <v>Other purchase -- see Data 4</v>
      </c>
      <c r="B636" s="1120"/>
      <c r="C636" s="1025" t="str">
        <f>IF(Data!BZ636="","",Data!BZ636)</f>
        <v/>
      </c>
      <c r="D636" s="1025" t="str">
        <f>IF(Data!CA636="","",Data!CA636)</f>
        <v/>
      </c>
      <c r="E636" s="1025" t="str">
        <f>IF(Data!CB636="","",Data!CB636)</f>
        <v/>
      </c>
      <c r="F636" s="1025" t="str">
        <f>IF(Data!CC636="","",Data!CC636)</f>
        <v/>
      </c>
      <c r="G636" s="1120"/>
      <c r="H636" s="983"/>
      <c r="I636" s="983"/>
      <c r="J636" s="983"/>
      <c r="K636" s="983"/>
      <c r="L636" s="1120"/>
      <c r="M636" s="983"/>
      <c r="N636" s="983"/>
      <c r="O636" s="983"/>
      <c r="P636" s="983"/>
      <c r="Q636" s="1150"/>
      <c r="R636" s="489"/>
      <c r="S636" s="489"/>
      <c r="T636" s="489"/>
      <c r="U636" s="1082">
        <v>636</v>
      </c>
      <c r="V636" s="470"/>
    </row>
    <row r="637" spans="1:22" ht="15.75" hidden="1" customHeight="1">
      <c r="A637" s="1142" t="s">
        <v>401</v>
      </c>
      <c r="B637" s="1123"/>
      <c r="C637" s="1025" t="str">
        <f>IF(Data!BZ637="","",Data!BZ637)</f>
        <v/>
      </c>
      <c r="D637" s="1025" t="str">
        <f>IF(Data!CA637="","",Data!CA637)</f>
        <v/>
      </c>
      <c r="E637" s="1025" t="str">
        <f>IF(Data!CB637="","",Data!CB637)</f>
        <v/>
      </c>
      <c r="F637" s="1025" t="str">
        <f>IF(Data!CC637="","",Data!CC637)</f>
        <v/>
      </c>
      <c r="G637" s="1120"/>
      <c r="H637" s="1212">
        <f>IF(H$46="","",IF('Exp factors'!$B69="poor",'Exp factors'!$G$69*H$46/H638,SUM(C637)*'Exp factors'!C$69))</f>
        <v>0</v>
      </c>
      <c r="I637" s="1212">
        <f>IF(I$46="","",IF('Exp factors'!$B69="poor",'Exp factors'!$G$69*I$46/I638,SUM(D637)*'Exp factors'!D$69))</f>
        <v>0</v>
      </c>
      <c r="J637" s="1212">
        <f>IF(J$46="","",IF('Exp factors'!$B69="poor",'Exp factors'!$G$69*J$46/J638,SUM(E637)*'Exp factors'!E$69))</f>
        <v>0</v>
      </c>
      <c r="K637" s="1212">
        <f>IF(K$46="","",IF('Exp factors'!$B69="poor",'Exp factors'!$G$69*K$46/K638,SUM(F637)*'Exp factors'!F$69))</f>
        <v>0</v>
      </c>
      <c r="L637" s="1120"/>
      <c r="M637" s="983"/>
      <c r="N637" s="983"/>
      <c r="O637" s="983"/>
      <c r="P637" s="983"/>
      <c r="Q637" s="1150"/>
      <c r="R637" s="544"/>
      <c r="S637" s="1050"/>
      <c r="T637" s="1050"/>
      <c r="U637" s="1082">
        <v>637</v>
      </c>
      <c r="V637" s="470"/>
    </row>
    <row r="638" spans="1:22" ht="15.75" hidden="1" customHeight="1">
      <c r="A638" s="1142" t="s">
        <v>399</v>
      </c>
      <c r="B638" s="1120"/>
      <c r="C638" s="1025" t="str">
        <f>IF(Data!BZ638="","",Data!BZ638)</f>
        <v/>
      </c>
      <c r="D638" s="1025" t="str">
        <f>IF(Data!CA638="","",Data!CA638)</f>
        <v/>
      </c>
      <c r="E638" s="1025" t="str">
        <f>IF(Data!CB638="","",Data!CB638)</f>
        <v/>
      </c>
      <c r="F638" s="1025" t="str">
        <f>IF(Data!CC638="","",Data!CC638)</f>
        <v/>
      </c>
      <c r="G638" s="1120"/>
      <c r="H638" s="1213">
        <f>I638</f>
        <v>0</v>
      </c>
      <c r="I638" s="1213">
        <f>SUM(D638)</f>
        <v>0</v>
      </c>
      <c r="J638" s="1213">
        <f>I638</f>
        <v>0</v>
      </c>
      <c r="K638" s="1213">
        <f>I638</f>
        <v>0</v>
      </c>
      <c r="L638" s="1120"/>
      <c r="M638" s="983"/>
      <c r="N638" s="983"/>
      <c r="O638" s="983"/>
      <c r="P638" s="983"/>
      <c r="Q638" s="1150"/>
      <c r="R638" s="544"/>
      <c r="S638" s="1050"/>
      <c r="T638" s="1050"/>
      <c r="U638" s="1082">
        <v>638</v>
      </c>
      <c r="V638" s="470"/>
    </row>
    <row r="639" spans="1:22" ht="15.75" hidden="1" customHeight="1">
      <c r="A639" s="1191" t="s">
        <v>400</v>
      </c>
      <c r="B639" s="1120"/>
      <c r="C639" s="1025" t="str">
        <f>IF(Data!BZ639="","",Data!BZ639)</f>
        <v/>
      </c>
      <c r="D639" s="1025" t="str">
        <f>IF(Data!CA639="","",Data!CA639)</f>
        <v/>
      </c>
      <c r="E639" s="1025" t="str">
        <f>IF(Data!CB639="","",Data!CB639)</f>
        <v/>
      </c>
      <c r="F639" s="1025" t="str">
        <f>IF(Data!CC639="","",Data!CC639)</f>
        <v/>
      </c>
      <c r="G639" s="1120"/>
      <c r="H639" s="983"/>
      <c r="I639" s="983"/>
      <c r="J639" s="983"/>
      <c r="K639" s="983"/>
      <c r="L639" s="1120"/>
      <c r="M639" s="1137"/>
      <c r="N639" s="1137"/>
      <c r="O639" s="1137"/>
      <c r="P639" s="1137"/>
      <c r="Q639" s="1150"/>
      <c r="R639" s="544"/>
      <c r="S639" s="1050"/>
      <c r="T639" s="1050"/>
      <c r="U639" s="1082">
        <v>639</v>
      </c>
      <c r="V639" s="470"/>
    </row>
    <row r="640" spans="1:22" ht="15.75" customHeight="1">
      <c r="A640" s="1142" t="s">
        <v>353</v>
      </c>
      <c r="B640" s="1120"/>
      <c r="C640" s="1445">
        <f>'Data 4'!BZ88</f>
        <v>2.2941780821917807E-2</v>
      </c>
      <c r="D640" s="1445">
        <f>'Data 4'!CA88</f>
        <v>3.2171701120797008E-2</v>
      </c>
      <c r="E640" s="1445">
        <f>'Data 4'!CB88</f>
        <v>2.2811021170610211E-2</v>
      </c>
      <c r="F640" s="1445">
        <f>'Data 4'!CC88</f>
        <v>5.4746450809464504E-2</v>
      </c>
      <c r="G640" s="1133"/>
      <c r="H640" s="1168">
        <f>IF(H$46=0,"",H637*H638*SUM($D639)/H$46/365/$P$1)</f>
        <v>0</v>
      </c>
      <c r="I640" s="1168">
        <f>IF(I$46=0,"",I637*I638*SUM($D639)/I$46/365/$P$1)</f>
        <v>0</v>
      </c>
      <c r="J640" s="1168">
        <f>IF(J$46=0,"",J637*J638*SUM($D639)/J$46/365/$P$1)</f>
        <v>0</v>
      </c>
      <c r="K640" s="1168">
        <f>IF(K$46=0,"",K637*K638*SUM($D639)/K$46/365/$P$1)</f>
        <v>0</v>
      </c>
      <c r="L640" s="1133"/>
      <c r="M640" s="1169">
        <f>IF(SUM(H640)=SUM(C640),"",SUM(H640)-SUM(C640))</f>
        <v>-2.2941780821917807E-2</v>
      </c>
      <c r="N640" s="1169">
        <f>IF(SUM(I640)=SUM(D640),"",SUM(I640)-SUM(D640))</f>
        <v>-3.2171701120797008E-2</v>
      </c>
      <c r="O640" s="1169">
        <f>IF(SUM(J640)=SUM(E640),"",SUM(J640)-SUM(E640))</f>
        <v>-2.2811021170610211E-2</v>
      </c>
      <c r="P640" s="1169">
        <f>IF(SUM(K640)=SUM(F640),"",SUM(K640)-SUM(F640))</f>
        <v>-5.4746450809464504E-2</v>
      </c>
      <c r="Q640" s="1150"/>
      <c r="R640" s="1081"/>
      <c r="S640" s="1043"/>
      <c r="T640" s="1043"/>
      <c r="U640" s="1082">
        <v>640</v>
      </c>
      <c r="V640" s="470"/>
    </row>
    <row r="641" spans="1:22" ht="15.75" hidden="1" customHeight="1">
      <c r="A641" s="1211" t="s">
        <v>398</v>
      </c>
      <c r="B641" s="1120"/>
      <c r="C641" s="1025" t="str">
        <f>IF(Data!BZ641="","",Data!BZ641)</f>
        <v/>
      </c>
      <c r="D641" s="1025" t="str">
        <f>IF(Data!CA641="","",Data!CA641)</f>
        <v/>
      </c>
      <c r="E641" s="1025" t="str">
        <f>IF(Data!CB641="","",Data!CB641)</f>
        <v/>
      </c>
      <c r="F641" s="1025" t="str">
        <f>IF(Data!CC641="","",Data!CC641)</f>
        <v/>
      </c>
      <c r="G641" s="1120"/>
      <c r="H641" s="983"/>
      <c r="I641" s="983"/>
      <c r="J641" s="983"/>
      <c r="K641" s="983"/>
      <c r="L641" s="1120"/>
      <c r="M641" s="983"/>
      <c r="N641" s="983"/>
      <c r="O641" s="983"/>
      <c r="P641" s="983"/>
      <c r="Q641" s="1150"/>
      <c r="R641" s="1134"/>
      <c r="S641" s="1135"/>
      <c r="T641" s="1135"/>
      <c r="U641" s="1082">
        <v>641</v>
      </c>
      <c r="V641" s="470"/>
    </row>
    <row r="642" spans="1:22" ht="15.75" customHeight="1">
      <c r="A642" s="1142" t="s">
        <v>395</v>
      </c>
      <c r="B642" s="1121"/>
      <c r="C642" s="1446">
        <f>Data!BZ642</f>
        <v>120</v>
      </c>
      <c r="D642" s="1446">
        <f>Data!CA642</f>
        <v>660</v>
      </c>
      <c r="E642" s="1446">
        <f>Data!CB642</f>
        <v>0</v>
      </c>
      <c r="F642" s="1446">
        <f>Data!CC642</f>
        <v>0</v>
      </c>
      <c r="G642" s="1120"/>
      <c r="H642" s="1164">
        <f>IF(H$46=0,"",IF($D641="",H637*H638*[1]ExpFactors!$H$69,H637*H638*$D641))</f>
        <v>0</v>
      </c>
      <c r="I642" s="1164">
        <f>IF(I$46=0,"",IF($D641="",I637*I638*[1]ExpFactors!$H$69,I637*I638*$D641))</f>
        <v>0</v>
      </c>
      <c r="J642" s="1164">
        <f>IF(J$46=0,"",IF($D641="",J637*J638*[1]ExpFactors!$H$69,J637*J638*$D641))</f>
        <v>0</v>
      </c>
      <c r="K642" s="1164">
        <f>IF(K$46=0,"",IF($D641="",K637*K638*[1]ExpFactors!$H$69,K637*K638*$D641))</f>
        <v>0</v>
      </c>
      <c r="L642" s="1120"/>
      <c r="M642" s="992">
        <f>IF(SUM(H642)=SUM(C642),"",SUM(H642)-SUM(C642))</f>
        <v>-120</v>
      </c>
      <c r="N642" s="992">
        <f>IF(SUM(I642)=SUM(D642),"",SUM(I642)-SUM(D642))</f>
        <v>-660</v>
      </c>
      <c r="O642" s="992" t="str">
        <f>IF(SUM(J642)=SUM(E642),"",SUM(J642)-SUM(E642))</f>
        <v/>
      </c>
      <c r="P642" s="992" t="str">
        <f>IF(SUM(K642)=SUM(F642),"",SUM(K642)-SUM(F642))</f>
        <v/>
      </c>
      <c r="Q642" s="1150" t="str">
        <f>[1]ExpFactors!$I$69</f>
        <v>dis</v>
      </c>
      <c r="R642" s="544"/>
      <c r="S642" s="1050"/>
      <c r="T642" s="1050"/>
      <c r="U642" s="1082">
        <v>642</v>
      </c>
      <c r="V642" s="470"/>
    </row>
    <row r="643" spans="1:22" ht="15.75" customHeight="1">
      <c r="A643" s="1215" t="s">
        <v>405</v>
      </c>
      <c r="B643" s="1123"/>
      <c r="C643" s="1216"/>
      <c r="D643" s="1216"/>
      <c r="E643" s="1216"/>
      <c r="F643" s="526"/>
      <c r="G643" s="1196"/>
      <c r="H643" s="983"/>
      <c r="I643" s="983"/>
      <c r="J643" s="983"/>
      <c r="K643" s="983"/>
      <c r="L643" s="1196"/>
      <c r="M643" s="1182"/>
      <c r="N643" s="1182"/>
      <c r="O643" s="1182"/>
      <c r="P643" s="1182"/>
      <c r="Q643" s="1150"/>
      <c r="R643" s="489"/>
      <c r="S643" s="489"/>
      <c r="T643" s="489"/>
      <c r="U643" s="1082">
        <v>643</v>
      </c>
      <c r="V643" s="470"/>
    </row>
    <row r="644" spans="1:22" ht="15.75" customHeight="1">
      <c r="A644" s="1180" t="str">
        <f>IF(Data!A644="","",Data!A644)</f>
        <v>Labour: Land clearing, construction, herding, slaughtering</v>
      </c>
      <c r="B644" s="1123"/>
      <c r="C644" s="1025" t="str">
        <f>IF(Data!BZ644="","",Data!BZ644)</f>
        <v/>
      </c>
      <c r="D644" s="1025" t="str">
        <f>IF(Data!CA644="","",Data!CA644)</f>
        <v/>
      </c>
      <c r="E644" s="1025" t="str">
        <f>IF(Data!CB644="","",Data!CB644)</f>
        <v/>
      </c>
      <c r="F644" s="1025" t="str">
        <f>IF(Data!CC644="","",Data!CC644)</f>
        <v/>
      </c>
      <c r="G644" s="1123"/>
      <c r="H644" s="983"/>
      <c r="I644" s="983"/>
      <c r="J644" s="983"/>
      <c r="K644" s="983"/>
      <c r="L644" s="1123"/>
      <c r="M644" s="983"/>
      <c r="N644" s="983"/>
      <c r="O644" s="983"/>
      <c r="P644" s="983"/>
      <c r="Q644" s="1150"/>
      <c r="R644" s="489"/>
      <c r="S644" s="489"/>
      <c r="T644" s="489"/>
      <c r="U644" s="1082">
        <v>644</v>
      </c>
      <c r="V644" s="470"/>
    </row>
    <row r="645" spans="1:22" ht="15.75" customHeight="1">
      <c r="A645" s="1142" t="s">
        <v>154</v>
      </c>
      <c r="B645" s="1123"/>
      <c r="C645" s="1025" t="str">
        <f>IF(Data!BZ645="","",Data!BZ645)</f>
        <v/>
      </c>
      <c r="D645" s="1025" t="str">
        <f>IF(Data!CA645="","",Data!CA645)</f>
        <v/>
      </c>
      <c r="E645" s="1025" t="str">
        <f>IF(Data!CB645="","",Data!CB645)</f>
        <v/>
      </c>
      <c r="F645" s="1025" t="str">
        <f>IF(Data!CC645="","",Data!CC645)</f>
        <v/>
      </c>
      <c r="G645" s="1123"/>
      <c r="H645" s="1217" t="str">
        <f>IF(SUM(C645)&gt;0,C645*'Exp factors'!C$28,"")</f>
        <v/>
      </c>
      <c r="I645" s="1217" t="str">
        <f>IF(SUM(D645)&gt;0,D645*'Exp factors'!D$28,"")</f>
        <v/>
      </c>
      <c r="J645" s="1217" t="str">
        <f>IF(SUM(E645)&gt;0,E645*'Exp factors'!E$28,"")</f>
        <v/>
      </c>
      <c r="K645" s="1217" t="str">
        <f>IF(SUM(F645)&gt;0,F645*'Exp factors'!F$28,"")</f>
        <v/>
      </c>
      <c r="L645" s="1123"/>
      <c r="M645" s="983"/>
      <c r="N645" s="983"/>
      <c r="O645" s="983"/>
      <c r="P645" s="983"/>
      <c r="Q645" s="1150"/>
      <c r="R645" s="1134"/>
      <c r="S645" s="1135"/>
      <c r="T645" s="1135"/>
      <c r="U645" s="1082">
        <v>645</v>
      </c>
      <c r="V645" s="470"/>
    </row>
    <row r="646" spans="1:22" s="1186" customFormat="1" ht="15.75" customHeight="1">
      <c r="A646" s="1142" t="s">
        <v>155</v>
      </c>
      <c r="B646" s="1123"/>
      <c r="C646" s="1025" t="str">
        <f>IF(Data!BZ646="","",Data!BZ646)</f>
        <v/>
      </c>
      <c r="D646" s="1025" t="str">
        <f>IF(Data!CA646="","",Data!CA646)</f>
        <v/>
      </c>
      <c r="E646" s="1025" t="str">
        <f>IF(Data!CB646="","",Data!CB646)</f>
        <v/>
      </c>
      <c r="F646" s="1025" t="str">
        <f>IF(Data!CC646="","",Data!CC646)</f>
        <v/>
      </c>
      <c r="G646" s="1120"/>
      <c r="H646" s="1217" t="str">
        <f t="shared" ref="H646:K647" si="44">IF(C646&gt;0,C646,"")</f>
        <v/>
      </c>
      <c r="I646" s="1217" t="str">
        <f t="shared" si="44"/>
        <v/>
      </c>
      <c r="J646" s="1217" t="str">
        <f t="shared" si="44"/>
        <v/>
      </c>
      <c r="K646" s="1217" t="str">
        <f t="shared" si="44"/>
        <v/>
      </c>
      <c r="L646" s="1120"/>
      <c r="M646" s="983"/>
      <c r="N646" s="983"/>
      <c r="O646" s="983"/>
      <c r="P646" s="983"/>
      <c r="Q646" s="1184"/>
      <c r="R646" s="1134"/>
      <c r="S646" s="1135"/>
      <c r="T646" s="1135"/>
      <c r="U646" s="1082">
        <v>646</v>
      </c>
      <c r="V646" s="1185"/>
    </row>
    <row r="647" spans="1:22" ht="15.75" customHeight="1">
      <c r="A647" s="1142" t="s">
        <v>156</v>
      </c>
      <c r="B647" s="1187"/>
      <c r="C647" s="1025" t="str">
        <f>IF(Data!BZ647="","",Data!BZ647)</f>
        <v/>
      </c>
      <c r="D647" s="1025" t="str">
        <f>IF(Data!CA647="","",Data!CA647)</f>
        <v/>
      </c>
      <c r="E647" s="1025" t="str">
        <f>IF(Data!CB647="","",Data!CB647)</f>
        <v/>
      </c>
      <c r="F647" s="1025" t="str">
        <f>IF(Data!CC647="","",Data!CC647)</f>
        <v/>
      </c>
      <c r="G647" s="1120"/>
      <c r="H647" s="1217" t="str">
        <f t="shared" si="44"/>
        <v/>
      </c>
      <c r="I647" s="1217" t="str">
        <f t="shared" si="44"/>
        <v/>
      </c>
      <c r="J647" s="1217" t="str">
        <f t="shared" si="44"/>
        <v/>
      </c>
      <c r="K647" s="1217" t="str">
        <f t="shared" si="44"/>
        <v/>
      </c>
      <c r="L647" s="1120"/>
      <c r="M647" s="983"/>
      <c r="N647" s="983"/>
      <c r="O647" s="983"/>
      <c r="P647" s="983"/>
      <c r="Q647" s="1150"/>
      <c r="R647" s="1134"/>
      <c r="S647" s="1135"/>
      <c r="T647" s="1135"/>
      <c r="U647" s="1082">
        <v>647</v>
      </c>
      <c r="V647" s="470"/>
    </row>
    <row r="648" spans="1:22" s="1167" customFormat="1" ht="15.75" customHeight="1">
      <c r="A648" s="1142" t="s">
        <v>407</v>
      </c>
      <c r="B648" s="1123"/>
      <c r="C648" s="1025" t="str">
        <f>IF(Data!BZ648="","",Data!BZ648)</f>
        <v/>
      </c>
      <c r="D648" s="1025" t="str">
        <f>IF(Data!CA648="","",Data!CA648)</f>
        <v/>
      </c>
      <c r="E648" s="1025" t="str">
        <f>IF(Data!CB648="","",Data!CB648)</f>
        <v/>
      </c>
      <c r="F648" s="1025" t="str">
        <f>IF(Data!CC648="","",Data!CC648)</f>
        <v/>
      </c>
      <c r="G648" s="1120"/>
      <c r="H648" s="983"/>
      <c r="I648" s="983"/>
      <c r="J648" s="983"/>
      <c r="K648" s="983"/>
      <c r="L648" s="1120"/>
      <c r="M648" s="983"/>
      <c r="N648" s="983"/>
      <c r="O648" s="983"/>
      <c r="P648" s="983"/>
      <c r="Q648" s="1165"/>
      <c r="R648" s="1134"/>
      <c r="S648" s="1135"/>
      <c r="T648" s="1135"/>
      <c r="U648" s="1082">
        <v>648</v>
      </c>
      <c r="V648" s="1166"/>
    </row>
    <row r="649" spans="1:22" ht="15.75" customHeight="1">
      <c r="A649" s="1117" t="s">
        <v>353</v>
      </c>
      <c r="B649" s="1123"/>
      <c r="C649" s="1168" t="str">
        <f>IF(C646="","",((C645*C646*C647*C648)*3630*$K$1)/C$46/365/$P$1)</f>
        <v/>
      </c>
      <c r="D649" s="1168" t="str">
        <f t="shared" ref="D649:F649" si="45">IF(D646="","",((D645*D646*D647*D648)*3630*$K$1)/D$46/365/$P$1)</f>
        <v/>
      </c>
      <c r="E649" s="1168" t="str">
        <f t="shared" si="45"/>
        <v/>
      </c>
      <c r="F649" s="1168" t="str">
        <f t="shared" si="45"/>
        <v/>
      </c>
      <c r="G649" s="1143"/>
      <c r="H649" s="1168" t="str">
        <f>IF(H646="","",((H645*H646*H647*C648)*3630)/H$46/365/$P$1)</f>
        <v/>
      </c>
      <c r="I649" s="1168" t="str">
        <f>IF(I646="","",((I645*I646*I647*D648)*3630)/I$46/365/$P$1)</f>
        <v/>
      </c>
      <c r="J649" s="1168" t="str">
        <f>IF(J646="","",((J645*J646*J647*E648)*3630)/J$46/365/$P$1)</f>
        <v/>
      </c>
      <c r="K649" s="1168" t="str">
        <f>IF(K646="","",((K645*K646*K647*F648)*3630)/K$46/365/$P$1)</f>
        <v/>
      </c>
      <c r="L649" s="1143"/>
      <c r="M649" s="1169" t="str">
        <f>IF(H649="","",SUM(H649)-SUM(C649))</f>
        <v/>
      </c>
      <c r="N649" s="1169" t="str">
        <f>IF(I649="","",SUM(I649)-SUM(D649))</f>
        <v/>
      </c>
      <c r="O649" s="1169" t="str">
        <f>IF(J649="","",SUM(J649)-SUM(E649))</f>
        <v/>
      </c>
      <c r="P649" s="1169" t="str">
        <f>IF(K649="","",SUM(K649)-SUM(F649))</f>
        <v/>
      </c>
      <c r="Q649" s="1150"/>
      <c r="R649" s="1081"/>
      <c r="S649" s="1043"/>
      <c r="T649" s="1043"/>
      <c r="U649" s="1082">
        <v>649</v>
      </c>
      <c r="V649" s="470"/>
    </row>
    <row r="650" spans="1:22" ht="15.75" customHeight="1">
      <c r="A650" s="1180" t="str">
        <f>IF(Data!A650="","",Data!A650)</f>
        <v>Labour: Weeding</v>
      </c>
      <c r="B650" s="1123"/>
      <c r="C650" s="1025" t="str">
        <f>IF(Data!BZ650="","",Data!BZ650)</f>
        <v/>
      </c>
      <c r="D650" s="1025" t="str">
        <f>IF(Data!CA650="","",Data!CA650)</f>
        <v/>
      </c>
      <c r="E650" s="1025" t="str">
        <f>IF(Data!CB650="","",Data!CB650)</f>
        <v/>
      </c>
      <c r="F650" s="1025" t="str">
        <f>IF(Data!CC650="","",Data!CC650)</f>
        <v/>
      </c>
      <c r="G650" s="1123"/>
      <c r="H650" s="983"/>
      <c r="I650" s="983"/>
      <c r="J650" s="983"/>
      <c r="K650" s="983"/>
      <c r="L650" s="1123"/>
      <c r="M650" s="983"/>
      <c r="N650" s="983"/>
      <c r="O650" s="983"/>
      <c r="P650" s="983"/>
      <c r="Q650" s="1150"/>
      <c r="R650" s="489"/>
      <c r="S650" s="489"/>
      <c r="T650" s="489"/>
      <c r="U650" s="1082">
        <v>650</v>
      </c>
      <c r="V650" s="470"/>
    </row>
    <row r="651" spans="1:22" ht="15.75" customHeight="1">
      <c r="A651" s="1142" t="s">
        <v>154</v>
      </c>
      <c r="B651" s="1123"/>
      <c r="C651" s="1025" t="str">
        <f>IF(Data!BZ651="","",Data!BZ651)</f>
        <v/>
      </c>
      <c r="D651" s="1025" t="str">
        <f>IF(Data!CA651="","",Data!CA651)</f>
        <v/>
      </c>
      <c r="E651" s="1025" t="str">
        <f>IF(Data!CB651="","",Data!CB651)</f>
        <v/>
      </c>
      <c r="F651" s="1025" t="str">
        <f>IF(Data!CC651="","",Data!CC651)</f>
        <v/>
      </c>
      <c r="G651" s="1123"/>
      <c r="H651" s="1217" t="str">
        <f>IF(SUM(C651)&gt;0,C651*'Exp factors'!C$28,"")</f>
        <v/>
      </c>
      <c r="I651" s="1217" t="str">
        <f>IF(SUM(D651)&gt;0,D651*'Exp factors'!D$28,"")</f>
        <v/>
      </c>
      <c r="J651" s="1217" t="str">
        <f>IF(SUM(E651)&gt;0,E651*'Exp factors'!E$28,"")</f>
        <v/>
      </c>
      <c r="K651" s="1217" t="str">
        <f>IF(SUM(F651)&gt;0,F651*'Exp factors'!F$28,"")</f>
        <v/>
      </c>
      <c r="L651" s="1123"/>
      <c r="M651" s="983"/>
      <c r="N651" s="983"/>
      <c r="O651" s="983"/>
      <c r="P651" s="983"/>
      <c r="Q651" s="1150"/>
      <c r="R651" s="1134"/>
      <c r="S651" s="1135"/>
      <c r="T651" s="1135"/>
      <c r="U651" s="1082">
        <v>651</v>
      </c>
      <c r="V651" s="470"/>
    </row>
    <row r="652" spans="1:22" ht="15.75" customHeight="1">
      <c r="A652" s="1142" t="s">
        <v>155</v>
      </c>
      <c r="B652" s="1187"/>
      <c r="C652" s="1025" t="str">
        <f>IF(Data!BZ652="","",Data!BZ652)</f>
        <v/>
      </c>
      <c r="D652" s="1025" t="str">
        <f>IF(Data!CA652="","",Data!CA652)</f>
        <v/>
      </c>
      <c r="E652" s="1025" t="str">
        <f>IF(Data!CB652="","",Data!CB652)</f>
        <v/>
      </c>
      <c r="F652" s="1025" t="str">
        <f>IF(Data!CC652="","",Data!CC652)</f>
        <v/>
      </c>
      <c r="G652" s="1120"/>
      <c r="H652" s="1217" t="str">
        <f t="shared" ref="H652:K653" si="46">IF(C652&gt;0,C652,"")</f>
        <v/>
      </c>
      <c r="I652" s="1217" t="str">
        <f t="shared" si="46"/>
        <v/>
      </c>
      <c r="J652" s="1217" t="str">
        <f t="shared" si="46"/>
        <v/>
      </c>
      <c r="K652" s="1217" t="str">
        <f t="shared" si="46"/>
        <v/>
      </c>
      <c r="L652" s="1120"/>
      <c r="M652" s="983"/>
      <c r="N652" s="983"/>
      <c r="O652" s="983"/>
      <c r="P652" s="983"/>
      <c r="Q652" s="1150"/>
      <c r="R652" s="1134"/>
      <c r="S652" s="1135"/>
      <c r="T652" s="1135"/>
      <c r="U652" s="1082">
        <v>652</v>
      </c>
      <c r="V652" s="470"/>
    </row>
    <row r="653" spans="1:22" ht="15.75" customHeight="1">
      <c r="A653" s="1142" t="s">
        <v>156</v>
      </c>
      <c r="B653" s="1123"/>
      <c r="C653" s="1025" t="str">
        <f>IF(Data!BZ653="","",Data!BZ653)</f>
        <v/>
      </c>
      <c r="D653" s="1025" t="str">
        <f>IF(Data!CA653="","",Data!CA653)</f>
        <v/>
      </c>
      <c r="E653" s="1025" t="str">
        <f>IF(Data!CB653="","",Data!CB653)</f>
        <v/>
      </c>
      <c r="F653" s="1025" t="str">
        <f>IF(Data!CC653="","",Data!CC653)</f>
        <v/>
      </c>
      <c r="G653" s="1120"/>
      <c r="H653" s="1217" t="str">
        <f t="shared" si="46"/>
        <v/>
      </c>
      <c r="I653" s="1217" t="str">
        <f t="shared" si="46"/>
        <v/>
      </c>
      <c r="J653" s="1217" t="str">
        <f t="shared" si="46"/>
        <v/>
      </c>
      <c r="K653" s="1217" t="str">
        <f t="shared" si="46"/>
        <v/>
      </c>
      <c r="L653" s="1120"/>
      <c r="M653" s="983"/>
      <c r="N653" s="983"/>
      <c r="O653" s="983"/>
      <c r="P653" s="983"/>
      <c r="Q653" s="1150"/>
      <c r="R653" s="1134"/>
      <c r="S653" s="1135"/>
      <c r="T653" s="1135"/>
      <c r="U653" s="1082">
        <v>653</v>
      </c>
      <c r="V653" s="470"/>
    </row>
    <row r="654" spans="1:22" ht="15.75" customHeight="1">
      <c r="A654" s="1142" t="s">
        <v>407</v>
      </c>
      <c r="B654" s="1120"/>
      <c r="C654" s="1025" t="str">
        <f>IF(Data!BZ654="","",Data!BZ654)</f>
        <v/>
      </c>
      <c r="D654" s="1025" t="str">
        <f>IF(Data!CA654="","",Data!CA654)</f>
        <v/>
      </c>
      <c r="E654" s="1025" t="str">
        <f>IF(Data!CB654="","",Data!CB654)</f>
        <v/>
      </c>
      <c r="F654" s="1025" t="str">
        <f>IF(Data!CC654="","",Data!CC654)</f>
        <v/>
      </c>
      <c r="G654" s="1120"/>
      <c r="H654" s="983"/>
      <c r="I654" s="983"/>
      <c r="J654" s="983"/>
      <c r="K654" s="983"/>
      <c r="L654" s="1120"/>
      <c r="M654" s="983"/>
      <c r="N654" s="983"/>
      <c r="O654" s="983"/>
      <c r="P654" s="983"/>
      <c r="Q654" s="1150"/>
      <c r="R654" s="1134"/>
      <c r="S654" s="1135"/>
      <c r="T654" s="1135"/>
      <c r="U654" s="1082">
        <v>654</v>
      </c>
      <c r="V654" s="470"/>
    </row>
    <row r="655" spans="1:22" ht="15.75" customHeight="1">
      <c r="A655" s="1117" t="s">
        <v>353</v>
      </c>
      <c r="B655" s="1120"/>
      <c r="C655" s="1168" t="str">
        <f>IF(C652="","",((C651*C652*C653*C654)*3630*$K$1)/C$46/365/$P$1)</f>
        <v/>
      </c>
      <c r="D655" s="1168" t="str">
        <f t="shared" ref="D655:F655" si="47">IF(D652="","",((D651*D652*D653*D654)*3630*$K$1)/D$46/365/$P$1)</f>
        <v/>
      </c>
      <c r="E655" s="1168" t="str">
        <f t="shared" si="47"/>
        <v/>
      </c>
      <c r="F655" s="1168" t="str">
        <f t="shared" si="47"/>
        <v/>
      </c>
      <c r="G655" s="1143"/>
      <c r="H655" s="1168" t="str">
        <f>IF(H652="","",((H651*H652*H653*C654)*3630)/H$46/365/$P$1)</f>
        <v/>
      </c>
      <c r="I655" s="1168" t="str">
        <f>IF(I652="","",((I651*I652*I653*D654)*3630)/I$46/365/$P$1)</f>
        <v/>
      </c>
      <c r="J655" s="1168" t="str">
        <f>IF(J652="","",((J651*J652*J653*E654)*3630)/J$46/365/$P$1)</f>
        <v/>
      </c>
      <c r="K655" s="1168" t="str">
        <f>IF(K652="","",((K651*K652*K653*F654)*3630)/K$46/365/$P$1)</f>
        <v/>
      </c>
      <c r="L655" s="1143"/>
      <c r="M655" s="1169" t="str">
        <f>IF(H655="","",SUM(H655)-SUM(C655))</f>
        <v/>
      </c>
      <c r="N655" s="1169" t="str">
        <f>IF(I655="","",SUM(I655)-SUM(D655))</f>
        <v/>
      </c>
      <c r="O655" s="1169" t="str">
        <f>IF(J655="","",SUM(J655)-SUM(E655))</f>
        <v/>
      </c>
      <c r="P655" s="1169" t="str">
        <f>IF(K655="","",SUM(K655)-SUM(F655))</f>
        <v/>
      </c>
      <c r="Q655" s="1150"/>
      <c r="R655" s="1081"/>
      <c r="S655" s="1043"/>
      <c r="T655" s="1043"/>
      <c r="U655" s="1082">
        <v>655</v>
      </c>
      <c r="V655" s="470"/>
    </row>
    <row r="656" spans="1:22" ht="15.75" customHeight="1">
      <c r="A656" s="1180" t="str">
        <f>IF(Data!A656="","",Data!A656)</f>
        <v>Labour: Harvesting</v>
      </c>
      <c r="B656" s="1148"/>
      <c r="C656" s="1025" t="str">
        <f>IF(Data!BZ656="","",Data!BZ656)</f>
        <v/>
      </c>
      <c r="D656" s="1025" t="str">
        <f>IF(Data!CA656="","",Data!CA656)</f>
        <v/>
      </c>
      <c r="E656" s="1025" t="str">
        <f>IF(Data!CB656="","",Data!CB656)</f>
        <v/>
      </c>
      <c r="F656" s="1025" t="str">
        <f>IF(Data!CC656="","",Data!CC656)</f>
        <v/>
      </c>
      <c r="G656" s="1120"/>
      <c r="H656" s="983"/>
      <c r="I656" s="983"/>
      <c r="J656" s="983"/>
      <c r="K656" s="983"/>
      <c r="L656" s="1120"/>
      <c r="M656" s="983"/>
      <c r="N656" s="983"/>
      <c r="O656" s="983"/>
      <c r="P656" s="983"/>
      <c r="Q656" s="1150"/>
      <c r="R656" s="489"/>
      <c r="S656" s="489"/>
      <c r="T656" s="489"/>
      <c r="U656" s="1082">
        <v>656</v>
      </c>
      <c r="V656" s="470"/>
    </row>
    <row r="657" spans="1:22" ht="15.75" customHeight="1">
      <c r="A657" s="1142" t="s">
        <v>154</v>
      </c>
      <c r="B657" s="1120"/>
      <c r="C657" s="1025" t="str">
        <f>IF(Data!BZ657="","",Data!BZ657)</f>
        <v/>
      </c>
      <c r="D657" s="1025" t="str">
        <f>IF(Data!CA657="","",Data!CA657)</f>
        <v/>
      </c>
      <c r="E657" s="1025">
        <f>IF(Data!CB657="","",Data!CB657)</f>
        <v>1</v>
      </c>
      <c r="F657" s="1025" t="str">
        <f>IF(Data!CC657="","",Data!CC657)</f>
        <v/>
      </c>
      <c r="G657" s="1120"/>
      <c r="H657" s="1217" t="str">
        <f>IF(SUM(C657)&gt;0,C657*'Exp factors'!C$28,"")</f>
        <v/>
      </c>
      <c r="I657" s="1217" t="str">
        <f>IF(SUM(D657)&gt;0,D657*'Exp factors'!D$28,"")</f>
        <v/>
      </c>
      <c r="J657" s="1217">
        <f>IF(SUM(E657)&gt;0,E657*'Exp factors'!E$28,"")</f>
        <v>1</v>
      </c>
      <c r="K657" s="1217" t="str">
        <f>IF(SUM(F657)&gt;0,F657*'Exp factors'!F$28,"")</f>
        <v/>
      </c>
      <c r="L657" s="1120"/>
      <c r="M657" s="983"/>
      <c r="N657" s="983"/>
      <c r="O657" s="983"/>
      <c r="P657" s="983"/>
      <c r="Q657" s="1150"/>
      <c r="R657" s="1134"/>
      <c r="S657" s="1135"/>
      <c r="T657" s="1135"/>
      <c r="U657" s="1082">
        <v>657</v>
      </c>
      <c r="V657" s="470"/>
    </row>
    <row r="658" spans="1:22" ht="15.75" customHeight="1">
      <c r="A658" s="1142" t="s">
        <v>155</v>
      </c>
      <c r="B658" s="1120"/>
      <c r="C658" s="1025" t="str">
        <f>IF(Data!BZ658="","",Data!BZ658)</f>
        <v/>
      </c>
      <c r="D658" s="1025" t="str">
        <f>IF(Data!CA658="","",Data!CA658)</f>
        <v/>
      </c>
      <c r="E658" s="1025">
        <f>IF(Data!CB658="","",Data!CB658)</f>
        <v>30</v>
      </c>
      <c r="F658" s="1025" t="str">
        <f>IF(Data!CC658="","",Data!CC658)</f>
        <v/>
      </c>
      <c r="G658" s="1120"/>
      <c r="H658" s="1217" t="str">
        <f t="shared" ref="H658:K659" si="48">IF(C658&gt;0,C658,"")</f>
        <v/>
      </c>
      <c r="I658" s="1217" t="str">
        <f t="shared" si="48"/>
        <v/>
      </c>
      <c r="J658" s="1217">
        <f t="shared" si="48"/>
        <v>30</v>
      </c>
      <c r="K658" s="1217" t="str">
        <f t="shared" si="48"/>
        <v/>
      </c>
      <c r="L658" s="1120"/>
      <c r="M658" s="983"/>
      <c r="N658" s="983"/>
      <c r="O658" s="983"/>
      <c r="P658" s="983"/>
      <c r="Q658" s="1150"/>
      <c r="R658" s="1134"/>
      <c r="S658" s="1135"/>
      <c r="T658" s="1135"/>
      <c r="U658" s="1082">
        <v>658</v>
      </c>
      <c r="V658" s="470"/>
    </row>
    <row r="659" spans="1:22" ht="15.75" customHeight="1">
      <c r="A659" s="1142" t="s">
        <v>156</v>
      </c>
      <c r="B659" s="1120"/>
      <c r="C659" s="1025" t="str">
        <f>IF(Data!BZ659="","",Data!BZ659)</f>
        <v/>
      </c>
      <c r="D659" s="1025" t="str">
        <f>IF(Data!CA659="","",Data!CA659)</f>
        <v/>
      </c>
      <c r="E659" s="1025">
        <f>IF(Data!CB659="","",Data!CB659)</f>
        <v>1</v>
      </c>
      <c r="F659" s="1025" t="str">
        <f>IF(Data!CC659="","",Data!CC659)</f>
        <v/>
      </c>
      <c r="G659" s="1120"/>
      <c r="H659" s="1217" t="str">
        <f t="shared" si="48"/>
        <v/>
      </c>
      <c r="I659" s="1217" t="str">
        <f t="shared" si="48"/>
        <v/>
      </c>
      <c r="J659" s="1217">
        <f t="shared" si="48"/>
        <v>1</v>
      </c>
      <c r="K659" s="1217" t="str">
        <f t="shared" si="48"/>
        <v/>
      </c>
      <c r="L659" s="1120"/>
      <c r="M659" s="983"/>
      <c r="N659" s="983"/>
      <c r="O659" s="983"/>
      <c r="P659" s="983"/>
      <c r="Q659" s="1150"/>
      <c r="R659" s="1134"/>
      <c r="S659" s="1135"/>
      <c r="T659" s="1135"/>
      <c r="U659" s="1082">
        <v>659</v>
      </c>
      <c r="V659" s="470"/>
    </row>
    <row r="660" spans="1:22" ht="15.75" customHeight="1">
      <c r="A660" s="1142" t="s">
        <v>407</v>
      </c>
      <c r="B660" s="1120"/>
      <c r="C660" s="1025" t="str">
        <f>IF(Data!BZ660="","",Data!BZ660)</f>
        <v/>
      </c>
      <c r="D660" s="1025" t="str">
        <f>IF(Data!CA660="","",Data!CA660)</f>
        <v/>
      </c>
      <c r="E660" s="1025">
        <f>IF(Data!CB660="","",Data!CB660)</f>
        <v>5</v>
      </c>
      <c r="F660" s="1025" t="str">
        <f>IF(Data!CC660="","",Data!CC660)</f>
        <v/>
      </c>
      <c r="G660" s="1120"/>
      <c r="H660" s="983"/>
      <c r="I660" s="983"/>
      <c r="J660" s="983"/>
      <c r="K660" s="983"/>
      <c r="L660" s="1120"/>
      <c r="M660" s="983"/>
      <c r="N660" s="983"/>
      <c r="O660" s="983"/>
      <c r="P660" s="983"/>
      <c r="Q660" s="1150"/>
      <c r="R660" s="1134"/>
      <c r="S660" s="1135"/>
      <c r="T660" s="1135"/>
      <c r="U660" s="1082">
        <v>660</v>
      </c>
      <c r="V660" s="470"/>
    </row>
    <row r="661" spans="1:22" ht="15.75" customHeight="1">
      <c r="A661" s="1117" t="s">
        <v>353</v>
      </c>
      <c r="B661" s="1120"/>
      <c r="C661" s="1168" t="str">
        <f>IF(C658="","",((C657*C658*C659*C660)*3630*$K$1)/C$46/365/$P$1)</f>
        <v/>
      </c>
      <c r="D661" s="1168" t="str">
        <f t="shared" ref="D661:F661" si="49">IF(D658="","",((D657*D658*D659*D660)*3630*$K$1)/D$46/365/$P$1)</f>
        <v/>
      </c>
      <c r="E661" s="1168">
        <f t="shared" si="49"/>
        <v>0.1182914383561644</v>
      </c>
      <c r="F661" s="1168" t="str">
        <f t="shared" si="49"/>
        <v/>
      </c>
      <c r="G661" s="1143"/>
      <c r="H661" s="1168" t="str">
        <f>IF(H658="","",((H657*H658*H659*C660)*3630)/H$46/365/$P$1)</f>
        <v/>
      </c>
      <c r="I661" s="1168" t="str">
        <f>IF(I658="","",((I657*I658*I659*D660)*3630)/I$46/365/$P$1)</f>
        <v/>
      </c>
      <c r="J661" s="1168">
        <f>IF(J658="","",((J657*J658*J659*E660)*3630)/J$46/365/$P$1)</f>
        <v>2.8253424657534248E-2</v>
      </c>
      <c r="K661" s="1168" t="str">
        <f>IF(K658="","",((K657*K658*K659*F660)*3630)/K$46/365/$P$1)</f>
        <v/>
      </c>
      <c r="L661" s="1143"/>
      <c r="M661" s="1169" t="str">
        <f>IF(H661="","",SUM(H661)-SUM(C661))</f>
        <v/>
      </c>
      <c r="N661" s="1169" t="str">
        <f>IF(I661="","",SUM(I661)-SUM(D661))</f>
        <v/>
      </c>
      <c r="O661" s="1169">
        <f>IF(J661="","",SUM(J661)-SUM(E661))</f>
        <v>-9.0038013698630154E-2</v>
      </c>
      <c r="P661" s="1169" t="str">
        <f>IF(K661="","",SUM(K661)-SUM(F661))</f>
        <v/>
      </c>
      <c r="Q661" s="1150"/>
      <c r="R661" s="1081"/>
      <c r="S661" s="1043"/>
      <c r="T661" s="1043"/>
      <c r="U661" s="1082">
        <v>661</v>
      </c>
      <c r="V661" s="470"/>
    </row>
    <row r="662" spans="1:22" ht="15.75" customHeight="1">
      <c r="A662" s="554" t="str">
        <f>IF(Data!A662="","",Data!A662)</f>
        <v>Labour migration: no. people per HH</v>
      </c>
      <c r="B662" s="1120"/>
      <c r="C662" s="1025" t="str">
        <f>IF(Data!BZ662="","",Data!BZ662)</f>
        <v/>
      </c>
      <c r="D662" s="1025" t="str">
        <f>IF(Data!CA662="","",Data!CA662)</f>
        <v/>
      </c>
      <c r="E662" s="1025" t="str">
        <f>IF(Data!CB662="","",Data!CB662)</f>
        <v/>
      </c>
      <c r="F662" s="1025" t="str">
        <f>IF(Data!CC662="","",Data!CC662)</f>
        <v/>
      </c>
      <c r="G662" s="1123"/>
      <c r="H662" s="1217" t="str">
        <f>IF(SUM(C662)&gt;0,C662*'Exp factors'!C$30,"")</f>
        <v/>
      </c>
      <c r="I662" s="1217" t="str">
        <f>IF(SUM(D662)&gt;0,D662*'Exp factors'!D$30,"")</f>
        <v/>
      </c>
      <c r="J662" s="1217" t="str">
        <f>IF(SUM(E662)&gt;0,E662*'Exp factors'!E$30,"")</f>
        <v/>
      </c>
      <c r="K662" s="1217" t="str">
        <f>IF(SUM(F662)&gt;0,F662*'Exp factors'!F$30,"")</f>
        <v/>
      </c>
      <c r="L662" s="1123"/>
      <c r="M662" s="1137"/>
      <c r="N662" s="1137"/>
      <c r="O662" s="1137"/>
      <c r="P662" s="1137"/>
      <c r="Q662" s="1150"/>
      <c r="R662" s="1134"/>
      <c r="S662" s="1135"/>
      <c r="T662" s="1135"/>
      <c r="U662" s="1082">
        <v>662</v>
      </c>
      <c r="V662" s="470"/>
    </row>
    <row r="663" spans="1:22" ht="15.75" customHeight="1">
      <c r="A663" s="1142" t="s">
        <v>156</v>
      </c>
      <c r="B663" s="1120"/>
      <c r="C663" s="1025" t="str">
        <f>IF(Data!BZ663="","",Data!BZ663)</f>
        <v/>
      </c>
      <c r="D663" s="1025" t="str">
        <f>IF(Data!CA663="","",Data!CA663)</f>
        <v/>
      </c>
      <c r="E663" s="1025" t="str">
        <f>IF(Data!CB663="","",Data!CB663)</f>
        <v/>
      </c>
      <c r="F663" s="1025" t="str">
        <f>IF(Data!CC663="","",Data!CC663)</f>
        <v/>
      </c>
      <c r="G663" s="1120"/>
      <c r="H663" s="1217" t="str">
        <f>IF(C663&gt;0,C663,"")</f>
        <v/>
      </c>
      <c r="I663" s="1217" t="str">
        <f>IF(D663&gt;0,D663,"")</f>
        <v/>
      </c>
      <c r="J663" s="1217" t="str">
        <f>IF(E663&gt;0,E663,"")</f>
        <v/>
      </c>
      <c r="K663" s="1217" t="str">
        <f>IF(F663&gt;0,F663,"")</f>
        <v/>
      </c>
      <c r="L663" s="1120"/>
      <c r="M663" s="983"/>
      <c r="N663" s="983"/>
      <c r="O663" s="983"/>
      <c r="P663" s="983"/>
      <c r="Q663" s="1150"/>
      <c r="R663" s="1134"/>
      <c r="S663" s="1135"/>
      <c r="T663" s="1135"/>
      <c r="U663" s="1082">
        <v>663</v>
      </c>
      <c r="V663" s="470"/>
    </row>
    <row r="664" spans="1:22" ht="15.75" customHeight="1">
      <c r="A664" s="1117" t="s">
        <v>353</v>
      </c>
      <c r="B664" s="1148"/>
      <c r="C664" s="1169" t="str">
        <f>IF(C662="","",C662/C$46*C663/12)</f>
        <v/>
      </c>
      <c r="D664" s="1169" t="str">
        <f>IF(D662="","",D662/D$46*D663/12)</f>
        <v/>
      </c>
      <c r="E664" s="1169" t="str">
        <f>IF(E662="","",E662/E$46*E663/12)</f>
        <v/>
      </c>
      <c r="F664" s="1168" t="str">
        <f>IF(F662="","",F662/F$46*F663/12)</f>
        <v/>
      </c>
      <c r="G664" s="1196"/>
      <c r="H664" s="1169" t="str">
        <f>IF(H662="","",H662/H$46*H663/12)</f>
        <v/>
      </c>
      <c r="I664" s="1169" t="str">
        <f>IF(I662="","",I662/I$46*I663/12)</f>
        <v/>
      </c>
      <c r="J664" s="1169" t="str">
        <f>IF(J662="","",J662/J$46*J663/12)</f>
        <v/>
      </c>
      <c r="K664" s="1169" t="str">
        <f>IF(K662="","",K662/K$46*K663/12)</f>
        <v/>
      </c>
      <c r="L664" s="1196"/>
      <c r="M664" s="1169" t="str">
        <f>IF(H664="","",SUM(H664)-SUM(C664))</f>
        <v/>
      </c>
      <c r="N664" s="1169" t="str">
        <f>IF(I664="","",SUM(I664)-SUM(D664))</f>
        <v/>
      </c>
      <c r="O664" s="1169" t="str">
        <f>IF(J664="","",SUM(J664)-SUM(E664))</f>
        <v/>
      </c>
      <c r="P664" s="1169" t="str">
        <f>IF(K664="","",SUM(K664)-SUM(F664))</f>
        <v/>
      </c>
      <c r="Q664" s="1150"/>
      <c r="R664" s="1081"/>
      <c r="S664" s="1043"/>
      <c r="T664" s="1043"/>
      <c r="U664" s="1082">
        <v>664</v>
      </c>
      <c r="V664" s="470"/>
    </row>
    <row r="665" spans="1:22" ht="15.75" customHeight="1">
      <c r="A665" s="1218" t="s">
        <v>412</v>
      </c>
      <c r="B665" s="1148"/>
      <c r="C665" s="1025"/>
      <c r="D665" s="1025"/>
      <c r="E665" s="1025"/>
      <c r="F665" s="1025"/>
      <c r="G665" s="1120"/>
      <c r="H665" s="983"/>
      <c r="I665" s="983"/>
      <c r="J665" s="983"/>
      <c r="K665" s="983"/>
      <c r="L665" s="1120"/>
      <c r="M665" s="983"/>
      <c r="N665" s="983"/>
      <c r="O665" s="983"/>
      <c r="P665" s="983"/>
      <c r="Q665" s="1150"/>
      <c r="R665" s="489"/>
      <c r="S665" s="489"/>
      <c r="T665" s="489"/>
      <c r="U665" s="1082">
        <v>665</v>
      </c>
      <c r="V665" s="470"/>
    </row>
    <row r="666" spans="1:22" ht="15.75" customHeight="1">
      <c r="A666" s="554" t="str">
        <f>IF(Data!A666="","",Data!A666)</f>
        <v>School feeding: no. children</v>
      </c>
      <c r="B666" s="1120"/>
      <c r="C666" s="1025">
        <f>IF(Data!BZ666="","",Data!BZ666)</f>
        <v>2</v>
      </c>
      <c r="D666" s="1025">
        <f>IF(Data!CA666="","",Data!CA666)</f>
        <v>2</v>
      </c>
      <c r="E666" s="1025" t="str">
        <f>IF(Data!CB666="","",Data!CB666)</f>
        <v/>
      </c>
      <c r="F666" s="1025" t="str">
        <f>IF(Data!CC666="","",Data!CC666)</f>
        <v/>
      </c>
      <c r="G666" s="1120"/>
      <c r="H666" s="983"/>
      <c r="I666" s="983"/>
      <c r="J666" s="983"/>
      <c r="K666" s="983"/>
      <c r="L666" s="1120"/>
      <c r="M666" s="983"/>
      <c r="N666" s="983"/>
      <c r="O666" s="983"/>
      <c r="P666" s="983"/>
      <c r="Q666" s="1150"/>
      <c r="R666" s="1134"/>
      <c r="S666" s="1135"/>
      <c r="T666" s="1135"/>
      <c r="U666" s="1082">
        <v>666</v>
      </c>
      <c r="V666" s="470"/>
    </row>
    <row r="667" spans="1:22" ht="15.75" customHeight="1">
      <c r="A667" s="1142" t="s">
        <v>353</v>
      </c>
      <c r="B667" s="1120"/>
      <c r="C667" s="1168">
        <f>IF(C666="","",C666/C$46*8/12*5/7*0.5)</f>
        <v>7.9365079365079375E-2</v>
      </c>
      <c r="D667" s="1168">
        <f>IF(D666="","",D666/D$46*8/12*5/7*0.5)</f>
        <v>7.9365079365079375E-2</v>
      </c>
      <c r="E667" s="1168" t="str">
        <f>IF(E666="","",E666/E$46*8/12*5/7*0.5)</f>
        <v/>
      </c>
      <c r="F667" s="1168" t="str">
        <f>IF(F666="","",F666/F$46*8/12*5/7*0.5)</f>
        <v/>
      </c>
      <c r="G667" s="1133"/>
      <c r="H667" s="983"/>
      <c r="I667" s="983"/>
      <c r="J667" s="983"/>
      <c r="K667" s="983"/>
      <c r="L667" s="1133"/>
      <c r="M667" s="983"/>
      <c r="N667" s="983"/>
      <c r="O667" s="983"/>
      <c r="P667" s="983"/>
      <c r="Q667" s="1150"/>
      <c r="R667" s="1081"/>
      <c r="S667" s="1043"/>
      <c r="T667" s="1043"/>
      <c r="U667" s="1082">
        <v>667</v>
      </c>
      <c r="V667" s="470"/>
    </row>
    <row r="668" spans="1:22" ht="15.75" customHeight="1">
      <c r="A668" s="554" t="str">
        <f>IF(Data!A668="","",Data!A668)</f>
        <v>Relief - grain: quantity (kg)</v>
      </c>
      <c r="B668" s="1120"/>
      <c r="C668" s="1025">
        <f>IF(Data!BZ668="","",Data!BZ668)</f>
        <v>5</v>
      </c>
      <c r="D668" s="1025">
        <f>IF(Data!CA668="","",Data!CA668)</f>
        <v>3</v>
      </c>
      <c r="E668" s="1025" t="str">
        <f>IF(Data!CB668="","",Data!CB668)</f>
        <v/>
      </c>
      <c r="F668" s="1025" t="str">
        <f>IF(Data!CC668="","",Data!CC668)</f>
        <v/>
      </c>
      <c r="G668" s="1120"/>
      <c r="H668" s="983"/>
      <c r="I668" s="983"/>
      <c r="J668" s="983"/>
      <c r="K668" s="983"/>
      <c r="L668" s="1120"/>
      <c r="M668" s="983"/>
      <c r="N668" s="983"/>
      <c r="O668" s="983"/>
      <c r="P668" s="983"/>
      <c r="Q668" s="1150"/>
      <c r="R668" s="544"/>
      <c r="S668" s="1050"/>
      <c r="T668" s="1050"/>
      <c r="U668" s="1082">
        <v>668</v>
      </c>
      <c r="V668" s="470"/>
    </row>
    <row r="669" spans="1:22" ht="15.75" customHeight="1">
      <c r="A669" s="1142" t="s">
        <v>399</v>
      </c>
      <c r="B669" s="1120"/>
      <c r="C669" s="1025">
        <f>IF(Data!BZ669="","",Data!BZ669)</f>
        <v>1</v>
      </c>
      <c r="D669" s="1025">
        <f>IF(Data!CA669="","",Data!CA669)</f>
        <v>1</v>
      </c>
      <c r="E669" s="1025" t="str">
        <f>IF(Data!CB669="","",Data!CB669)</f>
        <v/>
      </c>
      <c r="F669" s="1025" t="str">
        <f>IF(Data!CC669="","",Data!CC669)</f>
        <v/>
      </c>
      <c r="G669" s="1120"/>
      <c r="H669" s="983"/>
      <c r="I669" s="983"/>
      <c r="J669" s="983"/>
      <c r="K669" s="983"/>
      <c r="L669" s="1120"/>
      <c r="M669" s="983"/>
      <c r="N669" s="983"/>
      <c r="O669" s="983"/>
      <c r="P669" s="983"/>
      <c r="Q669" s="1150"/>
      <c r="R669" s="1134"/>
      <c r="S669" s="1135"/>
      <c r="T669" s="1135"/>
      <c r="U669" s="1082">
        <v>669</v>
      </c>
      <c r="V669" s="470"/>
    </row>
    <row r="670" spans="1:22" ht="15.75" customHeight="1">
      <c r="A670" s="1142" t="s">
        <v>353</v>
      </c>
      <c r="B670" s="1120"/>
      <c r="C670" s="1168">
        <f>IF(C668="","",C668*C669/0.6/C$46/365)</f>
        <v>3.805175038051751E-3</v>
      </c>
      <c r="D670" s="1168">
        <f>IF(D668="","",D668*D669/0.6/D$46/365)</f>
        <v>2.2831050228310505E-3</v>
      </c>
      <c r="E670" s="1168" t="str">
        <f>IF(E668="","",E668*E669/0.6/E$46/365)</f>
        <v/>
      </c>
      <c r="F670" s="1168" t="str">
        <f>IF(F668="","",F668*F669/0.6/F$46/365)</f>
        <v/>
      </c>
      <c r="G670" s="1133"/>
      <c r="H670" s="983"/>
      <c r="I670" s="983"/>
      <c r="J670" s="983"/>
      <c r="K670" s="983"/>
      <c r="L670" s="1133"/>
      <c r="M670" s="983"/>
      <c r="N670" s="983"/>
      <c r="O670" s="983"/>
      <c r="P670" s="983"/>
      <c r="Q670" s="1150"/>
      <c r="R670" s="1081"/>
      <c r="S670" s="1043"/>
      <c r="T670" s="1043"/>
      <c r="U670" s="1082">
        <v>670</v>
      </c>
      <c r="V670" s="470"/>
    </row>
    <row r="671" spans="1:22" ht="15.75" customHeight="1">
      <c r="A671" s="554" t="str">
        <f>IF(Data!A671="","",Data!A671)</f>
        <v>Relief - pulses: quantity (kg)</v>
      </c>
      <c r="B671" s="1148"/>
      <c r="C671" s="1025" t="str">
        <f>IF(Data!BZ671="","",Data!BZ671)</f>
        <v/>
      </c>
      <c r="D671" s="1025" t="str">
        <f>IF(Data!CA671="","",Data!CA671)</f>
        <v/>
      </c>
      <c r="E671" s="1025" t="str">
        <f>IF(Data!CB671="","",Data!CB671)</f>
        <v/>
      </c>
      <c r="F671" s="1025" t="str">
        <f>IF(Data!CC671="","",Data!CC671)</f>
        <v/>
      </c>
      <c r="G671" s="1120"/>
      <c r="H671" s="983"/>
      <c r="I671" s="983"/>
      <c r="J671" s="983"/>
      <c r="K671" s="983"/>
      <c r="L671" s="1120"/>
      <c r="M671" s="983"/>
      <c r="N671" s="983"/>
      <c r="O671" s="983"/>
      <c r="P671" s="983"/>
      <c r="Q671" s="1150"/>
      <c r="R671" s="544"/>
      <c r="S671" s="1050"/>
      <c r="T671" s="1050"/>
      <c r="U671" s="1082">
        <v>671</v>
      </c>
      <c r="V671" s="470"/>
    </row>
    <row r="672" spans="1:22" ht="15.75" customHeight="1">
      <c r="A672" s="1142" t="s">
        <v>399</v>
      </c>
      <c r="B672" s="1120"/>
      <c r="C672" s="1025" t="str">
        <f>IF(Data!BZ672="","",Data!BZ672)</f>
        <v/>
      </c>
      <c r="D672" s="1025" t="str">
        <f>IF(Data!CA672="","",Data!CA672)</f>
        <v/>
      </c>
      <c r="E672" s="1025" t="str">
        <f>IF(Data!CB672="","",Data!CB672)</f>
        <v/>
      </c>
      <c r="F672" s="1025" t="str">
        <f>IF(Data!CC672="","",Data!CC672)</f>
        <v/>
      </c>
      <c r="G672" s="1120"/>
      <c r="H672" s="983"/>
      <c r="I672" s="983"/>
      <c r="J672" s="983"/>
      <c r="K672" s="983"/>
      <c r="L672" s="1120"/>
      <c r="M672" s="983"/>
      <c r="N672" s="983"/>
      <c r="O672" s="983"/>
      <c r="P672" s="983"/>
      <c r="Q672" s="1150"/>
      <c r="R672" s="1134"/>
      <c r="S672" s="1135"/>
      <c r="T672" s="1135"/>
      <c r="U672" s="1082">
        <v>672</v>
      </c>
      <c r="V672" s="470"/>
    </row>
    <row r="673" spans="1:22" ht="15.75" customHeight="1">
      <c r="A673" s="1142" t="s">
        <v>353</v>
      </c>
      <c r="B673" s="1123"/>
      <c r="C673" s="1168" t="str">
        <f>IF(C671="","",C671*C672/0.62/C$46/365)</f>
        <v/>
      </c>
      <c r="D673" s="1168" t="str">
        <f>IF(D671="","",D671*D672/0.62/D$46/365)</f>
        <v/>
      </c>
      <c r="E673" s="1168" t="str">
        <f>IF(E671="","",E671*E672/0.62/E$46/365)</f>
        <v/>
      </c>
      <c r="F673" s="1168" t="str">
        <f>IF(F671="","",F671*F672/0.62/F$46/365)</f>
        <v/>
      </c>
      <c r="G673" s="1133"/>
      <c r="H673" s="983"/>
      <c r="I673" s="983"/>
      <c r="J673" s="983"/>
      <c r="K673" s="983"/>
      <c r="L673" s="1133"/>
      <c r="M673" s="983"/>
      <c r="N673" s="983"/>
      <c r="O673" s="983"/>
      <c r="P673" s="983"/>
      <c r="Q673" s="1150"/>
      <c r="R673" s="1081"/>
      <c r="S673" s="1043"/>
      <c r="T673" s="1043"/>
      <c r="U673" s="1082">
        <v>673</v>
      </c>
      <c r="V673" s="470"/>
    </row>
    <row r="674" spans="1:22" ht="15.75" customHeight="1">
      <c r="A674" s="554" t="str">
        <f>IF(Data!A674="","",Data!A674)</f>
        <v>Relief - oil: quantity (kg)</v>
      </c>
      <c r="B674" s="1123"/>
      <c r="C674" s="1025" t="str">
        <f>IF(Data!BZ674="","",Data!BZ674)</f>
        <v/>
      </c>
      <c r="D674" s="1025" t="str">
        <f>IF(Data!CA674="","",Data!CA674)</f>
        <v/>
      </c>
      <c r="E674" s="1025" t="str">
        <f>IF(Data!CB674="","",Data!CB674)</f>
        <v/>
      </c>
      <c r="F674" s="1025" t="str">
        <f>IF(Data!CC674="","",Data!CC674)</f>
        <v/>
      </c>
      <c r="G674" s="1120"/>
      <c r="H674" s="983"/>
      <c r="I674" s="983"/>
      <c r="J674" s="983"/>
      <c r="K674" s="983"/>
      <c r="L674" s="1120"/>
      <c r="M674" s="983"/>
      <c r="N674" s="983"/>
      <c r="O674" s="983"/>
      <c r="P674" s="983"/>
      <c r="Q674" s="1150"/>
      <c r="R674" s="544"/>
      <c r="S674" s="1050"/>
      <c r="T674" s="1050"/>
      <c r="U674" s="1082">
        <v>674</v>
      </c>
      <c r="V674" s="470"/>
    </row>
    <row r="675" spans="1:22" ht="15.75" customHeight="1">
      <c r="A675" s="1142" t="s">
        <v>399</v>
      </c>
      <c r="B675" s="1123"/>
      <c r="C675" s="1025" t="str">
        <f>IF(Data!BZ675="","",Data!BZ675)</f>
        <v/>
      </c>
      <c r="D675" s="1025" t="str">
        <f>IF(Data!CA675="","",Data!CA675)</f>
        <v/>
      </c>
      <c r="E675" s="1025" t="str">
        <f>IF(Data!CB675="","",Data!CB675)</f>
        <v/>
      </c>
      <c r="F675" s="1025" t="str">
        <f>IF(Data!CC675="","",Data!CC675)</f>
        <v/>
      </c>
      <c r="G675" s="1120"/>
      <c r="H675" s="983"/>
      <c r="I675" s="983"/>
      <c r="J675" s="983"/>
      <c r="K675" s="983"/>
      <c r="L675" s="1120"/>
      <c r="M675" s="983"/>
      <c r="N675" s="983"/>
      <c r="O675" s="983"/>
      <c r="P675" s="983"/>
      <c r="Q675" s="1150"/>
      <c r="R675" s="1134"/>
      <c r="S675" s="1135"/>
      <c r="T675" s="1135"/>
      <c r="U675" s="1082">
        <v>675</v>
      </c>
      <c r="V675" s="470"/>
    </row>
    <row r="676" spans="1:22" ht="15.75" customHeight="1">
      <c r="A676" s="1142" t="s">
        <v>353</v>
      </c>
      <c r="B676" s="1219"/>
      <c r="C676" s="1168" t="str">
        <f>IF(C674="","",C674*C675/0.23/C$46/365)</f>
        <v/>
      </c>
      <c r="D676" s="1168" t="str">
        <f>IF(D674="","",D674*D675/0.23/D$46/365)</f>
        <v/>
      </c>
      <c r="E676" s="1168" t="str">
        <f>IF(E674="","",E674*E675/0.23/E$46/365)</f>
        <v/>
      </c>
      <c r="F676" s="1168" t="str">
        <f>IF(F674="","",F674*F675/0.23/F$46/365)</f>
        <v/>
      </c>
      <c r="G676" s="1133"/>
      <c r="H676" s="983"/>
      <c r="I676" s="983"/>
      <c r="J676" s="983"/>
      <c r="K676" s="983"/>
      <c r="L676" s="1133"/>
      <c r="M676" s="983"/>
      <c r="N676" s="983"/>
      <c r="O676" s="983"/>
      <c r="P676" s="983"/>
      <c r="Q676" s="1150"/>
      <c r="R676" s="1081"/>
      <c r="S676" s="1043"/>
      <c r="T676" s="1043"/>
      <c r="U676" s="1082">
        <v>676</v>
      </c>
      <c r="V676" s="470"/>
    </row>
    <row r="677" spans="1:22" ht="15.75" customHeight="1">
      <c r="A677" s="1180" t="str">
        <f>IF(Data!A677="","",Data!A677)</f>
        <v>Relief: sugar</v>
      </c>
      <c r="B677" s="969"/>
      <c r="C677" s="1025" t="str">
        <f>IF(Data!BZ677="","",Data!BZ677)</f>
        <v/>
      </c>
      <c r="D677" s="1025" t="str">
        <f>IF(Data!CA677="","",Data!CA677)</f>
        <v/>
      </c>
      <c r="E677" s="1025" t="str">
        <f>IF(Data!CB677="","",Data!CB677)</f>
        <v/>
      </c>
      <c r="F677" s="1025" t="str">
        <f>IF(Data!CC677="","",Data!CC677)</f>
        <v/>
      </c>
      <c r="G677" s="1133"/>
      <c r="H677" s="983"/>
      <c r="I677" s="983"/>
      <c r="J677" s="983"/>
      <c r="K677" s="983"/>
      <c r="L677" s="1133"/>
      <c r="M677" s="983"/>
      <c r="N677" s="983"/>
      <c r="O677" s="983"/>
      <c r="P677" s="983"/>
      <c r="Q677" s="1150"/>
      <c r="R677" s="489"/>
      <c r="S677" s="489"/>
      <c r="T677" s="489"/>
      <c r="U677" s="1082">
        <v>677</v>
      </c>
      <c r="V677" s="470"/>
    </row>
    <row r="678" spans="1:22" ht="15.75" customHeight="1">
      <c r="A678" s="1142" t="s">
        <v>401</v>
      </c>
      <c r="B678" s="1220"/>
      <c r="C678" s="1221" t="str">
        <f>IF(Data!BZ678="","",Data!BZ678)</f>
        <v/>
      </c>
      <c r="D678" s="1221" t="str">
        <f>IF(Data!CA678="","",Data!CA678)</f>
        <v/>
      </c>
      <c r="E678" s="1221" t="str">
        <f>IF(Data!CB678="","",Data!CB678)</f>
        <v/>
      </c>
      <c r="F678" s="1221" t="str">
        <f>IF(Data!CC678="","",Data!CC678)</f>
        <v/>
      </c>
      <c r="G678" s="1120"/>
      <c r="H678" s="306"/>
      <c r="I678" s="306"/>
      <c r="J678" s="306"/>
      <c r="K678" s="306"/>
      <c r="L678" s="1120"/>
      <c r="M678" s="983"/>
      <c r="N678" s="983"/>
      <c r="O678" s="983"/>
      <c r="P678" s="983"/>
      <c r="Q678" s="1150"/>
      <c r="R678" s="544"/>
      <c r="S678" s="1050"/>
      <c r="T678" s="1050"/>
      <c r="U678" s="1082">
        <v>678</v>
      </c>
      <c r="V678" s="470"/>
    </row>
    <row r="679" spans="1:22" ht="15.75" customHeight="1">
      <c r="A679" s="1142" t="s">
        <v>399</v>
      </c>
      <c r="B679" s="1220"/>
      <c r="C679" s="1025" t="str">
        <f>IF(Data!BZ679="","",Data!BZ679)</f>
        <v/>
      </c>
      <c r="D679" s="1025" t="str">
        <f>IF(Data!CA679="","",Data!CA679)</f>
        <v/>
      </c>
      <c r="E679" s="1025" t="str">
        <f>IF(Data!CB679="","",Data!CB679)</f>
        <v/>
      </c>
      <c r="F679" s="1025" t="str">
        <f>IF(Data!CC679="","",Data!CC679)</f>
        <v/>
      </c>
      <c r="G679" s="1120"/>
      <c r="H679" s="306"/>
      <c r="I679" s="306"/>
      <c r="J679" s="306"/>
      <c r="K679" s="306"/>
      <c r="L679" s="1120"/>
      <c r="M679" s="983"/>
      <c r="N679" s="983"/>
      <c r="O679" s="983"/>
      <c r="P679" s="983"/>
      <c r="Q679" s="1150"/>
      <c r="R679" s="1134"/>
      <c r="S679" s="1135"/>
      <c r="T679" s="1135"/>
      <c r="U679" s="1082">
        <v>679</v>
      </c>
      <c r="V679" s="470"/>
    </row>
    <row r="680" spans="1:22" ht="15.75" customHeight="1">
      <c r="A680" s="1191" t="s">
        <v>400</v>
      </c>
      <c r="B680" s="969"/>
      <c r="C680" s="1025">
        <f>IF(Data!BZ680="","",Data!BZ680)</f>
        <v>16747</v>
      </c>
      <c r="D680" s="1025">
        <f>IF(Data!CA680="","",Data!CA680)</f>
        <v>16747</v>
      </c>
      <c r="E680" s="1025">
        <f>IF(Data!CB680="","",Data!CB680)</f>
        <v>16747</v>
      </c>
      <c r="F680" s="1025">
        <f>IF(Data!CC680="","",Data!CC680)</f>
        <v>16747</v>
      </c>
      <c r="G680" s="1120"/>
      <c r="H680" s="983"/>
      <c r="I680" s="983"/>
      <c r="J680" s="983"/>
      <c r="K680" s="983"/>
      <c r="L680" s="1120"/>
      <c r="M680" s="1137"/>
      <c r="N680" s="1137"/>
      <c r="O680" s="1137"/>
      <c r="P680" s="1137"/>
      <c r="Q680" s="1150"/>
      <c r="R680" s="544"/>
      <c r="S680" s="1050"/>
      <c r="T680" s="1050"/>
      <c r="U680" s="1082">
        <v>680</v>
      </c>
      <c r="V680" s="470"/>
    </row>
    <row r="681" spans="1:22" ht="15.75" customHeight="1">
      <c r="A681" s="1142" t="s">
        <v>353</v>
      </c>
      <c r="B681" s="969"/>
      <c r="C681" s="1168" t="str">
        <f>IF(C678="","",C678*C679*C680/C$46/365/$P$1)</f>
        <v/>
      </c>
      <c r="D681" s="1168" t="str">
        <f>IF(D678="","",D678*D679*D680/D$46/365/$P$1)</f>
        <v/>
      </c>
      <c r="E681" s="1168" t="str">
        <f>IF(E678="","",E678*E679*E680/E$46/365/$P$1)</f>
        <v/>
      </c>
      <c r="F681" s="1168" t="str">
        <f>IF(F678="","",F678*F679*F680/F$46/365/$P$1)</f>
        <v/>
      </c>
      <c r="G681" s="1133"/>
      <c r="H681" s="1168" t="str">
        <f>IF(H678="","",H678*H679*C680/H$46/365/$P$1)</f>
        <v/>
      </c>
      <c r="I681" s="1168" t="str">
        <f>IF(I678="","",I678*I679*D680/I$46/365/$P$1)</f>
        <v/>
      </c>
      <c r="J681" s="1168" t="str">
        <f>IF(J678="","",J678*J679*E680/J$46/365/$P$1)</f>
        <v/>
      </c>
      <c r="K681" s="1168" t="str">
        <f>IF(K678="","",K678*K679*F680/K$46/365/$P$1)</f>
        <v/>
      </c>
      <c r="L681" s="1133"/>
      <c r="M681" s="1169" t="str">
        <f>IF(H681="","",SUM(H681)-SUM(C681))</f>
        <v/>
      </c>
      <c r="N681" s="1169" t="str">
        <f>IF(I681="","",SUM(I681)-SUM(D681))</f>
        <v/>
      </c>
      <c r="O681" s="1169" t="str">
        <f>IF(J681="","",SUM(J681)-SUM(E681))</f>
        <v/>
      </c>
      <c r="P681" s="1169" t="str">
        <f>IF(K681="","",SUM(K681)-SUM(F681))</f>
        <v/>
      </c>
      <c r="Q681" s="1150"/>
      <c r="R681" s="1081"/>
      <c r="S681" s="1043"/>
      <c r="T681" s="1043"/>
      <c r="U681" s="1082">
        <v>681</v>
      </c>
      <c r="V681" s="470"/>
    </row>
    <row r="682" spans="1:22" ht="15.75" customHeight="1">
      <c r="A682" s="1180" t="str">
        <f>IF(Data!A682="","",Data!A682)</f>
        <v>Relief: Under 5 supplementary feeding</v>
      </c>
      <c r="B682" s="969"/>
      <c r="C682" s="1025" t="str">
        <f>IF(Data!BZ682="","",Data!BZ682)</f>
        <v/>
      </c>
      <c r="D682" s="1025" t="str">
        <f>IF(Data!CA682="","",Data!CA682)</f>
        <v/>
      </c>
      <c r="E682" s="1025" t="str">
        <f>IF(Data!CB682="","",Data!CB682)</f>
        <v/>
      </c>
      <c r="F682" s="1025" t="str">
        <f>IF(Data!CC682="","",Data!CC682)</f>
        <v/>
      </c>
      <c r="G682" s="1133"/>
      <c r="H682" s="983"/>
      <c r="I682" s="983"/>
      <c r="J682" s="983"/>
      <c r="K682" s="983"/>
      <c r="L682" s="1133"/>
      <c r="M682" s="983"/>
      <c r="N682" s="983"/>
      <c r="O682" s="983"/>
      <c r="P682" s="983"/>
      <c r="Q682" s="1150"/>
      <c r="R682" s="489"/>
      <c r="S682" s="489"/>
      <c r="T682" s="489"/>
      <c r="U682" s="1082">
        <v>682</v>
      </c>
      <c r="V682" s="470"/>
    </row>
    <row r="683" spans="1:22" ht="15.75" customHeight="1">
      <c r="A683" s="1142" t="s">
        <v>401</v>
      </c>
      <c r="B683" s="969"/>
      <c r="C683" s="1025" t="str">
        <f>IF(Data!BZ683="","",Data!BZ683)</f>
        <v/>
      </c>
      <c r="D683" s="1025" t="str">
        <f>IF(Data!CA683="","",Data!CA683)</f>
        <v/>
      </c>
      <c r="E683" s="1025" t="str">
        <f>IF(Data!CB683="","",Data!CB683)</f>
        <v/>
      </c>
      <c r="F683" s="1025" t="str">
        <f>IF(Data!CC683="","",Data!CC683)</f>
        <v/>
      </c>
      <c r="G683" s="1120"/>
      <c r="H683" s="306"/>
      <c r="I683" s="306"/>
      <c r="J683" s="306"/>
      <c r="K683" s="306"/>
      <c r="L683" s="1120"/>
      <c r="M683" s="983"/>
      <c r="N683" s="983"/>
      <c r="O683" s="983"/>
      <c r="P683" s="983"/>
      <c r="Q683" s="1150"/>
      <c r="R683" s="544"/>
      <c r="S683" s="1050"/>
      <c r="T683" s="1050"/>
      <c r="U683" s="1082">
        <v>683</v>
      </c>
      <c r="V683" s="470"/>
    </row>
    <row r="684" spans="1:22" ht="15.75" customHeight="1">
      <c r="A684" s="1142" t="s">
        <v>399</v>
      </c>
      <c r="B684" s="969"/>
      <c r="C684" s="1025" t="str">
        <f>IF(Data!BZ684="","",Data!BZ684)</f>
        <v/>
      </c>
      <c r="D684" s="1025" t="str">
        <f>IF(Data!CA684="","",Data!CA684)</f>
        <v/>
      </c>
      <c r="E684" s="1025" t="str">
        <f>IF(Data!CB684="","",Data!CB684)</f>
        <v/>
      </c>
      <c r="F684" s="1025" t="str">
        <f>IF(Data!CC684="","",Data!CC684)</f>
        <v/>
      </c>
      <c r="G684" s="1120"/>
      <c r="H684" s="306"/>
      <c r="I684" s="306"/>
      <c r="J684" s="306"/>
      <c r="K684" s="306"/>
      <c r="L684" s="1120"/>
      <c r="M684" s="983"/>
      <c r="N684" s="983"/>
      <c r="O684" s="983"/>
      <c r="P684" s="983"/>
      <c r="Q684" s="1150"/>
      <c r="R684" s="1134"/>
      <c r="S684" s="1135"/>
      <c r="T684" s="1135"/>
      <c r="U684" s="1082">
        <v>684</v>
      </c>
      <c r="V684" s="470"/>
    </row>
    <row r="685" spans="1:22" ht="15.75" customHeight="1">
      <c r="A685" s="1191" t="s">
        <v>400</v>
      </c>
      <c r="B685" s="969"/>
      <c r="C685" s="1025">
        <f>IF(Data!BZ685="","",Data!BZ685)</f>
        <v>5790</v>
      </c>
      <c r="D685" s="1025">
        <f>IF(Data!CA685="","",Data!CA685)</f>
        <v>5790</v>
      </c>
      <c r="E685" s="1025">
        <f>IF(Data!CB685="","",Data!CB685)</f>
        <v>5790</v>
      </c>
      <c r="F685" s="1025">
        <f>IF(Data!CC685="","",Data!CC685)</f>
        <v>5790</v>
      </c>
      <c r="G685" s="1120"/>
      <c r="H685" s="983"/>
      <c r="I685" s="983"/>
      <c r="J685" s="983"/>
      <c r="K685" s="983"/>
      <c r="L685" s="1120"/>
      <c r="M685" s="1137"/>
      <c r="N685" s="1137"/>
      <c r="O685" s="1137"/>
      <c r="P685" s="1137"/>
      <c r="Q685" s="1150"/>
      <c r="R685" s="544"/>
      <c r="S685" s="1050"/>
      <c r="T685" s="1050"/>
      <c r="U685" s="1082">
        <v>685</v>
      </c>
      <c r="V685" s="470"/>
    </row>
    <row r="686" spans="1:22" ht="15.75" customHeight="1">
      <c r="A686" s="1142" t="s">
        <v>353</v>
      </c>
      <c r="B686" s="969"/>
      <c r="C686" s="1168" t="str">
        <f>IF(C683="","",C683*C684*C685/C$46/365/$P$1)</f>
        <v/>
      </c>
      <c r="D686" s="1168" t="str">
        <f>IF(D683="","",D683*D684*D685/D$46/365/$P$1)</f>
        <v/>
      </c>
      <c r="E686" s="1168" t="str">
        <f>IF(E683="","",E683*E684*E685/E$46/365/$P$1)</f>
        <v/>
      </c>
      <c r="F686" s="1168" t="str">
        <f>IF(F683="","",F683*F684*F685/F$46/365/$P$1)</f>
        <v/>
      </c>
      <c r="G686" s="1133"/>
      <c r="H686" s="1168" t="str">
        <f>IF(H683="","",H683*H684*C685/H$46/365/$P$1)</f>
        <v/>
      </c>
      <c r="I686" s="1168" t="str">
        <f>IF(I683="","",I683*I684*D685/I$46/365/$P$1)</f>
        <v/>
      </c>
      <c r="J686" s="1168" t="str">
        <f>IF(J683="","",J683*J684*E685/J$46/365/$P$1)</f>
        <v/>
      </c>
      <c r="K686" s="1168" t="str">
        <f>IF(K683="","",K683*K684*F685/K$46/365/$P$1)</f>
        <v/>
      </c>
      <c r="L686" s="1133"/>
      <c r="M686" s="1169" t="str">
        <f>IF(H686="","",SUM(H686)-SUM(C686))</f>
        <v/>
      </c>
      <c r="N686" s="1169" t="str">
        <f>IF(I686="","",SUM(I686)-SUM(D686))</f>
        <v/>
      </c>
      <c r="O686" s="1169" t="str">
        <f>IF(J686="","",SUM(J686)-SUM(E686))</f>
        <v/>
      </c>
      <c r="P686" s="1169" t="str">
        <f>IF(K686="","",SUM(K686)-SUM(F686))</f>
        <v/>
      </c>
      <c r="Q686" s="1150"/>
      <c r="R686" s="1081"/>
      <c r="S686" s="1043"/>
      <c r="T686" s="1043"/>
      <c r="U686" s="1082">
        <v>686</v>
      </c>
      <c r="V686" s="470"/>
    </row>
    <row r="687" spans="1:22" ht="15.75" customHeight="1">
      <c r="A687" s="554" t="str">
        <f>IF(Data!A687="","",Data!A687)</f>
        <v>Gifts/remittances: cereal</v>
      </c>
      <c r="B687" s="1220"/>
      <c r="C687" s="1025" t="str">
        <f>IF(Data!BZ687="","",Data!BZ687)</f>
        <v/>
      </c>
      <c r="D687" s="1025" t="str">
        <f>IF(Data!CA687="","",Data!CA687)</f>
        <v/>
      </c>
      <c r="E687" s="1025" t="str">
        <f>IF(Data!CB687="","",Data!CB687)</f>
        <v/>
      </c>
      <c r="F687" s="1025" t="str">
        <f>IF(Data!CC687="","",Data!CC687)</f>
        <v/>
      </c>
      <c r="G687" s="1133"/>
      <c r="H687" s="983"/>
      <c r="I687" s="983"/>
      <c r="J687" s="983"/>
      <c r="K687" s="983"/>
      <c r="L687" s="1133"/>
      <c r="M687" s="983"/>
      <c r="N687" s="983"/>
      <c r="O687" s="983"/>
      <c r="P687" s="983"/>
      <c r="Q687" s="1150"/>
      <c r="R687" s="489"/>
      <c r="S687" s="489"/>
      <c r="T687" s="489"/>
      <c r="U687" s="1082">
        <v>687</v>
      </c>
      <c r="V687" s="470"/>
    </row>
    <row r="688" spans="1:22" ht="15.75" customHeight="1">
      <c r="A688" s="1142" t="s">
        <v>401</v>
      </c>
      <c r="B688" s="1220"/>
      <c r="C688" s="1025" t="str">
        <f>IF(Data!BZ688="","",Data!BZ688)</f>
        <v/>
      </c>
      <c r="D688" s="1025" t="str">
        <f>IF(Data!CA688="","",Data!CA688)</f>
        <v/>
      </c>
      <c r="E688" s="1025" t="str">
        <f>IF(Data!CB688="","",Data!CB688)</f>
        <v/>
      </c>
      <c r="F688" s="1025" t="str">
        <f>IF(Data!CC688="","",Data!CC688)</f>
        <v/>
      </c>
      <c r="G688" s="1120"/>
      <c r="H688" s="1217" t="str">
        <f>IF(C688="","",C688*'Exp factors'!C$38)</f>
        <v/>
      </c>
      <c r="I688" s="1217" t="str">
        <f>IF(D688="","",D688*'Exp factors'!D$38)</f>
        <v/>
      </c>
      <c r="J688" s="1217" t="str">
        <f>IF(E688="","",E688*'Exp factors'!E$38)</f>
        <v/>
      </c>
      <c r="K688" s="1217" t="str">
        <f>IF(F688="","",F688*'Exp factors'!F$38)</f>
        <v/>
      </c>
      <c r="L688" s="1120"/>
      <c r="M688" s="983"/>
      <c r="N688" s="983"/>
      <c r="O688" s="983"/>
      <c r="P688" s="983"/>
      <c r="Q688" s="1150"/>
      <c r="R688" s="544"/>
      <c r="S688" s="1050"/>
      <c r="T688" s="1050"/>
      <c r="U688" s="1082">
        <v>688</v>
      </c>
      <c r="V688" s="470"/>
    </row>
    <row r="689" spans="1:22" ht="15.75" customHeight="1">
      <c r="A689" s="1142" t="s">
        <v>399</v>
      </c>
      <c r="B689" s="1220"/>
      <c r="C689" s="1025" t="str">
        <f>IF(Data!BZ689="","",Data!BZ689)</f>
        <v/>
      </c>
      <c r="D689" s="1025" t="str">
        <f>IF(Data!CA689="","",Data!CA689)</f>
        <v/>
      </c>
      <c r="E689" s="1025" t="str">
        <f>IF(Data!CB689="","",Data!CB689)</f>
        <v/>
      </c>
      <c r="F689" s="1025" t="str">
        <f>IF(Data!CC689="","",Data!CC689)</f>
        <v/>
      </c>
      <c r="G689" s="1120"/>
      <c r="H689" s="1217" t="str">
        <f>IF(C689&gt;0,C689,"")</f>
        <v/>
      </c>
      <c r="I689" s="1217" t="str">
        <f>IF(D689&gt;0,D689,"")</f>
        <v/>
      </c>
      <c r="J689" s="1217" t="str">
        <f>IF(E689&gt;0,E689,"")</f>
        <v/>
      </c>
      <c r="K689" s="1217" t="str">
        <f>IF(F689&gt;0,F689,"")</f>
        <v/>
      </c>
      <c r="L689" s="1120"/>
      <c r="M689" s="983"/>
      <c r="N689" s="983"/>
      <c r="O689" s="983"/>
      <c r="P689" s="983"/>
      <c r="Q689" s="1150"/>
      <c r="R689" s="1134"/>
      <c r="S689" s="1135"/>
      <c r="T689" s="1135"/>
      <c r="U689" s="1082">
        <v>689</v>
      </c>
      <c r="V689" s="470"/>
    </row>
    <row r="690" spans="1:22" ht="15.75" customHeight="1">
      <c r="A690" s="1191" t="s">
        <v>400</v>
      </c>
      <c r="B690" s="1220"/>
      <c r="C690" s="1025">
        <f>IF(Data!BZ690="","",Data!BZ690)</f>
        <v>15156</v>
      </c>
      <c r="D690" s="1025">
        <f>IF(Data!CA690="","",Data!CA690)</f>
        <v>15156</v>
      </c>
      <c r="E690" s="1025">
        <f>IF(Data!CB690="","",Data!CB690)</f>
        <v>15156</v>
      </c>
      <c r="F690" s="1025">
        <f>IF(Data!CC690="","",Data!CC690)</f>
        <v>15156</v>
      </c>
      <c r="G690" s="1120"/>
      <c r="H690" s="983"/>
      <c r="I690" s="983"/>
      <c r="J690" s="983"/>
      <c r="K690" s="983"/>
      <c r="L690" s="1120"/>
      <c r="M690" s="1137"/>
      <c r="N690" s="1137"/>
      <c r="O690" s="1137"/>
      <c r="P690" s="1137"/>
      <c r="Q690" s="1150"/>
      <c r="R690" s="544"/>
      <c r="S690" s="1050"/>
      <c r="T690" s="1050"/>
      <c r="U690" s="1082">
        <v>690</v>
      </c>
      <c r="V690" s="470"/>
    </row>
    <row r="691" spans="1:22" ht="15.75" customHeight="1">
      <c r="A691" s="1142" t="s">
        <v>353</v>
      </c>
      <c r="B691" s="1220"/>
      <c r="C691" s="1168" t="str">
        <f>IF(C688="","",C688*C689*C690/C$46/365/$P$1)</f>
        <v/>
      </c>
      <c r="D691" s="1168" t="str">
        <f>IF(D688="","",D688*D689*D690/D$46/365/$P$1)</f>
        <v/>
      </c>
      <c r="E691" s="1168" t="str">
        <f>IF(E688="","",E688*E689*E690/E$46/365/$P$1)</f>
        <v/>
      </c>
      <c r="F691" s="1168" t="str">
        <f>IF(F688="","",F688*F689*F690/F$46/365/$P$1)</f>
        <v/>
      </c>
      <c r="G691" s="1133"/>
      <c r="H691" s="1168" t="str">
        <f>IF(H688="","",H688*H689*C690/H$46/365/$P$1)</f>
        <v/>
      </c>
      <c r="I691" s="1168" t="str">
        <f>IF(I688="","",I688*I689*D690/I$46/365/$P$1)</f>
        <v/>
      </c>
      <c r="J691" s="1168" t="str">
        <f>IF(J688="","",J688*J689*E690/J$46/365/$P$1)</f>
        <v/>
      </c>
      <c r="K691" s="1168" t="str">
        <f>IF(K688="","",K688*K689*F690/K$46/365/$P$1)</f>
        <v/>
      </c>
      <c r="L691" s="1133"/>
      <c r="M691" s="1169" t="str">
        <f>IF(H691="","",SUM(H691)-SUM(C691))</f>
        <v/>
      </c>
      <c r="N691" s="1169" t="str">
        <f>IF(I691="","",SUM(I691)-SUM(D691))</f>
        <v/>
      </c>
      <c r="O691" s="1169" t="str">
        <f>IF(J691="","",SUM(J691)-SUM(E691))</f>
        <v/>
      </c>
      <c r="P691" s="1169" t="str">
        <f>IF(K691="","",SUM(K691)-SUM(F691))</f>
        <v/>
      </c>
      <c r="Q691" s="1150"/>
      <c r="R691" s="1081"/>
      <c r="S691" s="1043"/>
      <c r="T691" s="1043"/>
      <c r="U691" s="1082">
        <v>691</v>
      </c>
      <c r="V691" s="470"/>
    </row>
    <row r="692" spans="1:22" ht="15.75" customHeight="1">
      <c r="A692" s="1180" t="str">
        <f>IF(Data!A692="","",Data!A692)</f>
        <v>Gifts/remittances: sugar</v>
      </c>
      <c r="B692" s="969"/>
      <c r="C692" s="1025" t="str">
        <f>IF(Data!BZ692="","",Data!BZ692)</f>
        <v/>
      </c>
      <c r="D692" s="1025" t="str">
        <f>IF(Data!CA692="","",Data!CA692)</f>
        <v/>
      </c>
      <c r="E692" s="1025" t="str">
        <f>IF(Data!CB692="","",Data!CB692)</f>
        <v/>
      </c>
      <c r="F692" s="1025" t="str">
        <f>IF(Data!CC692="","",Data!CC692)</f>
        <v/>
      </c>
      <c r="G692" s="1133"/>
      <c r="H692" s="983"/>
      <c r="I692" s="983"/>
      <c r="J692" s="983"/>
      <c r="K692" s="983"/>
      <c r="L692" s="1133"/>
      <c r="M692" s="983"/>
      <c r="N692" s="983"/>
      <c r="O692" s="983"/>
      <c r="P692" s="983"/>
      <c r="Q692" s="1150"/>
      <c r="R692" s="489"/>
      <c r="S692" s="489"/>
      <c r="T692" s="489"/>
      <c r="U692" s="1082">
        <v>692</v>
      </c>
      <c r="V692" s="470"/>
    </row>
    <row r="693" spans="1:22" ht="15.75" customHeight="1">
      <c r="A693" s="1142" t="s">
        <v>401</v>
      </c>
      <c r="B693" s="1220"/>
      <c r="C693" s="1025" t="str">
        <f>IF(Data!BZ693="","",Data!BZ693)</f>
        <v/>
      </c>
      <c r="D693" s="1025" t="str">
        <f>IF(Data!CA693="","",Data!CA693)</f>
        <v/>
      </c>
      <c r="E693" s="1025" t="str">
        <f>IF(Data!CB693="","",Data!CB693)</f>
        <v/>
      </c>
      <c r="F693" s="1025" t="str">
        <f>IF(Data!CC693="","",Data!CC693)</f>
        <v/>
      </c>
      <c r="G693" s="1120"/>
      <c r="H693" s="306"/>
      <c r="I693" s="306"/>
      <c r="J693" s="306"/>
      <c r="K693" s="306"/>
      <c r="L693" s="1120"/>
      <c r="M693" s="983"/>
      <c r="N693" s="983"/>
      <c r="O693" s="983"/>
      <c r="P693" s="983"/>
      <c r="Q693" s="1150"/>
      <c r="R693" s="544"/>
      <c r="S693" s="1050"/>
      <c r="T693" s="1050"/>
      <c r="U693" s="1082">
        <v>693</v>
      </c>
      <c r="V693" s="470"/>
    </row>
    <row r="694" spans="1:22" ht="15.75" customHeight="1">
      <c r="A694" s="1142" t="s">
        <v>399</v>
      </c>
      <c r="B694" s="1220"/>
      <c r="C694" s="1025" t="str">
        <f>IF(Data!BZ694="","",Data!BZ694)</f>
        <v/>
      </c>
      <c r="D694" s="1025" t="str">
        <f>IF(Data!CA694="","",Data!CA694)</f>
        <v/>
      </c>
      <c r="E694" s="1025" t="str">
        <f>IF(Data!CB694="","",Data!CB694)</f>
        <v/>
      </c>
      <c r="F694" s="1025" t="str">
        <f>IF(Data!CC694="","",Data!CC694)</f>
        <v/>
      </c>
      <c r="G694" s="1120"/>
      <c r="H694" s="306"/>
      <c r="I694" s="306"/>
      <c r="J694" s="306"/>
      <c r="K694" s="306"/>
      <c r="L694" s="1120"/>
      <c r="M694" s="983"/>
      <c r="N694" s="983"/>
      <c r="O694" s="983"/>
      <c r="P694" s="983"/>
      <c r="Q694" s="1150"/>
      <c r="R694" s="1134"/>
      <c r="S694" s="1135"/>
      <c r="T694" s="1135"/>
      <c r="U694" s="1082">
        <v>694</v>
      </c>
      <c r="V694" s="470"/>
    </row>
    <row r="695" spans="1:22" ht="15.75" customHeight="1">
      <c r="A695" s="1191" t="s">
        <v>400</v>
      </c>
      <c r="B695" s="969"/>
      <c r="C695" s="1025">
        <f>IF(Data!BZ695="","",Data!BZ695)</f>
        <v>16747.2</v>
      </c>
      <c r="D695" s="1025">
        <f>IF(Data!CA695="","",Data!CA695)</f>
        <v>16747.2</v>
      </c>
      <c r="E695" s="1025">
        <f>IF(Data!CB695="","",Data!CB695)</f>
        <v>16747.2</v>
      </c>
      <c r="F695" s="1025">
        <f>IF(Data!CC695="","",Data!CC695)</f>
        <v>16747.2</v>
      </c>
      <c r="G695" s="1120"/>
      <c r="H695" s="983"/>
      <c r="I695" s="983"/>
      <c r="J695" s="983"/>
      <c r="K695" s="983"/>
      <c r="L695" s="1120"/>
      <c r="M695" s="1137"/>
      <c r="N695" s="1137"/>
      <c r="O695" s="1137"/>
      <c r="P695" s="1137"/>
      <c r="Q695" s="1150"/>
      <c r="R695" s="544"/>
      <c r="S695" s="1050"/>
      <c r="T695" s="1050"/>
      <c r="U695" s="1082">
        <v>695</v>
      </c>
      <c r="V695" s="470"/>
    </row>
    <row r="696" spans="1:22" ht="15.75" customHeight="1">
      <c r="A696" s="1142" t="s">
        <v>353</v>
      </c>
      <c r="B696" s="969"/>
      <c r="C696" s="1168" t="str">
        <f>IF(C693="","",C693*C694*C695/C$46/365/$P$1)</f>
        <v/>
      </c>
      <c r="D696" s="1168" t="str">
        <f>IF(D693="","",D693*D694*D695/D$46/365/$P$1)</f>
        <v/>
      </c>
      <c r="E696" s="1168" t="str">
        <f>IF(E693="","",E693*E694*E695/E$46/365/$P$1)</f>
        <v/>
      </c>
      <c r="F696" s="1168" t="str">
        <f>IF(F693="","",F693*F694*F695/F$46/365/$P$1)</f>
        <v/>
      </c>
      <c r="G696" s="1133"/>
      <c r="H696" s="1168" t="str">
        <f>IF(H693="","",H693*H694*C695/H$46/365/$P$1)</f>
        <v/>
      </c>
      <c r="I696" s="1168" t="str">
        <f>IF(I693="","",I693*I694*D695/I$46/365/$P$1)</f>
        <v/>
      </c>
      <c r="J696" s="1168" t="str">
        <f>IF(J693="","",J693*J694*E695/J$46/365/$P$1)</f>
        <v/>
      </c>
      <c r="K696" s="1168" t="str">
        <f>IF(K693="","",K693*K694*F695/K$46/365/$P$1)</f>
        <v/>
      </c>
      <c r="L696" s="1133"/>
      <c r="M696" s="1169" t="str">
        <f>IF(H696="","",SUM(H696)-SUM(C696))</f>
        <v/>
      </c>
      <c r="N696" s="1169" t="str">
        <f>IF(I696="","",SUM(I696)-SUM(D696))</f>
        <v/>
      </c>
      <c r="O696" s="1169" t="str">
        <f>IF(J696="","",SUM(J696)-SUM(E696))</f>
        <v/>
      </c>
      <c r="P696" s="1169" t="str">
        <f>IF(K696="","",SUM(K696)-SUM(F696))</f>
        <v/>
      </c>
      <c r="Q696" s="1150"/>
      <c r="R696" s="1081"/>
      <c r="S696" s="1043"/>
      <c r="T696" s="1043"/>
      <c r="U696" s="1082">
        <v>696</v>
      </c>
      <c r="V696" s="470"/>
    </row>
    <row r="697" spans="1:22" ht="15.75" customHeight="1">
      <c r="A697" s="1180" t="str">
        <f>IF(Data!A697="","",Data!A697)</f>
        <v>Gifts/remittances: Other</v>
      </c>
      <c r="B697" s="969"/>
      <c r="C697" s="1025" t="str">
        <f>IF(Data!BZ697="","",Data!BZ697)</f>
        <v/>
      </c>
      <c r="D697" s="1025" t="str">
        <f>IF(Data!CA697="","",Data!CA697)</f>
        <v/>
      </c>
      <c r="E697" s="1025" t="str">
        <f>IF(Data!CB697="","",Data!CB697)</f>
        <v/>
      </c>
      <c r="F697" s="1025" t="str">
        <f>IF(Data!CC697="","",Data!CC697)</f>
        <v/>
      </c>
      <c r="G697" s="1133"/>
      <c r="H697" s="983"/>
      <c r="I697" s="983"/>
      <c r="J697" s="983"/>
      <c r="K697" s="983"/>
      <c r="L697" s="1133"/>
      <c r="M697" s="983"/>
      <c r="N697" s="983"/>
      <c r="O697" s="983"/>
      <c r="P697" s="983"/>
      <c r="Q697" s="1150"/>
      <c r="R697" s="489"/>
      <c r="S697" s="489"/>
      <c r="T697" s="489"/>
      <c r="U697" s="1082">
        <v>697</v>
      </c>
      <c r="V697" s="470"/>
    </row>
    <row r="698" spans="1:22" ht="15.75" customHeight="1">
      <c r="A698" s="1142" t="s">
        <v>401</v>
      </c>
      <c r="B698" s="969"/>
      <c r="C698" s="1025" t="str">
        <f>IF(Data!BZ698="","",Data!BZ698)</f>
        <v/>
      </c>
      <c r="D698" s="1025" t="str">
        <f>IF(Data!CA698="","",Data!CA698)</f>
        <v/>
      </c>
      <c r="E698" s="1025" t="str">
        <f>IF(Data!CB698="","",Data!CB698)</f>
        <v/>
      </c>
      <c r="F698" s="1025" t="str">
        <f>IF(Data!CC698="","",Data!CC698)</f>
        <v/>
      </c>
      <c r="G698" s="1120"/>
      <c r="H698" s="306"/>
      <c r="I698" s="306"/>
      <c r="J698" s="306"/>
      <c r="K698" s="306"/>
      <c r="L698" s="1120"/>
      <c r="M698" s="983"/>
      <c r="N698" s="983"/>
      <c r="O698" s="983"/>
      <c r="P698" s="983"/>
      <c r="Q698" s="1150"/>
      <c r="R698" s="544"/>
      <c r="S698" s="1050"/>
      <c r="T698" s="1050"/>
      <c r="U698" s="1082">
        <v>698</v>
      </c>
      <c r="V698" s="470"/>
    </row>
    <row r="699" spans="1:22" ht="15.75" customHeight="1">
      <c r="A699" s="1142" t="s">
        <v>399</v>
      </c>
      <c r="B699" s="969"/>
      <c r="C699" s="1025" t="str">
        <f>IF(Data!BZ699="","",Data!BZ699)</f>
        <v/>
      </c>
      <c r="D699" s="1025" t="str">
        <f>IF(Data!CA699="","",Data!CA699)</f>
        <v/>
      </c>
      <c r="E699" s="1025" t="str">
        <f>IF(Data!CB699="","",Data!CB699)</f>
        <v/>
      </c>
      <c r="F699" s="1025" t="str">
        <f>IF(Data!CC699="","",Data!CC699)</f>
        <v/>
      </c>
      <c r="G699" s="1120"/>
      <c r="H699" s="306"/>
      <c r="I699" s="306"/>
      <c r="J699" s="306"/>
      <c r="K699" s="306"/>
      <c r="L699" s="1120"/>
      <c r="M699" s="983"/>
      <c r="N699" s="983"/>
      <c r="O699" s="983"/>
      <c r="P699" s="983"/>
      <c r="Q699" s="1150"/>
      <c r="R699" s="1134"/>
      <c r="S699" s="1135"/>
      <c r="T699" s="1135"/>
      <c r="U699" s="1082">
        <v>699</v>
      </c>
      <c r="V699" s="470"/>
    </row>
    <row r="700" spans="1:22" ht="15.75" customHeight="1">
      <c r="A700" s="1191" t="s">
        <v>400</v>
      </c>
      <c r="B700" s="969"/>
      <c r="C700" s="1025" t="str">
        <f>IF(Data!BZ700="","",Data!BZ700)</f>
        <v/>
      </c>
      <c r="D700" s="1025" t="str">
        <f>IF(Data!CA700="","",Data!CA700)</f>
        <v/>
      </c>
      <c r="E700" s="1025" t="str">
        <f>IF(Data!CB700="","",Data!CB700)</f>
        <v/>
      </c>
      <c r="F700" s="1025" t="str">
        <f>IF(Data!CC700="","",Data!CC700)</f>
        <v/>
      </c>
      <c r="G700" s="1120"/>
      <c r="H700" s="983"/>
      <c r="I700" s="983"/>
      <c r="J700" s="983"/>
      <c r="K700" s="983"/>
      <c r="L700" s="1120"/>
      <c r="M700" s="1137"/>
      <c r="N700" s="1137"/>
      <c r="O700" s="1137"/>
      <c r="P700" s="1137"/>
      <c r="Q700" s="1150"/>
      <c r="R700" s="544"/>
      <c r="S700" s="1050"/>
      <c r="T700" s="1050"/>
      <c r="U700" s="1082">
        <v>700</v>
      </c>
      <c r="V700" s="470"/>
    </row>
    <row r="701" spans="1:22" ht="15.75" customHeight="1">
      <c r="A701" s="1142" t="s">
        <v>353</v>
      </c>
      <c r="B701" s="969"/>
      <c r="C701" s="1168" t="str">
        <f>IF(C698="","",C698*C699*C700/C$46/365/$P$1)</f>
        <v/>
      </c>
      <c r="D701" s="1168" t="str">
        <f>IF(D698="","",D698*D699*D700/D$46/365/$P$1)</f>
        <v/>
      </c>
      <c r="E701" s="1168" t="str">
        <f>IF(E698="","",E698*E699*E700/E$46/365/$P$1)</f>
        <v/>
      </c>
      <c r="F701" s="1168" t="str">
        <f>IF(F698="","",F698*F699*F700/F$46/365/$P$1)</f>
        <v/>
      </c>
      <c r="G701" s="1133"/>
      <c r="H701" s="1168" t="str">
        <f>IF(H698="","",H698*H699*C700/H$46/365/$P$1)</f>
        <v/>
      </c>
      <c r="I701" s="1168" t="str">
        <f>IF(I698="","",I698*I699*D700/I$46/365/$P$1)</f>
        <v/>
      </c>
      <c r="J701" s="1168" t="str">
        <f>IF(J698="","",J698*J699*E700/J$46/365/$P$1)</f>
        <v/>
      </c>
      <c r="K701" s="1168" t="str">
        <f>IF(K698="","",K698*K699*F700/K$46/365/$P$1)</f>
        <v/>
      </c>
      <c r="L701" s="1133"/>
      <c r="M701" s="1169" t="str">
        <f>IF(H701="","",SUM(H701)-SUM(C701))</f>
        <v/>
      </c>
      <c r="N701" s="1169" t="str">
        <f>IF(I701="","",SUM(I701)-SUM(D701))</f>
        <v/>
      </c>
      <c r="O701" s="1169" t="str">
        <f>IF(J701="","",SUM(J701)-SUM(E701))</f>
        <v/>
      </c>
      <c r="P701" s="1169" t="str">
        <f>IF(K701="","",SUM(K701)-SUM(F701))</f>
        <v/>
      </c>
      <c r="Q701" s="1150"/>
      <c r="R701" s="1081"/>
      <c r="S701" s="1043"/>
      <c r="T701" s="1043"/>
      <c r="U701" s="1082">
        <v>701</v>
      </c>
      <c r="V701" s="470"/>
    </row>
    <row r="702" spans="1:22" ht="15.75" customHeight="1">
      <c r="A702" s="1218" t="s">
        <v>422</v>
      </c>
      <c r="B702" s="969"/>
      <c r="C702" s="526"/>
      <c r="D702" s="526"/>
      <c r="E702" s="526"/>
      <c r="F702" s="526"/>
      <c r="G702" s="1133"/>
      <c r="H702" s="983"/>
      <c r="I702" s="983"/>
      <c r="J702" s="983"/>
      <c r="K702" s="983"/>
      <c r="L702" s="1133"/>
      <c r="M702" s="1182"/>
      <c r="N702" s="1182"/>
      <c r="O702" s="1182"/>
      <c r="P702" s="1182"/>
      <c r="Q702" s="1150"/>
      <c r="R702" s="489"/>
      <c r="S702" s="489"/>
      <c r="T702" s="489"/>
      <c r="U702" s="1082">
        <v>702</v>
      </c>
      <c r="V702" s="470"/>
    </row>
    <row r="703" spans="1:22" ht="15.75" customHeight="1">
      <c r="A703" s="1222" t="str">
        <f>IF(Data!A703="","",Data!A703)</f>
        <v>Agricultural cash income -- see Data2</v>
      </c>
      <c r="B703" s="969"/>
      <c r="C703" s="866"/>
      <c r="D703" s="866"/>
      <c r="E703" s="866"/>
      <c r="F703" s="866"/>
      <c r="G703" s="1123"/>
      <c r="H703" s="983"/>
      <c r="I703" s="983"/>
      <c r="J703" s="983"/>
      <c r="K703" s="983"/>
      <c r="L703" s="1123"/>
      <c r="M703" s="1137"/>
      <c r="N703" s="1137"/>
      <c r="O703" s="1137"/>
      <c r="P703" s="1137"/>
      <c r="Q703" s="1150"/>
      <c r="R703" s="489"/>
      <c r="S703" s="489"/>
      <c r="T703" s="489"/>
      <c r="U703" s="1082">
        <v>703</v>
      </c>
      <c r="V703" s="470"/>
    </row>
    <row r="704" spans="1:22" ht="15.75" customHeight="1">
      <c r="A704" s="1142" t="s">
        <v>154</v>
      </c>
      <c r="B704" s="969"/>
      <c r="C704" s="1025" t="str">
        <f>IF(Data!BZ704="","",Data!BZ704)</f>
        <v/>
      </c>
      <c r="D704" s="1025" t="str">
        <f>IF(Data!CA704="","",Data!CA704)</f>
        <v/>
      </c>
      <c r="E704" s="1025" t="str">
        <f>IF(Data!CB704="","",Data!CB704)</f>
        <v/>
      </c>
      <c r="F704" s="1025" t="str">
        <f>IF(Data!CC704="","",Data!CC704)</f>
        <v/>
      </c>
      <c r="G704" s="1123"/>
      <c r="H704" s="1217" t="str">
        <f>IF(C704="","",C704*'Exp factors'!C$28)</f>
        <v/>
      </c>
      <c r="I704" s="1217" t="str">
        <f>IF(D704="","",D704*'Exp factors'!D$28)</f>
        <v/>
      </c>
      <c r="J704" s="1217" t="str">
        <f>IF(E704="","",E704*'Exp factors'!E$28)</f>
        <v/>
      </c>
      <c r="K704" s="1217" t="str">
        <f>IF(F704="","",F704*'Exp factors'!F$28)</f>
        <v/>
      </c>
      <c r="L704" s="1123"/>
      <c r="M704" s="1137"/>
      <c r="N704" s="1137"/>
      <c r="O704" s="1137"/>
      <c r="P704" s="1137"/>
      <c r="Q704" s="1150"/>
      <c r="R704" s="1134"/>
      <c r="S704" s="1135"/>
      <c r="T704" s="1135"/>
      <c r="U704" s="1082">
        <v>704</v>
      </c>
      <c r="V704" s="470"/>
    </row>
    <row r="705" spans="1:22" ht="15.75" customHeight="1">
      <c r="A705" s="1142" t="s">
        <v>155</v>
      </c>
      <c r="B705" s="969"/>
      <c r="C705" s="1025" t="str">
        <f>IF(Data!BZ705="","",Data!BZ705)</f>
        <v/>
      </c>
      <c r="D705" s="1025" t="str">
        <f>IF(Data!CA705="","",Data!CA705)</f>
        <v/>
      </c>
      <c r="E705" s="1025" t="str">
        <f>IF(Data!CB705="","",Data!CB705)</f>
        <v/>
      </c>
      <c r="F705" s="1025" t="str">
        <f>IF(Data!CC705="","",Data!CC705)</f>
        <v/>
      </c>
      <c r="G705" s="1120"/>
      <c r="H705" s="1217" t="str">
        <f t="shared" ref="H705:K706" si="50">IF(C705&gt;0,C705,"")</f>
        <v/>
      </c>
      <c r="I705" s="1217" t="str">
        <f t="shared" si="50"/>
        <v/>
      </c>
      <c r="J705" s="1217" t="str">
        <f t="shared" si="50"/>
        <v/>
      </c>
      <c r="K705" s="1217" t="str">
        <f t="shared" si="50"/>
        <v/>
      </c>
      <c r="L705" s="1120"/>
      <c r="M705" s="983"/>
      <c r="N705" s="983"/>
      <c r="O705" s="983"/>
      <c r="P705" s="983"/>
      <c r="Q705" s="1150"/>
      <c r="R705" s="1134"/>
      <c r="S705" s="1135"/>
      <c r="T705" s="1135"/>
      <c r="U705" s="1082">
        <v>705</v>
      </c>
      <c r="V705" s="470"/>
    </row>
    <row r="706" spans="1:22" ht="15.75" customHeight="1">
      <c r="A706" s="1142" t="s">
        <v>156</v>
      </c>
      <c r="B706" s="969"/>
      <c r="C706" s="1025" t="str">
        <f>IF(Data!BZ706="","",Data!BZ706)</f>
        <v/>
      </c>
      <c r="D706" s="1025" t="str">
        <f>IF(Data!CA706="","",Data!CA706)</f>
        <v/>
      </c>
      <c r="E706" s="1025" t="str">
        <f>IF(Data!CB706="","",Data!CB706)</f>
        <v/>
      </c>
      <c r="F706" s="1025" t="str">
        <f>IF(Data!CC706="","",Data!CC706)</f>
        <v/>
      </c>
      <c r="G706" s="1120"/>
      <c r="H706" s="1217" t="str">
        <f t="shared" si="50"/>
        <v/>
      </c>
      <c r="I706" s="1217" t="str">
        <f t="shared" si="50"/>
        <v/>
      </c>
      <c r="J706" s="1217" t="str">
        <f t="shared" si="50"/>
        <v/>
      </c>
      <c r="K706" s="1217" t="str">
        <f t="shared" si="50"/>
        <v/>
      </c>
      <c r="L706" s="1120"/>
      <c r="M706" s="983"/>
      <c r="N706" s="983"/>
      <c r="O706" s="983"/>
      <c r="P706" s="983"/>
      <c r="Q706" s="1150"/>
      <c r="R706" s="1134"/>
      <c r="S706" s="1135"/>
      <c r="T706" s="1135"/>
      <c r="U706" s="1082">
        <v>706</v>
      </c>
      <c r="V706" s="470"/>
    </row>
    <row r="707" spans="1:22" ht="15.75" customHeight="1">
      <c r="A707" s="1142" t="s">
        <v>157</v>
      </c>
      <c r="B707" s="969"/>
      <c r="C707" s="1025" t="str">
        <f>IF(Data!BZ707="","",Data!BZ707)</f>
        <v/>
      </c>
      <c r="D707" s="1025" t="str">
        <f>IF(Data!CA707="","",Data!CA707)</f>
        <v/>
      </c>
      <c r="E707" s="1025" t="str">
        <f>IF(Data!CB707="","",Data!CB707)</f>
        <v/>
      </c>
      <c r="F707" s="1025" t="str">
        <f>IF(Data!CC707="","",Data!CC707)</f>
        <v/>
      </c>
      <c r="G707" s="1120"/>
      <c r="H707" s="983"/>
      <c r="I707" s="983"/>
      <c r="J707" s="983"/>
      <c r="K707" s="983"/>
      <c r="L707" s="1120"/>
      <c r="M707" s="983"/>
      <c r="N707" s="983"/>
      <c r="O707" s="983"/>
      <c r="P707" s="983"/>
      <c r="Q707" s="1150"/>
      <c r="R707" s="1134"/>
      <c r="S707" s="1135"/>
      <c r="T707" s="1135"/>
      <c r="U707" s="1082">
        <v>707</v>
      </c>
      <c r="V707" s="470"/>
    </row>
    <row r="708" spans="1:22" ht="15.75" customHeight="1">
      <c r="A708" s="1188" t="s">
        <v>158</v>
      </c>
      <c r="B708" s="969"/>
      <c r="C708" s="1164">
        <f>IF(Data!BZ708="","",Data!BZ708)</f>
        <v>1510</v>
      </c>
      <c r="D708" s="1164">
        <f>IF(Data!CA708="","",Data!CA708)</f>
        <v>3050</v>
      </c>
      <c r="E708" s="1164">
        <f>IF(Data!CB708="","",Data!CB708)</f>
        <v>980</v>
      </c>
      <c r="F708" s="1164">
        <f>IF(Data!CC708="","",Data!CC708)</f>
        <v>0</v>
      </c>
      <c r="G708" s="1121"/>
      <c r="H708" s="1217">
        <f>IF(C708="","",C708*'Exp factors'!C$28)</f>
        <v>1510</v>
      </c>
      <c r="I708" s="1217">
        <f>IF(D708="","",D708*'Exp factors'!D$28)</f>
        <v>3050</v>
      </c>
      <c r="J708" s="1217">
        <f>IF(E708="","",E708*'Exp factors'!E$28)</f>
        <v>980</v>
      </c>
      <c r="K708" s="1217">
        <f>IF(F708="","",F708*'Exp factors'!F$28)</f>
        <v>0</v>
      </c>
      <c r="L708" s="1121"/>
      <c r="M708" s="1141">
        <f>IF(H708="","",SUM(H708)-SUM(C708))</f>
        <v>0</v>
      </c>
      <c r="N708" s="1141">
        <f>IF(I708="","",SUM(I708)-SUM(D708))</f>
        <v>0</v>
      </c>
      <c r="O708" s="1141">
        <f>IF(J708="","",SUM(J708)-SUM(E708))</f>
        <v>0</v>
      </c>
      <c r="P708" s="1141">
        <f>IF(K708="","",SUM(K708)-SUM(F708))</f>
        <v>0</v>
      </c>
      <c r="Q708" s="1150"/>
      <c r="R708" s="544"/>
      <c r="S708" s="1050"/>
      <c r="T708" s="1050"/>
      <c r="U708" s="1082">
        <v>708</v>
      </c>
      <c r="V708" s="470"/>
    </row>
    <row r="709" spans="1:22" ht="15.75" customHeight="1">
      <c r="A709" s="1222" t="str">
        <f>IF(Data!A709="","",Data!A709)</f>
        <v>Construction cash income -- see Data2</v>
      </c>
      <c r="B709" s="969"/>
      <c r="C709" s="866"/>
      <c r="D709" s="866"/>
      <c r="E709" s="866"/>
      <c r="F709" s="1025"/>
      <c r="G709" s="1123"/>
      <c r="H709" s="983"/>
      <c r="I709" s="983"/>
      <c r="J709" s="983"/>
      <c r="K709" s="983"/>
      <c r="L709" s="1123"/>
      <c r="M709" s="1137"/>
      <c r="N709" s="1137"/>
      <c r="O709" s="1137"/>
      <c r="P709" s="1137"/>
      <c r="Q709" s="1150"/>
      <c r="R709" s="489"/>
      <c r="S709" s="489"/>
      <c r="T709" s="489"/>
      <c r="U709" s="1082">
        <v>709</v>
      </c>
      <c r="V709" s="470"/>
    </row>
    <row r="710" spans="1:22" ht="15.75" customHeight="1">
      <c r="A710" s="1142" t="s">
        <v>154</v>
      </c>
      <c r="B710" s="969"/>
      <c r="C710" s="1025" t="str">
        <f>IF(Data!BZ710="","",Data!BZ710)</f>
        <v/>
      </c>
      <c r="D710" s="1025" t="str">
        <f>IF(Data!CA710="","",Data!CA710)</f>
        <v/>
      </c>
      <c r="E710" s="1025" t="str">
        <f>IF(Data!CB710="","",Data!CB710)</f>
        <v/>
      </c>
      <c r="F710" s="1025" t="str">
        <f>IF(Data!CC710="","",Data!CC710)</f>
        <v/>
      </c>
      <c r="G710" s="1123"/>
      <c r="H710" s="1217" t="str">
        <f>IF(C710="","",C710*'Exp factors'!C$28)</f>
        <v/>
      </c>
      <c r="I710" s="1217" t="str">
        <f>IF(D710="","",D710*'Exp factors'!D$28)</f>
        <v/>
      </c>
      <c r="J710" s="1217" t="str">
        <f>IF(E710="","",E710*'Exp factors'!E$28)</f>
        <v/>
      </c>
      <c r="K710" s="1217" t="str">
        <f>IF(F710="","",F710*'Exp factors'!F$28)</f>
        <v/>
      </c>
      <c r="L710" s="1123"/>
      <c r="M710" s="1137"/>
      <c r="N710" s="1137"/>
      <c r="O710" s="1137"/>
      <c r="P710" s="1137"/>
      <c r="Q710" s="1150"/>
      <c r="R710" s="1134"/>
      <c r="S710" s="1135"/>
      <c r="T710" s="1135"/>
      <c r="U710" s="1082">
        <v>710</v>
      </c>
      <c r="V710" s="470"/>
    </row>
    <row r="711" spans="1:22" ht="15.75" customHeight="1">
      <c r="A711" s="1142" t="s">
        <v>155</v>
      </c>
      <c r="B711" s="969"/>
      <c r="C711" s="1025" t="str">
        <f>IF(Data!BZ711="","",Data!BZ711)</f>
        <v/>
      </c>
      <c r="D711" s="1025" t="str">
        <f>IF(Data!CA711="","",Data!CA711)</f>
        <v/>
      </c>
      <c r="E711" s="1025" t="str">
        <f>IF(Data!CB711="","",Data!CB711)</f>
        <v/>
      </c>
      <c r="F711" s="1025" t="str">
        <f>IF(Data!CC711="","",Data!CC711)</f>
        <v/>
      </c>
      <c r="G711" s="1120"/>
      <c r="H711" s="1217" t="str">
        <f t="shared" ref="H711:K712" si="51">IF(C711&gt;0,C711,"")</f>
        <v/>
      </c>
      <c r="I711" s="1217" t="str">
        <f t="shared" si="51"/>
        <v/>
      </c>
      <c r="J711" s="1217" t="str">
        <f t="shared" si="51"/>
        <v/>
      </c>
      <c r="K711" s="1217" t="str">
        <f t="shared" si="51"/>
        <v/>
      </c>
      <c r="L711" s="1120"/>
      <c r="M711" s="983"/>
      <c r="N711" s="983"/>
      <c r="O711" s="983"/>
      <c r="P711" s="983"/>
      <c r="Q711" s="1150"/>
      <c r="R711" s="1134"/>
      <c r="S711" s="1135"/>
      <c r="T711" s="1135"/>
      <c r="U711" s="1082">
        <v>711</v>
      </c>
      <c r="V711" s="470"/>
    </row>
    <row r="712" spans="1:22" ht="15.75" customHeight="1">
      <c r="A712" s="1142" t="s">
        <v>156</v>
      </c>
      <c r="B712" s="969"/>
      <c r="C712" s="1025" t="str">
        <f>IF(Data!BZ712="","",Data!BZ712)</f>
        <v/>
      </c>
      <c r="D712" s="1025" t="str">
        <f>IF(Data!CA712="","",Data!CA712)</f>
        <v/>
      </c>
      <c r="E712" s="1025" t="str">
        <f>IF(Data!CB712="","",Data!CB712)</f>
        <v/>
      </c>
      <c r="F712" s="1025" t="str">
        <f>IF(Data!CC712="","",Data!CC712)</f>
        <v/>
      </c>
      <c r="G712" s="1120"/>
      <c r="H712" s="1217" t="str">
        <f t="shared" si="51"/>
        <v/>
      </c>
      <c r="I712" s="1217" t="str">
        <f t="shared" si="51"/>
        <v/>
      </c>
      <c r="J712" s="1217" t="str">
        <f t="shared" si="51"/>
        <v/>
      </c>
      <c r="K712" s="1217" t="str">
        <f t="shared" si="51"/>
        <v/>
      </c>
      <c r="L712" s="1120"/>
      <c r="M712" s="983"/>
      <c r="N712" s="983"/>
      <c r="O712" s="983"/>
      <c r="P712" s="983"/>
      <c r="Q712" s="1150"/>
      <c r="R712" s="1134"/>
      <c r="S712" s="1135"/>
      <c r="T712" s="1135"/>
      <c r="U712" s="1082">
        <v>712</v>
      </c>
      <c r="V712" s="470"/>
    </row>
    <row r="713" spans="1:22" ht="15.75" customHeight="1">
      <c r="A713" s="1142" t="s">
        <v>157</v>
      </c>
      <c r="B713" s="969"/>
      <c r="C713" s="1025" t="str">
        <f>IF(Data!BZ713="","",Data!BZ713)</f>
        <v/>
      </c>
      <c r="D713" s="1025" t="str">
        <f>IF(Data!CA713="","",Data!CA713)</f>
        <v/>
      </c>
      <c r="E713" s="1025" t="str">
        <f>IF(Data!CB713="","",Data!CB713)</f>
        <v/>
      </c>
      <c r="F713" s="1025" t="str">
        <f>IF(Data!CC713="","",Data!CC713)</f>
        <v/>
      </c>
      <c r="G713" s="1120"/>
      <c r="H713" s="983"/>
      <c r="I713" s="983"/>
      <c r="J713" s="983"/>
      <c r="K713" s="983"/>
      <c r="L713" s="1120"/>
      <c r="M713" s="983"/>
      <c r="N713" s="983"/>
      <c r="O713" s="983"/>
      <c r="P713" s="983"/>
      <c r="Q713" s="1150"/>
      <c r="R713" s="1134"/>
      <c r="S713" s="1135"/>
      <c r="T713" s="1135"/>
      <c r="U713" s="1082">
        <v>713</v>
      </c>
      <c r="V713" s="470"/>
    </row>
    <row r="714" spans="1:22" ht="15.75" customHeight="1">
      <c r="A714" s="1188" t="s">
        <v>158</v>
      </c>
      <c r="B714" s="969"/>
      <c r="C714" s="1164">
        <f>IF(Data!BZ714="","",Data!BZ714)</f>
        <v>0</v>
      </c>
      <c r="D714" s="1164">
        <f>IF(Data!CA714="","",Data!CA714)</f>
        <v>0</v>
      </c>
      <c r="E714" s="1164">
        <f>IF(Data!CB714="","",Data!CB714)</f>
        <v>0</v>
      </c>
      <c r="F714" s="1164">
        <f>IF(Data!CC714="","",Data!CC714)</f>
        <v>0</v>
      </c>
      <c r="G714" s="1121"/>
      <c r="H714" s="1217">
        <f>IF(C714="","",C714*'Exp factors'!C$28)</f>
        <v>0</v>
      </c>
      <c r="I714" s="1217">
        <f>IF(D714="","",D714*'Exp factors'!D$28)</f>
        <v>0</v>
      </c>
      <c r="J714" s="1217">
        <f>IF(E714="","",E714*'Exp factors'!E$28)</f>
        <v>0</v>
      </c>
      <c r="K714" s="1217">
        <f>IF(F714="","",F714*'Exp factors'!F$28)</f>
        <v>0</v>
      </c>
      <c r="L714" s="1121"/>
      <c r="M714" s="1141">
        <f>IF(H714="","",SUM(H714)-SUM(C714))</f>
        <v>0</v>
      </c>
      <c r="N714" s="1141">
        <f>IF(I714="","",SUM(I714)-SUM(D714))</f>
        <v>0</v>
      </c>
      <c r="O714" s="1141">
        <f>IF(J714="","",SUM(J714)-SUM(E714))</f>
        <v>0</v>
      </c>
      <c r="P714" s="1141">
        <f>IF(K714="","",SUM(K714)-SUM(F714))</f>
        <v>0</v>
      </c>
      <c r="Q714" s="1150"/>
      <c r="R714" s="544"/>
      <c r="S714" s="1050"/>
      <c r="T714" s="1050"/>
      <c r="U714" s="1082">
        <v>714</v>
      </c>
      <c r="V714" s="470"/>
    </row>
    <row r="715" spans="1:22" ht="15.75" customHeight="1">
      <c r="A715" s="1222" t="str">
        <f>IF(Data!A715="","",Data!A715)</f>
        <v>Domestic work cash income -- see Data2</v>
      </c>
      <c r="B715" s="969"/>
      <c r="C715" s="866"/>
      <c r="D715" s="866"/>
      <c r="E715" s="866"/>
      <c r="F715" s="1025"/>
      <c r="G715" s="1123"/>
      <c r="H715" s="983"/>
      <c r="I715" s="983"/>
      <c r="J715" s="983"/>
      <c r="K715" s="983"/>
      <c r="L715" s="1123"/>
      <c r="M715" s="1137"/>
      <c r="N715" s="1137"/>
      <c r="O715" s="1137"/>
      <c r="P715" s="1137"/>
      <c r="Q715" s="1150"/>
      <c r="R715" s="489"/>
      <c r="S715" s="489"/>
      <c r="T715" s="489"/>
      <c r="U715" s="1082">
        <v>715</v>
      </c>
      <c r="V715" s="470"/>
    </row>
    <row r="716" spans="1:22" ht="15.75" customHeight="1">
      <c r="A716" s="1142" t="s">
        <v>154</v>
      </c>
      <c r="B716" s="969"/>
      <c r="C716" s="1025" t="str">
        <f>IF(Data!BZ716="","",Data!BZ716)</f>
        <v/>
      </c>
      <c r="D716" s="1025" t="str">
        <f>IF(Data!CA716="","",Data!CA716)</f>
        <v/>
      </c>
      <c r="E716" s="1025" t="str">
        <f>IF(Data!CB716="","",Data!CB716)</f>
        <v/>
      </c>
      <c r="F716" s="1025" t="str">
        <f>IF(Data!CC716="","",Data!CC716)</f>
        <v/>
      </c>
      <c r="G716" s="1123"/>
      <c r="H716" s="1217" t="str">
        <f>IF(C716="","",C716*'Exp factors'!C$28)</f>
        <v/>
      </c>
      <c r="I716" s="1217" t="str">
        <f>IF(D716="","",D716*'Exp factors'!D$28)</f>
        <v/>
      </c>
      <c r="J716" s="1217" t="str">
        <f>IF(E716="","",E716*'Exp factors'!E$28)</f>
        <v/>
      </c>
      <c r="K716" s="1217" t="str">
        <f>IF(F716="","",F716*'Exp factors'!F$28)</f>
        <v/>
      </c>
      <c r="L716" s="1123"/>
      <c r="M716" s="1137"/>
      <c r="N716" s="1137"/>
      <c r="O716" s="1137"/>
      <c r="P716" s="1137"/>
      <c r="Q716" s="1150"/>
      <c r="R716" s="1134"/>
      <c r="S716" s="1135"/>
      <c r="T716" s="1135"/>
      <c r="U716" s="1082">
        <v>716</v>
      </c>
      <c r="V716" s="470"/>
    </row>
    <row r="717" spans="1:22" ht="15.75" customHeight="1">
      <c r="A717" s="1142" t="s">
        <v>155</v>
      </c>
      <c r="B717" s="969"/>
      <c r="C717" s="1025" t="str">
        <f>IF(Data!BZ717="","",Data!BZ717)</f>
        <v/>
      </c>
      <c r="D717" s="1025" t="str">
        <f>IF(Data!CA717="","",Data!CA717)</f>
        <v/>
      </c>
      <c r="E717" s="1025" t="str">
        <f>IF(Data!CB717="","",Data!CB717)</f>
        <v/>
      </c>
      <c r="F717" s="1025" t="str">
        <f>IF(Data!CC717="","",Data!CC717)</f>
        <v/>
      </c>
      <c r="G717" s="1120"/>
      <c r="H717" s="1217" t="str">
        <f t="shared" ref="H717:K718" si="52">IF(C717&gt;0,C717,"")</f>
        <v/>
      </c>
      <c r="I717" s="1217" t="str">
        <f t="shared" si="52"/>
        <v/>
      </c>
      <c r="J717" s="1217" t="str">
        <f t="shared" si="52"/>
        <v/>
      </c>
      <c r="K717" s="1217" t="str">
        <f t="shared" si="52"/>
        <v/>
      </c>
      <c r="L717" s="1120"/>
      <c r="M717" s="983"/>
      <c r="N717" s="983"/>
      <c r="O717" s="983"/>
      <c r="P717" s="983"/>
      <c r="Q717" s="1150"/>
      <c r="R717" s="1134"/>
      <c r="S717" s="1135"/>
      <c r="T717" s="1135"/>
      <c r="U717" s="1082">
        <v>717</v>
      </c>
      <c r="V717" s="470"/>
    </row>
    <row r="718" spans="1:22" ht="15.75" customHeight="1">
      <c r="A718" s="1142" t="s">
        <v>156</v>
      </c>
      <c r="B718" s="969"/>
      <c r="C718" s="1025" t="str">
        <f>IF(Data!BZ718="","",Data!BZ718)</f>
        <v/>
      </c>
      <c r="D718" s="1025" t="str">
        <f>IF(Data!CA718="","",Data!CA718)</f>
        <v/>
      </c>
      <c r="E718" s="1025" t="str">
        <f>IF(Data!CB718="","",Data!CB718)</f>
        <v/>
      </c>
      <c r="F718" s="1025" t="str">
        <f>IF(Data!CC718="","",Data!CC718)</f>
        <v/>
      </c>
      <c r="G718" s="1120"/>
      <c r="H718" s="1217" t="str">
        <f t="shared" si="52"/>
        <v/>
      </c>
      <c r="I718" s="1217" t="str">
        <f t="shared" si="52"/>
        <v/>
      </c>
      <c r="J718" s="1217" t="str">
        <f t="shared" si="52"/>
        <v/>
      </c>
      <c r="K718" s="1217" t="str">
        <f t="shared" si="52"/>
        <v/>
      </c>
      <c r="L718" s="1120"/>
      <c r="M718" s="983"/>
      <c r="N718" s="983"/>
      <c r="O718" s="983"/>
      <c r="P718" s="983"/>
      <c r="Q718" s="1150"/>
      <c r="R718" s="1134"/>
      <c r="S718" s="1135"/>
      <c r="T718" s="1135"/>
      <c r="U718" s="1082">
        <v>718</v>
      </c>
      <c r="V718" s="470"/>
    </row>
    <row r="719" spans="1:22" ht="15.75" customHeight="1">
      <c r="A719" s="1142" t="s">
        <v>157</v>
      </c>
      <c r="B719" s="969"/>
      <c r="C719" s="1025" t="str">
        <f>IF(Data!BZ719="","",Data!BZ719)</f>
        <v/>
      </c>
      <c r="D719" s="1025" t="str">
        <f>IF(Data!CA719="","",Data!CA719)</f>
        <v/>
      </c>
      <c r="E719" s="1025" t="str">
        <f>IF(Data!CB719="","",Data!CB719)</f>
        <v/>
      </c>
      <c r="F719" s="1025" t="str">
        <f>IF(Data!CC719="","",Data!CC719)</f>
        <v/>
      </c>
      <c r="G719" s="1120"/>
      <c r="H719" s="983"/>
      <c r="I719" s="983"/>
      <c r="J719" s="983"/>
      <c r="K719" s="983"/>
      <c r="L719" s="1120"/>
      <c r="M719" s="983"/>
      <c r="N719" s="983"/>
      <c r="O719" s="983"/>
      <c r="P719" s="983"/>
      <c r="Q719" s="1150"/>
      <c r="R719" s="1134"/>
      <c r="S719" s="1135"/>
      <c r="T719" s="1135"/>
      <c r="U719" s="1082">
        <v>719</v>
      </c>
      <c r="V719" s="470"/>
    </row>
    <row r="720" spans="1:22" ht="15.75" customHeight="1">
      <c r="A720" s="1188" t="s">
        <v>158</v>
      </c>
      <c r="B720" s="969"/>
      <c r="C720" s="1164">
        <f>IF(Data!BZ720="","",Data!BZ720)</f>
        <v>4500</v>
      </c>
      <c r="D720" s="1164">
        <f>IF(Data!CA720="","",Data!CA720)</f>
        <v>9000</v>
      </c>
      <c r="E720" s="1164">
        <f>IF(Data!CB720="","",Data!CB720)</f>
        <v>0</v>
      </c>
      <c r="F720" s="1164">
        <f>IF(Data!CC720="","",Data!CC720)</f>
        <v>0</v>
      </c>
      <c r="G720" s="1121"/>
      <c r="H720" s="1217">
        <f>IF(C720="","",C720*'Exp factors'!C$28)</f>
        <v>4500</v>
      </c>
      <c r="I720" s="1217">
        <f>IF(D720="","",D720*'Exp factors'!D$28)</f>
        <v>9000</v>
      </c>
      <c r="J720" s="1217">
        <f>IF(E720="","",E720*'Exp factors'!E$28)</f>
        <v>0</v>
      </c>
      <c r="K720" s="1217">
        <f>IF(F720="","",F720*'Exp factors'!F$28)</f>
        <v>0</v>
      </c>
      <c r="L720" s="1121"/>
      <c r="M720" s="1141">
        <f>IF(H720="","",SUM(H720)-SUM(C720))</f>
        <v>0</v>
      </c>
      <c r="N720" s="1141">
        <f>IF(I720="","",SUM(I720)-SUM(D720))</f>
        <v>0</v>
      </c>
      <c r="O720" s="1141">
        <f>IF(J720="","",SUM(J720)-SUM(E720))</f>
        <v>0</v>
      </c>
      <c r="P720" s="1141">
        <f>IF(K720="","",SUM(K720)-SUM(F720))</f>
        <v>0</v>
      </c>
      <c r="Q720" s="1150"/>
      <c r="R720" s="544"/>
      <c r="S720" s="1050"/>
      <c r="T720" s="1050"/>
      <c r="U720" s="1082">
        <v>720</v>
      </c>
      <c r="V720" s="470"/>
    </row>
    <row r="721" spans="1:22" ht="15.75" customHeight="1">
      <c r="A721" s="1175" t="str">
        <f>IF(Data!A721="","",Data!A721)</f>
        <v>Labour migration(formal employment): no. people per HH</v>
      </c>
      <c r="B721" s="969"/>
      <c r="C721" s="1025" t="str">
        <f>IF(Data!BZ721="","",Data!BZ721)</f>
        <v/>
      </c>
      <c r="D721" s="1025" t="str">
        <f>IF(Data!CA721="","",Data!CA721)</f>
        <v/>
      </c>
      <c r="E721" s="1025" t="str">
        <f>IF(Data!CB721="","",Data!CB721)</f>
        <v/>
      </c>
      <c r="F721" s="1025" t="str">
        <f>IF(Data!CC721="","",Data!CC721)</f>
        <v/>
      </c>
      <c r="G721" s="1123"/>
      <c r="H721" s="1217" t="str">
        <f>IF(C721="","",C721*'Exp factors'!C$30)</f>
        <v/>
      </c>
      <c r="I721" s="1217" t="str">
        <f>IF(D721="","",D721*'Exp factors'!D$30)</f>
        <v/>
      </c>
      <c r="J721" s="1217" t="str">
        <f>IF(E721="","",E721*'Exp factors'!E$30)</f>
        <v/>
      </c>
      <c r="K721" s="1217" t="str">
        <f>IF(F721="","",F721*'Exp factors'!F$30)</f>
        <v/>
      </c>
      <c r="L721" s="1123"/>
      <c r="M721" s="1137"/>
      <c r="N721" s="1137"/>
      <c r="O721" s="1137"/>
      <c r="P721" s="1137"/>
      <c r="Q721" s="1150"/>
      <c r="R721" s="1134"/>
      <c r="S721" s="1135"/>
      <c r="T721" s="1135"/>
      <c r="U721" s="1082">
        <v>721</v>
      </c>
      <c r="V721" s="470"/>
    </row>
    <row r="722" spans="1:22" ht="15.75" customHeight="1">
      <c r="A722" s="1142" t="s">
        <v>156</v>
      </c>
      <c r="B722" s="969"/>
      <c r="C722" s="1025" t="str">
        <f>IF(Data!BZ722="","",Data!BZ722)</f>
        <v/>
      </c>
      <c r="D722" s="1025" t="str">
        <f>IF(Data!CA722="","",Data!CA722)</f>
        <v/>
      </c>
      <c r="E722" s="1025" t="str">
        <f>IF(Data!CB722="","",Data!CB722)</f>
        <v/>
      </c>
      <c r="F722" s="1025" t="str">
        <f>IF(Data!CC722="","",Data!CC722)</f>
        <v/>
      </c>
      <c r="G722" s="1120"/>
      <c r="H722" s="1217" t="str">
        <f t="shared" ref="H722:K723" si="53">IF(C722&gt;0,C722,"")</f>
        <v/>
      </c>
      <c r="I722" s="1217" t="str">
        <f t="shared" si="53"/>
        <v/>
      </c>
      <c r="J722" s="1217" t="str">
        <f t="shared" si="53"/>
        <v/>
      </c>
      <c r="K722" s="1217" t="str">
        <f t="shared" si="53"/>
        <v/>
      </c>
      <c r="L722" s="1120"/>
      <c r="M722" s="983"/>
      <c r="N722" s="983"/>
      <c r="O722" s="983"/>
      <c r="P722" s="983"/>
      <c r="Q722" s="1150"/>
      <c r="R722" s="1134"/>
      <c r="S722" s="1135"/>
      <c r="T722" s="1135"/>
      <c r="U722" s="1082">
        <v>722</v>
      </c>
      <c r="V722" s="470"/>
    </row>
    <row r="723" spans="1:22" ht="15.75" customHeight="1">
      <c r="A723" s="1142" t="s">
        <v>427</v>
      </c>
      <c r="B723" s="969"/>
      <c r="C723" s="1025" t="str">
        <f>IF(Data!BZ723="","",Data!BZ723)</f>
        <v/>
      </c>
      <c r="D723" s="1025" t="str">
        <f>IF(Data!CA723="","",Data!CA723)</f>
        <v/>
      </c>
      <c r="E723" s="1025" t="str">
        <f>IF(Data!CB723="","",Data!CB723)</f>
        <v/>
      </c>
      <c r="F723" s="1025" t="str">
        <f>IF(Data!CC723="","",Data!CC723)</f>
        <v/>
      </c>
      <c r="G723" s="1120"/>
      <c r="H723" s="1217" t="str">
        <f t="shared" si="53"/>
        <v/>
      </c>
      <c r="I723" s="1217" t="str">
        <f t="shared" si="53"/>
        <v/>
      </c>
      <c r="J723" s="1217" t="str">
        <f t="shared" si="53"/>
        <v/>
      </c>
      <c r="K723" s="1217" t="str">
        <f t="shared" si="53"/>
        <v/>
      </c>
      <c r="L723" s="1120"/>
      <c r="M723" s="983"/>
      <c r="N723" s="983"/>
      <c r="O723" s="983"/>
      <c r="P723" s="983"/>
      <c r="Q723" s="1150"/>
      <c r="R723" s="544"/>
      <c r="S723" s="1050"/>
      <c r="T723" s="1050"/>
      <c r="U723" s="1082">
        <v>723</v>
      </c>
      <c r="V723" s="470"/>
    </row>
    <row r="724" spans="1:22" ht="15.75" customHeight="1">
      <c r="A724" s="1188" t="s">
        <v>158</v>
      </c>
      <c r="B724" s="969"/>
      <c r="C724" s="992" t="str">
        <f>IF(SUM(C721)=0,"",C721*C722*C723)</f>
        <v/>
      </c>
      <c r="D724" s="992" t="str">
        <f>IF(SUM(D721)=0,"",D721*D722*D723)</f>
        <v/>
      </c>
      <c r="E724" s="992" t="str">
        <f>IF(SUM(E721)=0,"",E721*E722*E723)</f>
        <v/>
      </c>
      <c r="F724" s="992" t="str">
        <f>IF(SUM(F721)=0,"",F721*F722*F723)</f>
        <v/>
      </c>
      <c r="G724" s="1121"/>
      <c r="H724" s="540" t="str">
        <f>IF(H721="","",H721*H722*H723)</f>
        <v/>
      </c>
      <c r="I724" s="540" t="str">
        <f>IF(I721="","",I721*I722*I723)</f>
        <v/>
      </c>
      <c r="J724" s="540" t="str">
        <f>IF(J721="","",J721*J722*J723)</f>
        <v/>
      </c>
      <c r="K724" s="540" t="str">
        <f>IF(K721="","",K721*K722*K723)</f>
        <v/>
      </c>
      <c r="L724" s="1121"/>
      <c r="M724" s="1141" t="str">
        <f>IF(H724="","",SUM(H724)-SUM(C724))</f>
        <v/>
      </c>
      <c r="N724" s="1141" t="str">
        <f>IF(I724="","",SUM(I724)-SUM(D724))</f>
        <v/>
      </c>
      <c r="O724" s="1141" t="str">
        <f>IF(J724="","",SUM(J724)-SUM(E724))</f>
        <v/>
      </c>
      <c r="P724" s="1141" t="str">
        <f>IF(K724="","",SUM(K724)-SUM(F724))</f>
        <v/>
      </c>
      <c r="Q724" s="1150"/>
      <c r="R724" s="544"/>
      <c r="S724" s="1050"/>
      <c r="T724" s="1050"/>
      <c r="U724" s="1082">
        <v>724</v>
      </c>
      <c r="V724" s="470"/>
    </row>
    <row r="725" spans="1:22" ht="15.75" customHeight="1">
      <c r="A725" s="918" t="str">
        <f>IF(Data!A725="","",Data!A725)</f>
        <v>Remittances: no. times per year</v>
      </c>
      <c r="B725" s="969"/>
      <c r="C725" s="1025">
        <f>IF(Data!BZ725="","",Data!BZ725)</f>
        <v>12</v>
      </c>
      <c r="D725" s="1025">
        <f>IF(Data!CA725="","",Data!CA725)</f>
        <v>12</v>
      </c>
      <c r="E725" s="1025">
        <f>IF(Data!CB725="","",Data!CB725)</f>
        <v>12</v>
      </c>
      <c r="F725" s="1025">
        <f>IF(Data!CC725="","",Data!CC725)</f>
        <v>12</v>
      </c>
      <c r="G725" s="1120"/>
      <c r="H725" s="1217">
        <f>IF(C725="","",C725*'Exp factors'!C$32)</f>
        <v>12</v>
      </c>
      <c r="I725" s="1217">
        <f>IF(D725="","",D725*'Exp factors'!D$32)</f>
        <v>12</v>
      </c>
      <c r="J725" s="1217">
        <f>IF(E725="","",E725*'Exp factors'!E$32)</f>
        <v>12</v>
      </c>
      <c r="K725" s="1217">
        <f>IF(F725="","",F725*'Exp factors'!F$32)</f>
        <v>12</v>
      </c>
      <c r="L725" s="1120"/>
      <c r="M725" s="983"/>
      <c r="N725" s="983"/>
      <c r="O725" s="983"/>
      <c r="P725" s="983"/>
      <c r="Q725" s="1150"/>
      <c r="R725" s="1134"/>
      <c r="S725" s="1135"/>
      <c r="T725" s="1135"/>
      <c r="U725" s="1082">
        <v>725</v>
      </c>
      <c r="V725" s="470"/>
    </row>
    <row r="726" spans="1:22" ht="15.75" customHeight="1">
      <c r="A726" s="1117" t="s">
        <v>429</v>
      </c>
      <c r="B726" s="969"/>
      <c r="C726" s="1025">
        <f>IF(Data!BZ726="","",Data!BZ726)</f>
        <v>200</v>
      </c>
      <c r="D726" s="1025">
        <f>IF(Data!CA726="","",Data!CA726)</f>
        <v>300</v>
      </c>
      <c r="E726" s="1025">
        <f>IF(Data!CB726="","",Data!CB726)</f>
        <v>2000</v>
      </c>
      <c r="F726" s="1025">
        <f>IF(Data!CC726="","",Data!CC726)</f>
        <v>3000</v>
      </c>
      <c r="G726" s="1123"/>
      <c r="H726" s="1217">
        <f>IF(C726&gt;0,C726,"")</f>
        <v>200</v>
      </c>
      <c r="I726" s="1217">
        <f>IF(D726&gt;0,D726,"")</f>
        <v>300</v>
      </c>
      <c r="J726" s="1217">
        <f>IF(E726&gt;0,E726,"")</f>
        <v>2000</v>
      </c>
      <c r="K726" s="1217">
        <f>IF(F726&gt;0,F726,"")</f>
        <v>3000</v>
      </c>
      <c r="L726" s="1123"/>
      <c r="M726" s="1137"/>
      <c r="N726" s="1137"/>
      <c r="O726" s="1137"/>
      <c r="P726" s="1137"/>
      <c r="Q726" s="1150"/>
      <c r="R726" s="544"/>
      <c r="S726" s="1050"/>
      <c r="T726" s="1050"/>
      <c r="U726" s="1082">
        <v>726</v>
      </c>
      <c r="V726" s="470"/>
    </row>
    <row r="727" spans="1:22" ht="15.75" customHeight="1">
      <c r="A727" s="1117" t="s">
        <v>158</v>
      </c>
      <c r="B727" s="969"/>
      <c r="C727" s="1141">
        <f>IF(SUM(C725)=0,"",C725*C726)</f>
        <v>2400</v>
      </c>
      <c r="D727" s="1141">
        <f>IF(SUM(D725)=0,"",D725*D726)</f>
        <v>3600</v>
      </c>
      <c r="E727" s="1141">
        <f>IF(SUM(E725)=0,"",E725*E726)</f>
        <v>24000</v>
      </c>
      <c r="F727" s="1141">
        <f>IF(SUM(F725)=0,"",F725*F726)</f>
        <v>36000</v>
      </c>
      <c r="G727" s="1123"/>
      <c r="H727" s="1141">
        <f>IF(H725="","",H725*H726)</f>
        <v>2400</v>
      </c>
      <c r="I727" s="1141">
        <f>IF(I725="","",I725*I726)</f>
        <v>3600</v>
      </c>
      <c r="J727" s="1141">
        <f>IF(J725="","",J725*J726)</f>
        <v>24000</v>
      </c>
      <c r="K727" s="1141">
        <f>IF(K725="","",K725*K726)</f>
        <v>36000</v>
      </c>
      <c r="L727" s="1123"/>
      <c r="M727" s="1141">
        <f>IF(H727="","",SUM(H727)-SUM(C727))</f>
        <v>0</v>
      </c>
      <c r="N727" s="1141">
        <f>IF(I727="","",SUM(I727)-SUM(D727))</f>
        <v>0</v>
      </c>
      <c r="O727" s="1141">
        <f>IF(J727="","",SUM(J727)-SUM(E727))</f>
        <v>0</v>
      </c>
      <c r="P727" s="1141">
        <f>IF(K727="","",SUM(K727)-SUM(F727))</f>
        <v>0</v>
      </c>
      <c r="Q727" s="1150"/>
      <c r="R727" s="544"/>
      <c r="S727" s="1050"/>
      <c r="T727" s="1050"/>
      <c r="U727" s="1082">
        <v>727</v>
      </c>
      <c r="V727" s="470"/>
    </row>
    <row r="728" spans="1:22" ht="15.75" customHeight="1">
      <c r="A728" s="554" t="str">
        <f>IF(Data!A728="","",Data!A728)</f>
        <v>Firewood: no. people per HH</v>
      </c>
      <c r="B728" s="969"/>
      <c r="C728" s="1025" t="str">
        <f>IF(Data!BZ728="","",Data!BZ728)</f>
        <v/>
      </c>
      <c r="D728" s="1025" t="str">
        <f>IF(Data!CA728="","",Data!CA728)</f>
        <v/>
      </c>
      <c r="E728" s="1025" t="str">
        <f>IF(Data!CB728="","",Data!CB728)</f>
        <v/>
      </c>
      <c r="F728" s="1025" t="str">
        <f>IF(Data!CC728="","",Data!CC728)</f>
        <v/>
      </c>
      <c r="G728" s="1120"/>
      <c r="H728" s="1217" t="str">
        <f>IF(C728="","",C728*'Exp factors'!C$34)</f>
        <v/>
      </c>
      <c r="I728" s="1217" t="str">
        <f>IF(D728="","",D728*'Exp factors'!D$34)</f>
        <v/>
      </c>
      <c r="J728" s="1217" t="str">
        <f>IF(E728="","",E728*'Exp factors'!E$34)</f>
        <v/>
      </c>
      <c r="K728" s="1217" t="str">
        <f>IF(F728="","",F728*'Exp factors'!F$34)</f>
        <v/>
      </c>
      <c r="L728" s="1120"/>
      <c r="M728" s="983"/>
      <c r="N728" s="983"/>
      <c r="O728" s="983"/>
      <c r="P728" s="983"/>
      <c r="Q728" s="1150"/>
      <c r="R728" s="1134"/>
      <c r="S728" s="1135"/>
      <c r="T728" s="1135"/>
      <c r="U728" s="1082">
        <v>728</v>
      </c>
      <c r="V728" s="470"/>
    </row>
    <row r="729" spans="1:22" ht="15.75" customHeight="1">
      <c r="A729" s="1142" t="s">
        <v>155</v>
      </c>
      <c r="B729" s="969"/>
      <c r="C729" s="1025" t="str">
        <f>IF(Data!BZ729="","",Data!BZ729)</f>
        <v/>
      </c>
      <c r="D729" s="1025" t="str">
        <f>IF(Data!CA729="","",Data!CA729)</f>
        <v/>
      </c>
      <c r="E729" s="1025" t="str">
        <f>IF(Data!CB729="","",Data!CB729)</f>
        <v/>
      </c>
      <c r="F729" s="1025" t="str">
        <f>IF(Data!CC729="","",Data!CC729)</f>
        <v/>
      </c>
      <c r="G729" s="1120"/>
      <c r="H729" s="1217" t="str">
        <f t="shared" ref="H729:K730" si="54">IF(C729&gt;0,C729,"")</f>
        <v/>
      </c>
      <c r="I729" s="1217" t="str">
        <f t="shared" si="54"/>
        <v/>
      </c>
      <c r="J729" s="1217" t="str">
        <f t="shared" si="54"/>
        <v/>
      </c>
      <c r="K729" s="1217" t="str">
        <f t="shared" si="54"/>
        <v/>
      </c>
      <c r="L729" s="1120"/>
      <c r="M729" s="983"/>
      <c r="N729" s="983"/>
      <c r="O729" s="983"/>
      <c r="P729" s="983"/>
      <c r="Q729" s="1150"/>
      <c r="R729" s="1134"/>
      <c r="S729" s="1135"/>
      <c r="T729" s="1135"/>
      <c r="U729" s="1082">
        <v>729</v>
      </c>
      <c r="V729" s="470"/>
    </row>
    <row r="730" spans="1:22" ht="15.75" customHeight="1">
      <c r="A730" s="1142" t="s">
        <v>156</v>
      </c>
      <c r="B730" s="969"/>
      <c r="C730" s="1025" t="str">
        <f>IF(Data!BZ730="","",Data!BZ730)</f>
        <v/>
      </c>
      <c r="D730" s="1025" t="str">
        <f>IF(Data!CA730="","",Data!CA730)</f>
        <v/>
      </c>
      <c r="E730" s="1025" t="str">
        <f>IF(Data!CB730="","",Data!CB730)</f>
        <v/>
      </c>
      <c r="F730" s="1025" t="str">
        <f>IF(Data!CC730="","",Data!CC730)</f>
        <v/>
      </c>
      <c r="G730" s="1120"/>
      <c r="H730" s="1217" t="str">
        <f t="shared" si="54"/>
        <v/>
      </c>
      <c r="I730" s="1217" t="str">
        <f t="shared" si="54"/>
        <v/>
      </c>
      <c r="J730" s="1217" t="str">
        <f t="shared" si="54"/>
        <v/>
      </c>
      <c r="K730" s="1217" t="str">
        <f t="shared" si="54"/>
        <v/>
      </c>
      <c r="L730" s="1120"/>
      <c r="M730" s="983"/>
      <c r="N730" s="983"/>
      <c r="O730" s="983"/>
      <c r="P730" s="983"/>
      <c r="Q730" s="1150"/>
      <c r="R730" s="1134"/>
      <c r="S730" s="1135"/>
      <c r="T730" s="1135"/>
      <c r="U730" s="1082">
        <v>730</v>
      </c>
      <c r="V730" s="470"/>
    </row>
    <row r="731" spans="1:22" ht="15.75" customHeight="1">
      <c r="A731" s="1142" t="s">
        <v>157</v>
      </c>
      <c r="B731" s="969"/>
      <c r="C731" s="1025" t="str">
        <f>IF(Data!BZ731="","",Data!BZ731)</f>
        <v/>
      </c>
      <c r="D731" s="1025" t="str">
        <f>IF(Data!CA731="","",Data!CA731)</f>
        <v/>
      </c>
      <c r="E731" s="1025" t="str">
        <f>IF(Data!CB731="","",Data!CB731)</f>
        <v/>
      </c>
      <c r="F731" s="1025" t="str">
        <f>IF(Data!CC731="","",Data!CC731)</f>
        <v/>
      </c>
      <c r="G731" s="1120"/>
      <c r="H731" s="983"/>
      <c r="I731" s="983"/>
      <c r="J731" s="983"/>
      <c r="K731" s="983"/>
      <c r="L731" s="1120"/>
      <c r="M731" s="983"/>
      <c r="N731" s="983"/>
      <c r="O731" s="983"/>
      <c r="P731" s="983"/>
      <c r="Q731" s="1150"/>
      <c r="R731" s="1134"/>
      <c r="S731" s="1135"/>
      <c r="T731" s="1135"/>
      <c r="U731" s="1082">
        <v>731</v>
      </c>
      <c r="V731" s="470"/>
    </row>
    <row r="732" spans="1:22" ht="15.75" customHeight="1">
      <c r="A732" s="1188" t="s">
        <v>158</v>
      </c>
      <c r="B732" s="969"/>
      <c r="C732" s="992" t="str">
        <f>IF(SUM(C729)=0,"",C728*C729*C730*C731)</f>
        <v/>
      </c>
      <c r="D732" s="992" t="str">
        <f>IF(SUM(D729)=0,"",D728*D729*D730*D731)</f>
        <v/>
      </c>
      <c r="E732" s="992" t="str">
        <f>IF(SUM(E729)=0,"",E728*E729*E730*E731)</f>
        <v/>
      </c>
      <c r="F732" s="992" t="str">
        <f>IF(SUM(F729)=0,"",F728*F729*F730*F731)</f>
        <v/>
      </c>
      <c r="G732" s="1121"/>
      <c r="H732" s="992" t="str">
        <f>IF(H729="","",H728*H729*H730*C731)</f>
        <v/>
      </c>
      <c r="I732" s="992" t="str">
        <f>IF(I729="","",I728*I729*I730*D731)</f>
        <v/>
      </c>
      <c r="J732" s="992" t="str">
        <f>IF(J729="","",J728*J729*J730*E731)</f>
        <v/>
      </c>
      <c r="K732" s="992" t="str">
        <f>IF(K729="","",K728*K729*K730*F731)</f>
        <v/>
      </c>
      <c r="L732" s="1121"/>
      <c r="M732" s="1141" t="str">
        <f>IF(H732="","",SUM(H732)-SUM(C732))</f>
        <v/>
      </c>
      <c r="N732" s="1141" t="str">
        <f>IF(I732="","",SUM(I732)-SUM(D732))</f>
        <v/>
      </c>
      <c r="O732" s="1141" t="str">
        <f>IF(J732="","",SUM(J732)-SUM(E732))</f>
        <v/>
      </c>
      <c r="P732" s="1141" t="str">
        <f>IF(K732="","",SUM(K732)-SUM(F732))</f>
        <v/>
      </c>
      <c r="Q732" s="1150"/>
      <c r="R732" s="544"/>
      <c r="S732" s="1050"/>
      <c r="T732" s="1050"/>
      <c r="U732" s="1082">
        <v>732</v>
      </c>
      <c r="V732" s="470"/>
    </row>
    <row r="733" spans="1:22" ht="15.75" customHeight="1">
      <c r="A733" s="1175" t="str">
        <f>IF(Data!A733="","",Data!A733)</f>
        <v>Formal Employment (conservancies, etc.)</v>
      </c>
      <c r="B733" s="969"/>
      <c r="C733" s="1025" t="str">
        <f>IF(Data!BZ733="","",Data!BZ733)</f>
        <v/>
      </c>
      <c r="D733" s="1025" t="str">
        <f>IF(Data!CA733="","",Data!CA733)</f>
        <v/>
      </c>
      <c r="E733" s="1025">
        <f>IF(Data!CB733="","",Data!CB733)</f>
        <v>1</v>
      </c>
      <c r="F733" s="1025">
        <f>IF(Data!CC733="","",Data!CC733)</f>
        <v>1</v>
      </c>
      <c r="G733" s="1120"/>
      <c r="H733" s="1217" t="str">
        <f>IF(C733="","",C733*'Exp factors'!C$34)</f>
        <v/>
      </c>
      <c r="I733" s="1217" t="str">
        <f>IF(D733="","",D733*'Exp factors'!D$34)</f>
        <v/>
      </c>
      <c r="J733" s="1217">
        <f>IF(E733="","",E733*'Exp factors'!E$34)</f>
        <v>1</v>
      </c>
      <c r="K733" s="1217">
        <f>IF(F733="","",F733*'Exp factors'!F$34)</f>
        <v>1</v>
      </c>
      <c r="L733" s="1120"/>
      <c r="M733" s="983"/>
      <c r="N733" s="983"/>
      <c r="O733" s="983"/>
      <c r="P733" s="983"/>
      <c r="Q733" s="1150"/>
      <c r="R733" s="1134"/>
      <c r="S733" s="1135"/>
      <c r="T733" s="1135"/>
      <c r="U733" s="1082">
        <v>733</v>
      </c>
      <c r="V733" s="470"/>
    </row>
    <row r="734" spans="1:22" ht="15.75" customHeight="1">
      <c r="A734" s="1142" t="s">
        <v>155</v>
      </c>
      <c r="B734" s="969"/>
      <c r="C734" s="1025" t="str">
        <f>IF(Data!BZ734="","",Data!BZ734)</f>
        <v/>
      </c>
      <c r="D734" s="1025" t="str">
        <f>IF(Data!CA734="","",Data!CA734)</f>
        <v/>
      </c>
      <c r="E734" s="1025">
        <f>IF(Data!CB734="","",Data!CB734)</f>
        <v>1</v>
      </c>
      <c r="F734" s="1025">
        <f>IF(Data!CC734="","",Data!CC734)</f>
        <v>1</v>
      </c>
      <c r="G734" s="1120"/>
      <c r="H734" s="1217" t="str">
        <f t="shared" ref="H734:K735" si="55">IF(C734&gt;0,C734,"")</f>
        <v/>
      </c>
      <c r="I734" s="1217" t="str">
        <f t="shared" si="55"/>
        <v/>
      </c>
      <c r="J734" s="1217">
        <f t="shared" si="55"/>
        <v>1</v>
      </c>
      <c r="K734" s="1217">
        <f t="shared" si="55"/>
        <v>1</v>
      </c>
      <c r="L734" s="1120"/>
      <c r="M734" s="983"/>
      <c r="N734" s="983"/>
      <c r="O734" s="983"/>
      <c r="P734" s="983"/>
      <c r="Q734" s="1150"/>
      <c r="R734" s="1134"/>
      <c r="S734" s="1135"/>
      <c r="T734" s="1135"/>
      <c r="U734" s="1082">
        <v>734</v>
      </c>
      <c r="V734" s="470"/>
    </row>
    <row r="735" spans="1:22" ht="15.75" customHeight="1">
      <c r="A735" s="1142" t="s">
        <v>156</v>
      </c>
      <c r="B735" s="969"/>
      <c r="C735" s="1025" t="str">
        <f>IF(Data!BZ735="","",Data!BZ735)</f>
        <v/>
      </c>
      <c r="D735" s="1025" t="str">
        <f>IF(Data!CA735="","",Data!CA735)</f>
        <v/>
      </c>
      <c r="E735" s="1025">
        <f>IF(Data!CB735="","",Data!CB735)</f>
        <v>12</v>
      </c>
      <c r="F735" s="1025">
        <f>IF(Data!CC735="","",Data!CC735)</f>
        <v>12</v>
      </c>
      <c r="G735" s="1120"/>
      <c r="H735" s="1217" t="str">
        <f t="shared" si="55"/>
        <v/>
      </c>
      <c r="I735" s="1217" t="str">
        <f t="shared" si="55"/>
        <v/>
      </c>
      <c r="J735" s="1217">
        <f t="shared" si="55"/>
        <v>12</v>
      </c>
      <c r="K735" s="1217">
        <f t="shared" si="55"/>
        <v>12</v>
      </c>
      <c r="L735" s="1120"/>
      <c r="M735" s="983"/>
      <c r="N735" s="983"/>
      <c r="O735" s="983"/>
      <c r="P735" s="983"/>
      <c r="Q735" s="1150"/>
      <c r="R735" s="1134"/>
      <c r="S735" s="1135"/>
      <c r="T735" s="1135"/>
      <c r="U735" s="1082">
        <v>735</v>
      </c>
      <c r="V735" s="470"/>
    </row>
    <row r="736" spans="1:22" ht="15.75" customHeight="1">
      <c r="A736" s="1142" t="s">
        <v>157</v>
      </c>
      <c r="B736" s="969"/>
      <c r="C736" s="1025" t="str">
        <f>IF(Data!BZ736="","",Data!BZ736)</f>
        <v/>
      </c>
      <c r="D736" s="1025" t="str">
        <f>IF(Data!CA736="","",Data!CA736)</f>
        <v/>
      </c>
      <c r="E736" s="1025">
        <f>IF(Data!CB736="","",Data!CB736)</f>
        <v>3000</v>
      </c>
      <c r="F736" s="1025">
        <f>IF(Data!CC736="","",Data!CC736)</f>
        <v>17000</v>
      </c>
      <c r="G736" s="1120"/>
      <c r="H736" s="983"/>
      <c r="I736" s="983"/>
      <c r="J736" s="983"/>
      <c r="K736" s="983"/>
      <c r="L736" s="1120"/>
      <c r="M736" s="983"/>
      <c r="N736" s="983"/>
      <c r="O736" s="983"/>
      <c r="P736" s="983"/>
      <c r="Q736" s="1150"/>
      <c r="R736" s="1134"/>
      <c r="S736" s="1135"/>
      <c r="T736" s="1135"/>
      <c r="U736" s="1082">
        <v>736</v>
      </c>
      <c r="V736" s="470"/>
    </row>
    <row r="737" spans="1:22" ht="15.75" customHeight="1">
      <c r="A737" s="1117" t="s">
        <v>158</v>
      </c>
      <c r="B737" s="969"/>
      <c r="C737" s="992" t="str">
        <f>IF(SUM(C734)=0,"",C733*C734*C735*C736)</f>
        <v/>
      </c>
      <c r="D737" s="992" t="str">
        <f>IF(SUM(D734)=0,"",D733*D734*D735*D736)</f>
        <v/>
      </c>
      <c r="E737" s="992">
        <f>IF(SUM(E734)=0,"",E733*E734*E735*E736)</f>
        <v>36000</v>
      </c>
      <c r="F737" s="992">
        <f>IF(SUM(F734)=0,"",F733*F734*F735*F736)</f>
        <v>204000</v>
      </c>
      <c r="G737" s="1123"/>
      <c r="H737" s="992" t="str">
        <f>IF(H734="","",H733*H734*H735*C736)</f>
        <v/>
      </c>
      <c r="I737" s="992" t="str">
        <f>IF(I734="","",I733*I734*I735*D736)</f>
        <v/>
      </c>
      <c r="J737" s="992">
        <f>IF(J734="","",J733*J734*J735*E736)</f>
        <v>36000</v>
      </c>
      <c r="K737" s="992">
        <f>IF(K734="","",K733*K734*K735*F736)</f>
        <v>204000</v>
      </c>
      <c r="L737" s="1121"/>
      <c r="M737" s="1141" t="str">
        <f>IF(H737="","",SUM(H737)-SUM(C737))</f>
        <v/>
      </c>
      <c r="N737" s="1141" t="str">
        <f>IF(I737="","",SUM(I737)-SUM(D737))</f>
        <v/>
      </c>
      <c r="O737" s="1141">
        <f>IF(J737="","",SUM(J737)-SUM(E737))</f>
        <v>0</v>
      </c>
      <c r="P737" s="1141">
        <f>IF(K737="","",SUM(K737)-SUM(F737))</f>
        <v>0</v>
      </c>
      <c r="Q737" s="1150"/>
      <c r="R737" s="544"/>
      <c r="S737" s="1050"/>
      <c r="T737" s="1050"/>
      <c r="U737" s="1082">
        <v>737</v>
      </c>
      <c r="V737" s="470"/>
    </row>
    <row r="738" spans="1:22" ht="15.75" customHeight="1">
      <c r="A738" s="1222" t="str">
        <f>IF(Data!A738="","",Data!A738)</f>
        <v>Social Cash Transfers -- see Data2</v>
      </c>
      <c r="B738" s="969"/>
      <c r="C738" s="1025" t="str">
        <f>IF(Data!BZ738="","",Data!BZ738)</f>
        <v/>
      </c>
      <c r="D738" s="1025" t="str">
        <f>IF(Data!CA738="","",Data!CA738)</f>
        <v/>
      </c>
      <c r="E738" s="1025" t="str">
        <f>IF(Data!CB738="","",Data!CB738)</f>
        <v/>
      </c>
      <c r="F738" s="1025" t="str">
        <f>IF(Data!CC738="","",Data!CC738)</f>
        <v/>
      </c>
      <c r="G738" s="1123"/>
      <c r="H738" s="983"/>
      <c r="I738" s="983"/>
      <c r="J738" s="983"/>
      <c r="K738" s="983"/>
      <c r="L738" s="1123"/>
      <c r="M738" s="1137"/>
      <c r="N738" s="1137"/>
      <c r="O738" s="1137"/>
      <c r="P738" s="1137"/>
      <c r="Q738" s="1150"/>
      <c r="R738" s="489"/>
      <c r="S738" s="489"/>
      <c r="T738" s="489"/>
      <c r="U738" s="1082">
        <v>738</v>
      </c>
      <c r="V738" s="470"/>
    </row>
    <row r="739" spans="1:22" ht="15.75" hidden="1" customHeight="1">
      <c r="A739" s="1223" t="s">
        <v>154</v>
      </c>
      <c r="B739" s="969"/>
      <c r="C739" s="1172" t="str">
        <f>IF(Data!BZ739="","",Data!BZ739)</f>
        <v/>
      </c>
      <c r="D739" s="1172" t="str">
        <f>IF(Data!CA739="","",Data!CA739)</f>
        <v/>
      </c>
      <c r="E739" s="1172" t="str">
        <f>IF(Data!CB739="","",Data!CB739)</f>
        <v/>
      </c>
      <c r="F739" s="1172" t="str">
        <f>IF(Data!CC739="","",Data!CC739)</f>
        <v/>
      </c>
      <c r="G739" s="1123"/>
      <c r="H739" s="1217" t="str">
        <f>IF(C739="","",C739*'Exp factors'!C$36)</f>
        <v/>
      </c>
      <c r="I739" s="1217" t="str">
        <f>IF(D739="","",D739*'Exp factors'!D$36)</f>
        <v/>
      </c>
      <c r="J739" s="1217" t="str">
        <f>IF(E739="","",E739*'Exp factors'!E$36)</f>
        <v/>
      </c>
      <c r="K739" s="1217" t="str">
        <f>IF(F739="","",F739*'Exp factors'!F$36)</f>
        <v/>
      </c>
      <c r="L739" s="1120"/>
      <c r="M739" s="983"/>
      <c r="N739" s="983"/>
      <c r="O739" s="983"/>
      <c r="P739" s="983"/>
      <c r="Q739" s="1150"/>
      <c r="R739" s="1134"/>
      <c r="S739" s="1135"/>
      <c r="T739" s="1135"/>
      <c r="U739" s="1082">
        <v>739</v>
      </c>
      <c r="V739" s="470"/>
    </row>
    <row r="740" spans="1:22" ht="15.75" hidden="1" customHeight="1">
      <c r="A740" s="1223" t="s">
        <v>155</v>
      </c>
      <c r="B740" s="969"/>
      <c r="C740" s="1172" t="str">
        <f>IF(Data!BZ740="","",Data!BZ740)</f>
        <v/>
      </c>
      <c r="D740" s="1172" t="str">
        <f>IF(Data!CA740="","",Data!CA740)</f>
        <v/>
      </c>
      <c r="E740" s="1172" t="str">
        <f>IF(Data!CB740="","",Data!CB740)</f>
        <v/>
      </c>
      <c r="F740" s="1172" t="str">
        <f>IF(Data!CC740="","",Data!CC740)</f>
        <v/>
      </c>
      <c r="G740" s="1120"/>
      <c r="H740" s="1217" t="str">
        <f t="shared" ref="H740:K741" si="56">IF(C740&gt;0,C740,"")</f>
        <v/>
      </c>
      <c r="I740" s="1217" t="str">
        <f t="shared" si="56"/>
        <v/>
      </c>
      <c r="J740" s="1217" t="str">
        <f t="shared" si="56"/>
        <v/>
      </c>
      <c r="K740" s="1217" t="str">
        <f t="shared" si="56"/>
        <v/>
      </c>
      <c r="L740" s="1120"/>
      <c r="M740" s="983"/>
      <c r="N740" s="983"/>
      <c r="O740" s="983"/>
      <c r="P740" s="983"/>
      <c r="Q740" s="1150"/>
      <c r="R740" s="1134"/>
      <c r="S740" s="1135"/>
      <c r="T740" s="1135"/>
      <c r="U740" s="1082">
        <v>740</v>
      </c>
      <c r="V740" s="470"/>
    </row>
    <row r="741" spans="1:22" ht="15.75" hidden="1" customHeight="1">
      <c r="A741" s="1223" t="s">
        <v>156</v>
      </c>
      <c r="B741" s="969"/>
      <c r="C741" s="1172" t="str">
        <f>IF(Data!BZ741="","",Data!BZ741)</f>
        <v/>
      </c>
      <c r="D741" s="1172" t="str">
        <f>IF(Data!CA741="","",Data!CA741)</f>
        <v/>
      </c>
      <c r="E741" s="1172" t="str">
        <f>IF(Data!CB741="","",Data!CB741)</f>
        <v/>
      </c>
      <c r="F741" s="1172" t="str">
        <f>IF(Data!CC741="","",Data!CC741)</f>
        <v/>
      </c>
      <c r="G741" s="1120"/>
      <c r="H741" s="1217" t="str">
        <f t="shared" si="56"/>
        <v/>
      </c>
      <c r="I741" s="1217" t="str">
        <f t="shared" si="56"/>
        <v/>
      </c>
      <c r="J741" s="1217" t="str">
        <f t="shared" si="56"/>
        <v/>
      </c>
      <c r="K741" s="1217" t="str">
        <f t="shared" si="56"/>
        <v/>
      </c>
      <c r="L741" s="1120"/>
      <c r="M741" s="983"/>
      <c r="N741" s="983"/>
      <c r="O741" s="983"/>
      <c r="P741" s="983"/>
      <c r="Q741" s="1150"/>
      <c r="R741" s="1134"/>
      <c r="S741" s="1135"/>
      <c r="T741" s="1135"/>
      <c r="U741" s="1082">
        <v>741</v>
      </c>
      <c r="V741" s="470"/>
    </row>
    <row r="742" spans="1:22" ht="15.75" hidden="1" customHeight="1">
      <c r="A742" s="1223" t="s">
        <v>157</v>
      </c>
      <c r="B742" s="969"/>
      <c r="C742" s="1172" t="str">
        <f>IF(Data!BZ742="","",Data!BZ742)</f>
        <v/>
      </c>
      <c r="D742" s="1172" t="str">
        <f>IF(Data!CA742="","",Data!CA742)</f>
        <v/>
      </c>
      <c r="E742" s="1172" t="str">
        <f>IF(Data!CB742="","",Data!CB742)</f>
        <v/>
      </c>
      <c r="F742" s="1172" t="str">
        <f>IF(Data!CC742="","",Data!CC742)</f>
        <v/>
      </c>
      <c r="G742" s="1120"/>
      <c r="H742" s="983"/>
      <c r="I742" s="983"/>
      <c r="J742" s="983"/>
      <c r="K742" s="983"/>
      <c r="L742" s="1120"/>
      <c r="M742" s="983"/>
      <c r="N742" s="983"/>
      <c r="O742" s="983"/>
      <c r="P742" s="983"/>
      <c r="Q742" s="1150"/>
      <c r="R742" s="1134"/>
      <c r="S742" s="1135"/>
      <c r="T742" s="1135"/>
      <c r="U742" s="1082">
        <v>742</v>
      </c>
      <c r="V742" s="470"/>
    </row>
    <row r="743" spans="1:22" ht="15.75" customHeight="1">
      <c r="A743" s="1117" t="s">
        <v>158</v>
      </c>
      <c r="B743" s="969"/>
      <c r="C743" s="1164">
        <f>IF(Data!BZ743="","",Data!BZ743)</f>
        <v>19980.908313376669</v>
      </c>
      <c r="D743" s="1164">
        <f>IF(Data!CA743="","",Data!CA743)</f>
        <v>19980.908313376669</v>
      </c>
      <c r="E743" s="1164">
        <f>IF(Data!CB743="","",Data!CB743)</f>
        <v>8078.9240506329124</v>
      </c>
      <c r="F743" s="1164">
        <f>IF(Data!CC743="","",Data!CC743)</f>
        <v>8078.9240506329124</v>
      </c>
      <c r="G743" s="1123"/>
      <c r="H743" s="992" t="str">
        <f>IF(H740="","",H739*H740*H741*C742)</f>
        <v/>
      </c>
      <c r="I743" s="992" t="str">
        <f>IF(I740="","",I739*I740*I741*D742)</f>
        <v/>
      </c>
      <c r="J743" s="992" t="str">
        <f>IF(J740="","",J739*J740*J741*E742)</f>
        <v/>
      </c>
      <c r="K743" s="992" t="str">
        <f>IF(K740="","",K739*K740*K741*F742)</f>
        <v/>
      </c>
      <c r="L743" s="1121"/>
      <c r="M743" s="1141" t="str">
        <f>IF(H743="","",SUM(H743)-SUM(C743))</f>
        <v/>
      </c>
      <c r="N743" s="1141" t="str">
        <f>IF(I743="","",SUM(I743)-SUM(D743))</f>
        <v/>
      </c>
      <c r="O743" s="1141" t="str">
        <f>IF(J743="","",SUM(J743)-SUM(E743))</f>
        <v/>
      </c>
      <c r="P743" s="1141" t="str">
        <f>IF(K743="","",SUM(K743)-SUM(F743))</f>
        <v/>
      </c>
      <c r="Q743" s="1150"/>
      <c r="R743" s="544"/>
      <c r="S743" s="1050"/>
      <c r="T743" s="1050"/>
      <c r="U743" s="1082">
        <v>743</v>
      </c>
      <c r="V743" s="470"/>
    </row>
    <row r="744" spans="1:22" ht="15.75" customHeight="1">
      <c r="A744" s="1222" t="str">
        <f>IF(Data!A744="","",Data!A744)</f>
        <v>Public works -- see Data2</v>
      </c>
      <c r="B744" s="969"/>
      <c r="C744" s="1025" t="str">
        <f>IF(Data!BZ744="","",Data!BZ744)</f>
        <v/>
      </c>
      <c r="D744" s="1025" t="str">
        <f>IF(Data!CA744="","",Data!CA744)</f>
        <v/>
      </c>
      <c r="E744" s="1025" t="str">
        <f>IF(Data!CB744="","",Data!CB744)</f>
        <v/>
      </c>
      <c r="F744" s="1025" t="str">
        <f>IF(Data!CC744="","",Data!CC744)</f>
        <v/>
      </c>
      <c r="G744" s="1123"/>
      <c r="H744" s="983"/>
      <c r="I744" s="983"/>
      <c r="J744" s="983"/>
      <c r="K744" s="983"/>
      <c r="L744" s="1123"/>
      <c r="M744" s="1137"/>
      <c r="N744" s="1137"/>
      <c r="O744" s="1137"/>
      <c r="P744" s="1137"/>
      <c r="Q744" s="1150"/>
      <c r="R744" s="489"/>
      <c r="S744" s="489"/>
      <c r="T744" s="489"/>
      <c r="U744" s="1082">
        <v>744</v>
      </c>
      <c r="V744" s="470"/>
    </row>
    <row r="745" spans="1:22" ht="15.75" hidden="1" customHeight="1">
      <c r="A745" s="1223" t="s">
        <v>154</v>
      </c>
      <c r="B745" s="969"/>
      <c r="C745" s="1172" t="str">
        <f>IF(Data!BZ745="","",Data!BZ745)</f>
        <v/>
      </c>
      <c r="D745" s="1172" t="str">
        <f>IF(Data!CA745="","",Data!CA745)</f>
        <v/>
      </c>
      <c r="E745" s="1172" t="str">
        <f>IF(Data!CB745="","",Data!CB745)</f>
        <v/>
      </c>
      <c r="F745" s="1172" t="str">
        <f>IF(Data!CC745="","",Data!CC745)</f>
        <v/>
      </c>
      <c r="G745" s="1123"/>
      <c r="H745" s="1217" t="str">
        <f>IF(C745="","",C745*'Exp factors'!C$36)</f>
        <v/>
      </c>
      <c r="I745" s="1217" t="str">
        <f>IF(D745="","",D745*'Exp factors'!D$36)</f>
        <v/>
      </c>
      <c r="J745" s="1217" t="str">
        <f>IF(E745="","",E745*'Exp factors'!E$36)</f>
        <v/>
      </c>
      <c r="K745" s="1217" t="str">
        <f>IF(F745="","",F745*'Exp factors'!F$36)</f>
        <v/>
      </c>
      <c r="L745" s="1120"/>
      <c r="M745" s="983"/>
      <c r="N745" s="983"/>
      <c r="O745" s="983"/>
      <c r="P745" s="983"/>
      <c r="Q745" s="1150"/>
      <c r="R745" s="1134"/>
      <c r="S745" s="1135"/>
      <c r="T745" s="1135"/>
      <c r="U745" s="1082">
        <v>745</v>
      </c>
      <c r="V745" s="470"/>
    </row>
    <row r="746" spans="1:22" ht="15.75" hidden="1" customHeight="1">
      <c r="A746" s="1223" t="s">
        <v>155</v>
      </c>
      <c r="B746" s="969"/>
      <c r="C746" s="1172" t="str">
        <f>IF(Data!BZ746="","",Data!BZ746)</f>
        <v/>
      </c>
      <c r="D746" s="1172" t="str">
        <f>IF(Data!CA746="","",Data!CA746)</f>
        <v/>
      </c>
      <c r="E746" s="1172" t="str">
        <f>IF(Data!CB746="","",Data!CB746)</f>
        <v/>
      </c>
      <c r="F746" s="1172" t="str">
        <f>IF(Data!CC746="","",Data!CC746)</f>
        <v/>
      </c>
      <c r="G746" s="1120"/>
      <c r="H746" s="1217" t="str">
        <f t="shared" ref="H746:K747" si="57">IF(C746&gt;0,C746,"")</f>
        <v/>
      </c>
      <c r="I746" s="1217" t="str">
        <f t="shared" si="57"/>
        <v/>
      </c>
      <c r="J746" s="1217" t="str">
        <f t="shared" si="57"/>
        <v/>
      </c>
      <c r="K746" s="1217" t="str">
        <f t="shared" si="57"/>
        <v/>
      </c>
      <c r="L746" s="1120"/>
      <c r="M746" s="983"/>
      <c r="N746" s="983"/>
      <c r="O746" s="983"/>
      <c r="P746" s="983"/>
      <c r="Q746" s="1150"/>
      <c r="R746" s="1134"/>
      <c r="S746" s="1135"/>
      <c r="T746" s="1135"/>
      <c r="U746" s="1082">
        <v>746</v>
      </c>
      <c r="V746" s="470"/>
    </row>
    <row r="747" spans="1:22" ht="15.75" hidden="1" customHeight="1">
      <c r="A747" s="1223" t="s">
        <v>156</v>
      </c>
      <c r="B747" s="969"/>
      <c r="C747" s="1172" t="str">
        <f>IF(Data!BZ747="","",Data!BZ747)</f>
        <v/>
      </c>
      <c r="D747" s="1172" t="str">
        <f>IF(Data!CA747="","",Data!CA747)</f>
        <v/>
      </c>
      <c r="E747" s="1172" t="str">
        <f>IF(Data!CB747="","",Data!CB747)</f>
        <v/>
      </c>
      <c r="F747" s="1172" t="str">
        <f>IF(Data!CC747="","",Data!CC747)</f>
        <v/>
      </c>
      <c r="G747" s="1120"/>
      <c r="H747" s="1217" t="str">
        <f t="shared" si="57"/>
        <v/>
      </c>
      <c r="I747" s="1217" t="str">
        <f t="shared" si="57"/>
        <v/>
      </c>
      <c r="J747" s="1217" t="str">
        <f t="shared" si="57"/>
        <v/>
      </c>
      <c r="K747" s="1217" t="str">
        <f t="shared" si="57"/>
        <v/>
      </c>
      <c r="L747" s="1120"/>
      <c r="M747" s="983"/>
      <c r="N747" s="983"/>
      <c r="O747" s="983"/>
      <c r="P747" s="983"/>
      <c r="Q747" s="1150"/>
      <c r="R747" s="1134"/>
      <c r="S747" s="1135"/>
      <c r="T747" s="1135"/>
      <c r="U747" s="1082">
        <v>747</v>
      </c>
      <c r="V747" s="470"/>
    </row>
    <row r="748" spans="1:22" ht="15.75" hidden="1" customHeight="1">
      <c r="A748" s="1223" t="s">
        <v>157</v>
      </c>
      <c r="B748" s="969"/>
      <c r="C748" s="1172" t="str">
        <f>IF(Data!BZ748="","",Data!BZ748)</f>
        <v/>
      </c>
      <c r="D748" s="1172" t="str">
        <f>IF(Data!CA748="","",Data!CA748)</f>
        <v/>
      </c>
      <c r="E748" s="1172" t="str">
        <f>IF(Data!CB748="","",Data!CB748)</f>
        <v/>
      </c>
      <c r="F748" s="1172" t="str">
        <f>IF(Data!CC748="","",Data!CC748)</f>
        <v/>
      </c>
      <c r="G748" s="1120"/>
      <c r="H748" s="983"/>
      <c r="I748" s="983"/>
      <c r="J748" s="983"/>
      <c r="K748" s="983"/>
      <c r="L748" s="1120"/>
      <c r="M748" s="983"/>
      <c r="N748" s="983"/>
      <c r="O748" s="983"/>
      <c r="P748" s="983"/>
      <c r="Q748" s="1150"/>
      <c r="R748" s="1134"/>
      <c r="S748" s="1135"/>
      <c r="T748" s="1135"/>
      <c r="U748" s="1082">
        <v>748</v>
      </c>
      <c r="V748" s="470"/>
    </row>
    <row r="749" spans="1:22" ht="15.75" customHeight="1">
      <c r="A749" s="1117" t="s">
        <v>158</v>
      </c>
      <c r="B749" s="969"/>
      <c r="C749" s="1164">
        <f>IF(Data!BZ749="","",Data!BZ749)</f>
        <v>0</v>
      </c>
      <c r="D749" s="1164">
        <f>IF(Data!CA749="","",Data!CA749)</f>
        <v>561</v>
      </c>
      <c r="E749" s="1164">
        <f>IF(Data!CB749="","",Data!CB749)</f>
        <v>0</v>
      </c>
      <c r="F749" s="1164">
        <f>IF(Data!CC749="","",Data!CC749)</f>
        <v>0</v>
      </c>
      <c r="G749" s="1123"/>
      <c r="H749" s="992" t="str">
        <f>IF(H746="","",H745*H746*H747*C748)</f>
        <v/>
      </c>
      <c r="I749" s="992" t="str">
        <f>IF(I746="","",I745*I746*I747*D748)</f>
        <v/>
      </c>
      <c r="J749" s="992" t="str">
        <f>IF(J746="","",J745*J746*J747*E748)</f>
        <v/>
      </c>
      <c r="K749" s="992" t="str">
        <f>IF(K746="","",K745*K746*K747*F748)</f>
        <v/>
      </c>
      <c r="L749" s="1121"/>
      <c r="M749" s="1141" t="str">
        <f>IF(H749="","",SUM(H749)-SUM(C749))</f>
        <v/>
      </c>
      <c r="N749" s="1141" t="str">
        <f>IF(I749="","",SUM(I749)-SUM(D749))</f>
        <v/>
      </c>
      <c r="O749" s="1141" t="str">
        <f>IF(J749="","",SUM(J749)-SUM(E749))</f>
        <v/>
      </c>
      <c r="P749" s="1141" t="str">
        <f>IF(K749="","",SUM(K749)-SUM(F749))</f>
        <v/>
      </c>
      <c r="Q749" s="1150"/>
      <c r="R749" s="544"/>
      <c r="S749" s="1050"/>
      <c r="T749" s="1050"/>
      <c r="U749" s="1082">
        <v>749</v>
      </c>
      <c r="V749" s="470"/>
    </row>
    <row r="750" spans="1:22" ht="15.75" customHeight="1">
      <c r="A750" s="1222" t="str">
        <f>IF(Data!A750="","",Data!A750)</f>
        <v>Self-employment -- see Data2</v>
      </c>
      <c r="B750" s="969"/>
      <c r="C750" s="1025" t="str">
        <f>IF(Data!BZ750="","",Data!BZ750)</f>
        <v/>
      </c>
      <c r="D750" s="1025" t="str">
        <f>IF(Data!CA750="","",Data!CA750)</f>
        <v/>
      </c>
      <c r="E750" s="1025" t="str">
        <f>IF(Data!CB750="","",Data!CB750)</f>
        <v/>
      </c>
      <c r="F750" s="1025" t="str">
        <f>IF(Data!CC750="","",Data!CC750)</f>
        <v/>
      </c>
      <c r="G750" s="1123"/>
      <c r="H750" s="983"/>
      <c r="I750" s="983"/>
      <c r="J750" s="983"/>
      <c r="K750" s="983"/>
      <c r="L750" s="1123"/>
      <c r="M750" s="1137"/>
      <c r="N750" s="1137"/>
      <c r="O750" s="1137"/>
      <c r="P750" s="1137"/>
      <c r="Q750" s="1150"/>
      <c r="R750" s="489"/>
      <c r="S750" s="489"/>
      <c r="T750" s="489"/>
      <c r="U750" s="1082">
        <v>750</v>
      </c>
      <c r="V750" s="470"/>
    </row>
    <row r="751" spans="1:22" ht="15.75" hidden="1" customHeight="1">
      <c r="A751" s="1223" t="s">
        <v>154</v>
      </c>
      <c r="B751" s="969"/>
      <c r="C751" s="1172" t="str">
        <f>IF(Data!BZ751="","",Data!BZ751)</f>
        <v/>
      </c>
      <c r="D751" s="1172" t="str">
        <f>IF(Data!CA751="","",Data!CA751)</f>
        <v/>
      </c>
      <c r="E751" s="1172" t="str">
        <f>IF(Data!CB751="","",Data!CB751)</f>
        <v/>
      </c>
      <c r="F751" s="1172" t="str">
        <f>IF(Data!CC751="","",Data!CC751)</f>
        <v/>
      </c>
      <c r="G751" s="1123"/>
      <c r="H751" s="1217" t="str">
        <f>IF(C751="","",C751*'Exp factors'!C$36)</f>
        <v/>
      </c>
      <c r="I751" s="1217" t="str">
        <f>IF(D751="","",D751*'Exp factors'!D$36)</f>
        <v/>
      </c>
      <c r="J751" s="1217" t="str">
        <f>IF(E751="","",E751*'Exp factors'!E$36)</f>
        <v/>
      </c>
      <c r="K751" s="1217" t="str">
        <f>IF(F751="","",F751*'Exp factors'!F$36)</f>
        <v/>
      </c>
      <c r="L751" s="1120"/>
      <c r="M751" s="983"/>
      <c r="N751" s="983"/>
      <c r="O751" s="983"/>
      <c r="P751" s="983"/>
      <c r="Q751" s="1150"/>
      <c r="R751" s="1134"/>
      <c r="S751" s="1135"/>
      <c r="T751" s="1135"/>
      <c r="U751" s="1082">
        <v>751</v>
      </c>
      <c r="V751" s="470"/>
    </row>
    <row r="752" spans="1:22" ht="15.75" hidden="1" customHeight="1">
      <c r="A752" s="1223" t="s">
        <v>155</v>
      </c>
      <c r="B752" s="969"/>
      <c r="C752" s="1172" t="str">
        <f>IF(Data!BZ752="","",Data!BZ752)</f>
        <v/>
      </c>
      <c r="D752" s="1172" t="str">
        <f>IF(Data!CA752="","",Data!CA752)</f>
        <v/>
      </c>
      <c r="E752" s="1172" t="str">
        <f>IF(Data!CB752="","",Data!CB752)</f>
        <v/>
      </c>
      <c r="F752" s="1172" t="str">
        <f>IF(Data!CC752="","",Data!CC752)</f>
        <v/>
      </c>
      <c r="G752" s="1120"/>
      <c r="H752" s="1217" t="str">
        <f t="shared" ref="H752:K753" si="58">IF(C752&gt;0,C752,"")</f>
        <v/>
      </c>
      <c r="I752" s="1217" t="str">
        <f t="shared" si="58"/>
        <v/>
      </c>
      <c r="J752" s="1217" t="str">
        <f t="shared" si="58"/>
        <v/>
      </c>
      <c r="K752" s="1217" t="str">
        <f t="shared" si="58"/>
        <v/>
      </c>
      <c r="L752" s="1120"/>
      <c r="M752" s="983"/>
      <c r="N752" s="983"/>
      <c r="O752" s="983"/>
      <c r="P752" s="983"/>
      <c r="Q752" s="1150"/>
      <c r="R752" s="1134"/>
      <c r="S752" s="1135"/>
      <c r="T752" s="1135"/>
      <c r="U752" s="1082">
        <v>752</v>
      </c>
      <c r="V752" s="470"/>
    </row>
    <row r="753" spans="1:22" ht="15.75" hidden="1" customHeight="1">
      <c r="A753" s="1223" t="s">
        <v>156</v>
      </c>
      <c r="B753" s="969"/>
      <c r="C753" s="1172" t="str">
        <f>IF(Data!BZ753="","",Data!BZ753)</f>
        <v/>
      </c>
      <c r="D753" s="1172" t="str">
        <f>IF(Data!CA753="","",Data!CA753)</f>
        <v/>
      </c>
      <c r="E753" s="1172" t="str">
        <f>IF(Data!CB753="","",Data!CB753)</f>
        <v/>
      </c>
      <c r="F753" s="1172" t="str">
        <f>IF(Data!CC753="","",Data!CC753)</f>
        <v/>
      </c>
      <c r="G753" s="1120"/>
      <c r="H753" s="1217" t="str">
        <f t="shared" si="58"/>
        <v/>
      </c>
      <c r="I753" s="1217" t="str">
        <f t="shared" si="58"/>
        <v/>
      </c>
      <c r="J753" s="1217" t="str">
        <f t="shared" si="58"/>
        <v/>
      </c>
      <c r="K753" s="1217" t="str">
        <f t="shared" si="58"/>
        <v/>
      </c>
      <c r="L753" s="1120"/>
      <c r="M753" s="983"/>
      <c r="N753" s="983"/>
      <c r="O753" s="983"/>
      <c r="P753" s="983"/>
      <c r="Q753" s="1150"/>
      <c r="R753" s="1134"/>
      <c r="S753" s="1135"/>
      <c r="T753" s="1135"/>
      <c r="U753" s="1082">
        <v>753</v>
      </c>
      <c r="V753" s="470"/>
    </row>
    <row r="754" spans="1:22" ht="15.75" hidden="1" customHeight="1">
      <c r="A754" s="1223" t="s">
        <v>157</v>
      </c>
      <c r="B754" s="969"/>
      <c r="C754" s="1172" t="str">
        <f>IF(Data!BZ754="","",Data!BZ754)</f>
        <v/>
      </c>
      <c r="D754" s="1172" t="str">
        <f>IF(Data!CA754="","",Data!CA754)</f>
        <v/>
      </c>
      <c r="E754" s="1172" t="str">
        <f>IF(Data!CB754="","",Data!CB754)</f>
        <v/>
      </c>
      <c r="F754" s="1172" t="str">
        <f>IF(Data!CC754="","",Data!CC754)</f>
        <v/>
      </c>
      <c r="G754" s="1120"/>
      <c r="H754" s="983"/>
      <c r="I754" s="983"/>
      <c r="J754" s="983"/>
      <c r="K754" s="983"/>
      <c r="L754" s="1120"/>
      <c r="M754" s="983"/>
      <c r="N754" s="983"/>
      <c r="O754" s="983"/>
      <c r="P754" s="983"/>
      <c r="Q754" s="1150"/>
      <c r="R754" s="1134"/>
      <c r="S754" s="1135"/>
      <c r="T754" s="1135"/>
      <c r="U754" s="1082">
        <v>754</v>
      </c>
      <c r="V754" s="470"/>
    </row>
    <row r="755" spans="1:22" ht="15.75" customHeight="1">
      <c r="A755" s="1117" t="s">
        <v>158</v>
      </c>
      <c r="B755" s="969"/>
      <c r="C755" s="1164">
        <f>IF(Data!BZ755="","",Data!BZ755)</f>
        <v>3600</v>
      </c>
      <c r="D755" s="1164">
        <f>IF(Data!CA755="","",Data!CA755)</f>
        <v>4100</v>
      </c>
      <c r="E755" s="1164">
        <f>IF(Data!CB755="","",Data!CB755)</f>
        <v>3600</v>
      </c>
      <c r="F755" s="1164">
        <f>IF(Data!CC755="","",Data!CC755)</f>
        <v>6000</v>
      </c>
      <c r="G755" s="1123"/>
      <c r="H755" s="1217">
        <f>IF(C755="","",C755*'Exp factors'!C$36)</f>
        <v>4320</v>
      </c>
      <c r="I755" s="1217">
        <f>IF(D755="","",D755*'Exp factors'!D$36)</f>
        <v>4920</v>
      </c>
      <c r="J755" s="1217">
        <f>IF(E755="","",E755*'Exp factors'!E$36)</f>
        <v>4320</v>
      </c>
      <c r="K755" s="1217">
        <f>IF(F755="","",F755*'Exp factors'!F$36)</f>
        <v>7200</v>
      </c>
      <c r="L755" s="1121"/>
      <c r="M755" s="1141">
        <f>IF(H755="","",SUM(H755)-SUM(C755))</f>
        <v>720</v>
      </c>
      <c r="N755" s="1141">
        <f>IF(I755="","",SUM(I755)-SUM(D755))</f>
        <v>820</v>
      </c>
      <c r="O755" s="1141">
        <f>IF(J755="","",SUM(J755)-SUM(E755))</f>
        <v>720</v>
      </c>
      <c r="P755" s="1141">
        <f>IF(K755="","",SUM(K755)-SUM(F755))</f>
        <v>1200</v>
      </c>
      <c r="Q755" s="1150"/>
      <c r="R755" s="544"/>
      <c r="S755" s="1050"/>
      <c r="T755" s="1050"/>
      <c r="U755" s="1082">
        <v>755</v>
      </c>
      <c r="V755" s="470"/>
    </row>
    <row r="756" spans="1:22" ht="15.75" customHeight="1">
      <c r="A756" s="1222" t="str">
        <f>IF(Data!A756="","",Data!A756)</f>
        <v>Small business -- see Data2</v>
      </c>
      <c r="B756" s="969"/>
      <c r="C756" s="1025" t="str">
        <f>IF(Data!BZ756="","",Data!BZ756)</f>
        <v/>
      </c>
      <c r="D756" s="1025" t="str">
        <f>IF(Data!CA756="","",Data!CA756)</f>
        <v/>
      </c>
      <c r="E756" s="1025" t="str">
        <f>IF(Data!CB756="","",Data!CB756)</f>
        <v/>
      </c>
      <c r="F756" s="1025" t="str">
        <f>IF(Data!CC756="","",Data!CC756)</f>
        <v/>
      </c>
      <c r="G756" s="1120"/>
      <c r="H756" s="1217" t="str">
        <f>IF(C756="","",C756*'Exp factors'!C$36)</f>
        <v/>
      </c>
      <c r="I756" s="1217" t="str">
        <f>IF(D756="","",D756*'Exp factors'!D$36)</f>
        <v/>
      </c>
      <c r="J756" s="1217" t="str">
        <f>IF(E756="","",E756*'Exp factors'!E$36)</f>
        <v/>
      </c>
      <c r="K756" s="1217" t="str">
        <f>IF(F756="","",F756*'Exp factors'!F$36)</f>
        <v/>
      </c>
      <c r="L756" s="1120"/>
      <c r="M756" s="983"/>
      <c r="N756" s="983"/>
      <c r="O756" s="983"/>
      <c r="P756" s="983"/>
      <c r="Q756" s="1150"/>
      <c r="R756" s="1134"/>
      <c r="S756" s="1135"/>
      <c r="T756" s="1135"/>
      <c r="U756" s="1082">
        <v>756</v>
      </c>
      <c r="V756" s="470"/>
    </row>
    <row r="757" spans="1:22" ht="15.75" hidden="1" customHeight="1">
      <c r="A757" s="1223" t="s">
        <v>155</v>
      </c>
      <c r="B757" s="1224"/>
      <c r="C757" s="1172" t="str">
        <f>IF(Data!BZ757="","",Data!BZ757)</f>
        <v/>
      </c>
      <c r="D757" s="1172" t="str">
        <f>IF(Data!CA757="","",Data!CA757)</f>
        <v/>
      </c>
      <c r="E757" s="1172" t="str">
        <f>IF(Data!CB757="","",Data!CB757)</f>
        <v/>
      </c>
      <c r="F757" s="1172" t="str">
        <f>IF(Data!CC757="","",Data!CC757)</f>
        <v/>
      </c>
      <c r="G757" s="1120"/>
      <c r="H757" s="1217" t="str">
        <f t="shared" ref="H757:K759" si="59">IF(C757&gt;0,C757,"")</f>
        <v/>
      </c>
      <c r="I757" s="1217" t="str">
        <f t="shared" si="59"/>
        <v/>
      </c>
      <c r="J757" s="1217" t="str">
        <f t="shared" si="59"/>
        <v/>
      </c>
      <c r="K757" s="1217" t="str">
        <f t="shared" si="59"/>
        <v/>
      </c>
      <c r="L757" s="1120"/>
      <c r="M757" s="983"/>
      <c r="N757" s="983"/>
      <c r="O757" s="983"/>
      <c r="P757" s="983"/>
      <c r="Q757" s="1150"/>
      <c r="R757" s="1134"/>
      <c r="S757" s="1135"/>
      <c r="T757" s="1135"/>
      <c r="U757" s="1082">
        <v>757</v>
      </c>
      <c r="V757" s="470"/>
    </row>
    <row r="758" spans="1:22" ht="15.75" hidden="1" customHeight="1">
      <c r="A758" s="1223" t="s">
        <v>156</v>
      </c>
      <c r="B758" s="1224"/>
      <c r="C758" s="1172" t="str">
        <f>IF(Data!BZ758="","",Data!BZ758)</f>
        <v/>
      </c>
      <c r="D758" s="1172" t="str">
        <f>IF(Data!CA758="","",Data!CA758)</f>
        <v/>
      </c>
      <c r="E758" s="1172" t="str">
        <f>IF(Data!CB758="","",Data!CB758)</f>
        <v/>
      </c>
      <c r="F758" s="1172" t="str">
        <f>IF(Data!CC758="","",Data!CC758)</f>
        <v/>
      </c>
      <c r="G758" s="1120"/>
      <c r="H758" s="1217" t="str">
        <f t="shared" si="59"/>
        <v/>
      </c>
      <c r="I758" s="1217" t="str">
        <f t="shared" si="59"/>
        <v/>
      </c>
      <c r="J758" s="1217" t="str">
        <f t="shared" si="59"/>
        <v/>
      </c>
      <c r="K758" s="1217" t="str">
        <f t="shared" si="59"/>
        <v/>
      </c>
      <c r="L758" s="1120"/>
      <c r="M758" s="983"/>
      <c r="N758" s="983"/>
      <c r="O758" s="983"/>
      <c r="P758" s="983"/>
      <c r="Q758" s="1150"/>
      <c r="R758" s="1134"/>
      <c r="S758" s="1135"/>
      <c r="T758" s="1135"/>
      <c r="U758" s="1082">
        <v>758</v>
      </c>
      <c r="V758" s="470"/>
    </row>
    <row r="759" spans="1:22" ht="15.75" hidden="1" customHeight="1">
      <c r="A759" s="1223" t="s">
        <v>202</v>
      </c>
      <c r="B759" s="1224"/>
      <c r="C759" s="1172" t="str">
        <f>IF(Data!BZ759="","",Data!BZ759)</f>
        <v/>
      </c>
      <c r="D759" s="1172" t="str">
        <f>IF(Data!CA759="","",Data!CA759)</f>
        <v/>
      </c>
      <c r="E759" s="1172" t="str">
        <f>IF(Data!CB759="","",Data!CB759)</f>
        <v/>
      </c>
      <c r="F759" s="1172" t="str">
        <f>IF(Data!CC759="","",Data!CC759)</f>
        <v/>
      </c>
      <c r="G759" s="1120"/>
      <c r="H759" s="1217" t="str">
        <f t="shared" si="59"/>
        <v/>
      </c>
      <c r="I759" s="1217" t="str">
        <f t="shared" si="59"/>
        <v/>
      </c>
      <c r="J759" s="1217" t="str">
        <f t="shared" si="59"/>
        <v/>
      </c>
      <c r="K759" s="1217" t="str">
        <f t="shared" si="59"/>
        <v/>
      </c>
      <c r="L759" s="1120"/>
      <c r="M759" s="983"/>
      <c r="N759" s="983"/>
      <c r="O759" s="983"/>
      <c r="P759" s="983"/>
      <c r="Q759" s="1150"/>
      <c r="R759" s="1134"/>
      <c r="S759" s="1135"/>
      <c r="T759" s="1135"/>
      <c r="U759" s="1082">
        <v>759</v>
      </c>
      <c r="V759" s="470"/>
    </row>
    <row r="760" spans="1:22" ht="15.75" customHeight="1">
      <c r="A760" s="1188" t="s">
        <v>158</v>
      </c>
      <c r="B760" s="1224"/>
      <c r="C760" s="1164">
        <f>IF(Data!BZ760="","",Data!BZ760)</f>
        <v>0</v>
      </c>
      <c r="D760" s="1164">
        <f>IF(Data!CA760="","",Data!CA760)</f>
        <v>840</v>
      </c>
      <c r="E760" s="1164">
        <f>IF(Data!CB760="","",Data!CB760)</f>
        <v>7200</v>
      </c>
      <c r="F760" s="1164">
        <f>IF(Data!CC760="","",Data!CC760)</f>
        <v>14400</v>
      </c>
      <c r="G760" s="1121"/>
      <c r="H760" s="992" t="str">
        <f>IF(H757="","",H756*H757*H758*H759)</f>
        <v/>
      </c>
      <c r="I760" s="992" t="str">
        <f>IF(I757="","",I756*I757*I758*I759)</f>
        <v/>
      </c>
      <c r="J760" s="992" t="str">
        <f>IF(J757="","",J756*J757*J758*J759)</f>
        <v/>
      </c>
      <c r="K760" s="992" t="str">
        <f>IF(K757="","",K756*K757*K758*K759)</f>
        <v/>
      </c>
      <c r="L760" s="1121"/>
      <c r="M760" s="1141" t="str">
        <f>IF(H760="","",SUM(H760)-SUM(C760))</f>
        <v/>
      </c>
      <c r="N760" s="1141" t="str">
        <f>IF(I760="","",SUM(I760)-SUM(D760))</f>
        <v/>
      </c>
      <c r="O760" s="1141" t="str">
        <f>IF(J760="","",SUM(J760)-SUM(E760))</f>
        <v/>
      </c>
      <c r="P760" s="1141" t="str">
        <f>IF(K760="","",SUM(K760)-SUM(F760))</f>
        <v/>
      </c>
      <c r="Q760" s="1150"/>
      <c r="R760" s="544"/>
      <c r="S760" s="1050"/>
      <c r="T760" s="1050"/>
      <c r="U760" s="1082">
        <v>760</v>
      </c>
      <c r="V760" s="470"/>
    </row>
    <row r="761" spans="1:22" ht="15.75" customHeight="1">
      <c r="A761" s="554" t="str">
        <f>IF(Data!A761="","",Data!A761)</f>
        <v>Gifts/social support: type</v>
      </c>
      <c r="B761" s="1224"/>
      <c r="C761" s="1025" t="str">
        <f>IF(Data!BZ761="","",Data!BZ761)</f>
        <v/>
      </c>
      <c r="D761" s="1025" t="str">
        <f>IF(Data!CA761="","",Data!CA761)</f>
        <v/>
      </c>
      <c r="E761" s="1025" t="str">
        <f>IF(Data!CB761="","",Data!CB761)</f>
        <v/>
      </c>
      <c r="F761" s="1025" t="str">
        <f>IF(Data!CC761="","",Data!CC761)</f>
        <v/>
      </c>
      <c r="G761" s="1123"/>
      <c r="H761" s="983"/>
      <c r="I761" s="983"/>
      <c r="J761" s="983"/>
      <c r="K761" s="983"/>
      <c r="L761" s="1123"/>
      <c r="M761" s="983"/>
      <c r="N761" s="983"/>
      <c r="O761" s="983"/>
      <c r="P761" s="983"/>
      <c r="Q761" s="1150"/>
      <c r="R761" s="489"/>
      <c r="S761" s="489"/>
      <c r="T761" s="489"/>
      <c r="U761" s="1082">
        <v>761</v>
      </c>
      <c r="V761" s="470"/>
    </row>
    <row r="762" spans="1:22" ht="15.75" customHeight="1">
      <c r="A762" s="1142" t="s">
        <v>155</v>
      </c>
      <c r="B762" s="1224"/>
      <c r="C762" s="1025" t="str">
        <f>IF(Data!BZ762="","",Data!BZ762)</f>
        <v/>
      </c>
      <c r="D762" s="1025" t="str">
        <f>IF(Data!CA762="","",Data!CA762)</f>
        <v/>
      </c>
      <c r="E762" s="1025" t="str">
        <f>IF(Data!CB762="","",Data!CB762)</f>
        <v/>
      </c>
      <c r="F762" s="1025" t="str">
        <f>IF(Data!CC762="","",Data!CC762)</f>
        <v/>
      </c>
      <c r="G762" s="1123"/>
      <c r="H762" s="1217" t="str">
        <f>IF(C762="","",C762*'Exp factors'!C$38)</f>
        <v/>
      </c>
      <c r="I762" s="1217" t="str">
        <f>IF(D762="","",D762*'Exp factors'!D$38)</f>
        <v/>
      </c>
      <c r="J762" s="1217" t="str">
        <f>IF(E762="","",E762*'Exp factors'!E$38)</f>
        <v/>
      </c>
      <c r="K762" s="1217" t="str">
        <f>IF(F762="","",F762*'Exp factors'!F$38)</f>
        <v/>
      </c>
      <c r="L762" s="1123"/>
      <c r="M762" s="983"/>
      <c r="N762" s="983"/>
      <c r="O762" s="983"/>
      <c r="P762" s="983"/>
      <c r="Q762" s="1150"/>
      <c r="R762" s="1134"/>
      <c r="S762" s="1135"/>
      <c r="T762" s="1135"/>
      <c r="U762" s="1082">
        <v>762</v>
      </c>
      <c r="V762" s="470"/>
    </row>
    <row r="763" spans="1:22" ht="15.75" customHeight="1">
      <c r="A763" s="1142" t="s">
        <v>156</v>
      </c>
      <c r="B763" s="1224"/>
      <c r="C763" s="1025" t="str">
        <f>IF(Data!BZ763="","",Data!BZ763)</f>
        <v/>
      </c>
      <c r="D763" s="1025" t="str">
        <f>IF(Data!CA763="","",Data!CA763)</f>
        <v/>
      </c>
      <c r="E763" s="1025" t="str">
        <f>IF(Data!CB763="","",Data!CB763)</f>
        <v/>
      </c>
      <c r="F763" s="1025" t="str">
        <f>IF(Data!CC763="","",Data!CC763)</f>
        <v/>
      </c>
      <c r="G763" s="1123"/>
      <c r="H763" s="1217" t="str">
        <f t="shared" ref="H763:K764" si="60">IF(C763&gt;0,C763,"")</f>
        <v/>
      </c>
      <c r="I763" s="1217" t="str">
        <f t="shared" si="60"/>
        <v/>
      </c>
      <c r="J763" s="1217" t="str">
        <f t="shared" si="60"/>
        <v/>
      </c>
      <c r="K763" s="1217" t="str">
        <f t="shared" si="60"/>
        <v/>
      </c>
      <c r="L763" s="1123"/>
      <c r="M763" s="983"/>
      <c r="N763" s="983"/>
      <c r="O763" s="983"/>
      <c r="P763" s="983"/>
      <c r="Q763" s="1150"/>
      <c r="R763" s="1134"/>
      <c r="S763" s="1135"/>
      <c r="T763" s="1135"/>
      <c r="U763" s="1082">
        <v>763</v>
      </c>
      <c r="V763" s="470"/>
    </row>
    <row r="764" spans="1:22" ht="15.75" customHeight="1">
      <c r="A764" s="1142" t="s">
        <v>157</v>
      </c>
      <c r="B764" s="1224"/>
      <c r="C764" s="1025" t="str">
        <f>IF(Data!BZ764="","",Data!BZ764)</f>
        <v/>
      </c>
      <c r="D764" s="1025" t="str">
        <f>IF(Data!CA764="","",Data!CA764)</f>
        <v/>
      </c>
      <c r="E764" s="1025" t="str">
        <f>IF(Data!CB764="","",Data!CB764)</f>
        <v/>
      </c>
      <c r="F764" s="1025" t="str">
        <f>IF(Data!CC764="","",Data!CC764)</f>
        <v/>
      </c>
      <c r="G764" s="1123"/>
      <c r="H764" s="1217" t="str">
        <f t="shared" si="60"/>
        <v/>
      </c>
      <c r="I764" s="1217" t="str">
        <f t="shared" si="60"/>
        <v/>
      </c>
      <c r="J764" s="1217" t="str">
        <f t="shared" si="60"/>
        <v/>
      </c>
      <c r="K764" s="1217" t="str">
        <f t="shared" si="60"/>
        <v/>
      </c>
      <c r="L764" s="1123"/>
      <c r="M764" s="983"/>
      <c r="N764" s="983"/>
      <c r="O764" s="983"/>
      <c r="P764" s="983"/>
      <c r="Q764" s="1150"/>
      <c r="R764" s="1134"/>
      <c r="S764" s="1135"/>
      <c r="T764" s="1135"/>
      <c r="U764" s="1082">
        <v>764</v>
      </c>
      <c r="V764" s="470"/>
    </row>
    <row r="765" spans="1:22" ht="15.75" customHeight="1">
      <c r="A765" s="1117" t="s">
        <v>158</v>
      </c>
      <c r="B765" s="1224"/>
      <c r="C765" s="1141" t="str">
        <f>IF(SUM(C762)=0,"",C762*C763*C764)</f>
        <v/>
      </c>
      <c r="D765" s="1141" t="str">
        <f>IF(SUM(D762)=0,"",D762*D763*D764)</f>
        <v/>
      </c>
      <c r="E765" s="1141" t="str">
        <f>IF(SUM(E762)=0,"",E762*E763*E764)</f>
        <v/>
      </c>
      <c r="F765" s="1141" t="str">
        <f>IF(SUM(F762)=0,"",F762*F763*F764)</f>
        <v/>
      </c>
      <c r="G765" s="1187"/>
      <c r="H765" s="1141" t="str">
        <f>IF(H762="","",H762*H763*H764)</f>
        <v/>
      </c>
      <c r="I765" s="1141" t="str">
        <f>IF(I762="","",I762*I763*I764)</f>
        <v/>
      </c>
      <c r="J765" s="1141" t="str">
        <f>IF(J762="","",J762*J763*J764)</f>
        <v/>
      </c>
      <c r="K765" s="1141" t="str">
        <f>IF(K762="","",K762*K763*K764)</f>
        <v/>
      </c>
      <c r="L765" s="1187"/>
      <c r="M765" s="1141" t="str">
        <f>IF(H765="","",SUM(H765)-SUM(C765))</f>
        <v/>
      </c>
      <c r="N765" s="1141" t="str">
        <f>IF(I765="","",SUM(I765)-SUM(D765))</f>
        <v/>
      </c>
      <c r="O765" s="1141" t="str">
        <f>IF(J765="","",SUM(J765)-SUM(E765))</f>
        <v/>
      </c>
      <c r="P765" s="1141" t="str">
        <f>IF(K765="","",SUM(K765)-SUM(F765))</f>
        <v/>
      </c>
      <c r="Q765" s="1150"/>
      <c r="R765" s="544"/>
      <c r="S765" s="1050"/>
      <c r="T765" s="1050"/>
      <c r="U765" s="1082">
        <v>765</v>
      </c>
      <c r="V765" s="470"/>
    </row>
    <row r="766" spans="1:22" ht="15.75" customHeight="1">
      <c r="A766" s="1222" t="str">
        <f>IF(Data!A766="","",Data!A766)</f>
        <v>Other income: e.g. Credit (cotton loans)</v>
      </c>
      <c r="B766" s="1224"/>
      <c r="C766" s="1025" t="str">
        <f>IF(Data!BZ766="","",Data!BZ766)</f>
        <v/>
      </c>
      <c r="D766" s="1025" t="str">
        <f>IF(Data!CA766="","",Data!CA766)</f>
        <v/>
      </c>
      <c r="E766" s="1025" t="str">
        <f>IF(Data!CB766="","",Data!CB766)</f>
        <v/>
      </c>
      <c r="F766" s="1025" t="str">
        <f>IF(Data!CC766="","",Data!CC766)</f>
        <v/>
      </c>
      <c r="G766" s="1123"/>
      <c r="H766" s="983"/>
      <c r="I766" s="983"/>
      <c r="J766" s="983"/>
      <c r="K766" s="983"/>
      <c r="L766" s="1123"/>
      <c r="M766" s="983"/>
      <c r="N766" s="983"/>
      <c r="O766" s="983"/>
      <c r="P766" s="983"/>
      <c r="Q766" s="1150"/>
      <c r="R766" s="489"/>
      <c r="S766" s="489"/>
      <c r="T766" s="489"/>
      <c r="U766" s="1082">
        <v>766</v>
      </c>
      <c r="V766" s="470"/>
    </row>
    <row r="767" spans="1:22" ht="15.75" customHeight="1">
      <c r="A767" s="1223" t="s">
        <v>155</v>
      </c>
      <c r="B767" s="1224"/>
      <c r="C767" s="1025">
        <f>IF(Data!BZ767="","",Data!BZ767)</f>
        <v>1</v>
      </c>
      <c r="D767" s="1025" t="str">
        <f>IF(Data!CA767="","",Data!CA767)</f>
        <v/>
      </c>
      <c r="E767" s="1025" t="str">
        <f>IF(Data!CB767="","",Data!CB767)</f>
        <v/>
      </c>
      <c r="F767" s="1025" t="str">
        <f>IF(Data!CC767="","",Data!CC767)</f>
        <v/>
      </c>
      <c r="G767" s="1123"/>
      <c r="H767" s="306"/>
      <c r="I767" s="306"/>
      <c r="J767" s="306"/>
      <c r="K767" s="306"/>
      <c r="L767" s="1123"/>
      <c r="M767" s="983"/>
      <c r="N767" s="983"/>
      <c r="O767" s="983"/>
      <c r="P767" s="983"/>
      <c r="Q767" s="1150"/>
      <c r="R767" s="1134"/>
      <c r="S767" s="1135"/>
      <c r="T767" s="1135"/>
      <c r="U767" s="1082">
        <v>767</v>
      </c>
      <c r="V767" s="470"/>
    </row>
    <row r="768" spans="1:22" ht="15.75" customHeight="1">
      <c r="A768" s="1223" t="s">
        <v>156</v>
      </c>
      <c r="B768" s="1224"/>
      <c r="C768" s="1025">
        <f>IF(Data!BZ768="","",Data!BZ768)</f>
        <v>1</v>
      </c>
      <c r="D768" s="1025" t="str">
        <f>IF(Data!CA768="","",Data!CA768)</f>
        <v/>
      </c>
      <c r="E768" s="1025" t="str">
        <f>IF(Data!CB768="","",Data!CB768)</f>
        <v/>
      </c>
      <c r="F768" s="1025" t="str">
        <f>IF(Data!CC768="","",Data!CC768)</f>
        <v/>
      </c>
      <c r="G768" s="1123"/>
      <c r="H768" s="306"/>
      <c r="I768" s="306"/>
      <c r="J768" s="306"/>
      <c r="K768" s="306"/>
      <c r="L768" s="1123"/>
      <c r="M768" s="983"/>
      <c r="N768" s="983"/>
      <c r="O768" s="983"/>
      <c r="P768" s="983"/>
      <c r="Q768" s="1150"/>
      <c r="R768" s="1134"/>
      <c r="S768" s="1135"/>
      <c r="T768" s="1135"/>
      <c r="U768" s="1082">
        <v>768</v>
      </c>
      <c r="V768" s="470"/>
    </row>
    <row r="769" spans="1:22" ht="15.75" customHeight="1">
      <c r="A769" s="1223" t="s">
        <v>157</v>
      </c>
      <c r="B769" s="1224"/>
      <c r="C769" s="1025">
        <f>IF(Data!BZ769="","",Data!BZ769)</f>
        <v>450</v>
      </c>
      <c r="D769" s="1025" t="str">
        <f>IF(Data!CA769="","",Data!CA769)</f>
        <v/>
      </c>
      <c r="E769" s="1025" t="str">
        <f>IF(Data!CB769="","",Data!CB769)</f>
        <v/>
      </c>
      <c r="F769" s="1025" t="str">
        <f>IF(Data!CC769="","",Data!CC769)</f>
        <v/>
      </c>
      <c r="G769" s="1123"/>
      <c r="H769" s="306"/>
      <c r="I769" s="306"/>
      <c r="J769" s="306"/>
      <c r="K769" s="306"/>
      <c r="L769" s="1123"/>
      <c r="M769" s="983"/>
      <c r="N769" s="983"/>
      <c r="O769" s="983"/>
      <c r="P769" s="983"/>
      <c r="Q769" s="1150"/>
      <c r="R769" s="1134"/>
      <c r="S769" s="1135"/>
      <c r="T769" s="1135"/>
      <c r="U769" s="1082">
        <v>769</v>
      </c>
      <c r="V769" s="470"/>
    </row>
    <row r="770" spans="1:22" ht="15.75" customHeight="1">
      <c r="A770" s="1117" t="s">
        <v>158</v>
      </c>
      <c r="B770" s="1224"/>
      <c r="C770" s="1141">
        <f>IF(SUM(C767)=0,"",C767*C768*C769)</f>
        <v>450</v>
      </c>
      <c r="D770" s="1141" t="str">
        <f>IF(SUM(D767)=0,"",D767*D768*D769)</f>
        <v/>
      </c>
      <c r="E770" s="1141" t="str">
        <f>IF(SUM(E767)=0,"",E767*E768*E769)</f>
        <v/>
      </c>
      <c r="F770" s="1141" t="str">
        <f>IF(SUM(F767)=0,"",F767*F768*F769)</f>
        <v/>
      </c>
      <c r="G770" s="1187"/>
      <c r="H770" s="1141" t="str">
        <f>IF(H767="","",H767*H768*H769)</f>
        <v/>
      </c>
      <c r="I770" s="1141" t="str">
        <f>IF(I767="","",I767*I768*I769)</f>
        <v/>
      </c>
      <c r="J770" s="1141" t="str">
        <f>IF(J767="","",J767*J768*J769)</f>
        <v/>
      </c>
      <c r="K770" s="1141" t="str">
        <f>IF(K767="","",K767*K768*K769)</f>
        <v/>
      </c>
      <c r="L770" s="1187"/>
      <c r="M770" s="1141" t="str">
        <f>IF(H770="","",SUM(H770)-SUM(C770))</f>
        <v/>
      </c>
      <c r="N770" s="1141" t="str">
        <f>IF(I770="","",SUM(I770)-SUM(D770))</f>
        <v/>
      </c>
      <c r="O770" s="1141" t="str">
        <f>IF(J770="","",SUM(J770)-SUM(E770))</f>
        <v/>
      </c>
      <c r="P770" s="1141" t="str">
        <f>IF(K770="","",SUM(K770)-SUM(F770))</f>
        <v/>
      </c>
      <c r="Q770" s="1150"/>
      <c r="R770" s="544"/>
      <c r="S770" s="1050"/>
      <c r="T770" s="1050"/>
      <c r="U770" s="1082">
        <v>770</v>
      </c>
      <c r="V770" s="470"/>
    </row>
    <row r="771" spans="1:22" ht="15.75" customHeight="1">
      <c r="A771" s="1209" t="s">
        <v>438</v>
      </c>
      <c r="B771" s="1224"/>
      <c r="C771" s="866"/>
      <c r="D771" s="866"/>
      <c r="E771" s="866"/>
      <c r="F771" s="1025"/>
      <c r="G771" s="1123"/>
      <c r="H771" s="983"/>
      <c r="I771" s="983"/>
      <c r="J771" s="983"/>
      <c r="K771" s="983"/>
      <c r="L771" s="1123"/>
      <c r="M771" s="1137"/>
      <c r="N771" s="1137"/>
      <c r="O771" s="1137"/>
      <c r="P771" s="1137"/>
      <c r="Q771" s="1150"/>
      <c r="R771" s="489"/>
      <c r="S771" s="489"/>
      <c r="T771" s="489"/>
      <c r="U771" s="1082">
        <v>771</v>
      </c>
      <c r="V771" s="470"/>
    </row>
    <row r="772" spans="1:22" ht="15.75" customHeight="1">
      <c r="A772" s="554" t="str">
        <f>IF(Data!A772="","",Data!A772)</f>
        <v>Tea</v>
      </c>
      <c r="B772" s="1224"/>
      <c r="C772" s="1144">
        <f>IF(Data!BZ772="","",Data!BZ772)</f>
        <v>240</v>
      </c>
      <c r="D772" s="1144">
        <f>IF(Data!CA772="","",Data!CA772)</f>
        <v>300</v>
      </c>
      <c r="E772" s="1144">
        <f>IF(Data!CB772="","",Data!CB772)</f>
        <v>360</v>
      </c>
      <c r="F772" s="1144">
        <f>IF(Data!CC772="","",Data!CC772)</f>
        <v>360</v>
      </c>
      <c r="G772" s="1123"/>
      <c r="H772" s="1212">
        <f>IF(H$46="","",IF('Exp factors'!$B71="poor",'Exp factors'!$G$71*H$46,SUM(C772)*'Exp factors'!C$71))</f>
        <v>240</v>
      </c>
      <c r="I772" s="1212">
        <f>IF(I$46="","",IF('Exp factors'!$B71="poor",'Exp factors'!$G$71*I$46,SUM(D772)*'Exp factors'!D$71))</f>
        <v>240</v>
      </c>
      <c r="J772" s="1212">
        <f>IF(J$46="","",IF('Exp factors'!$B71="poor",'Exp factors'!$G$71*J$46,SUM(E772)*'Exp factors'!E$71))</f>
        <v>240</v>
      </c>
      <c r="K772" s="1212">
        <f>IF(K$46="","",IF('Exp factors'!$B71="poor",'Exp factors'!$G$71*K$46,SUM(F772)*'Exp factors'!F$71))</f>
        <v>200</v>
      </c>
      <c r="L772" s="1121"/>
      <c r="M772" s="992">
        <f t="shared" ref="M772:P776" si="61">IF(H772="","",SUM(H772)-SUM(C772))</f>
        <v>0</v>
      </c>
      <c r="N772" s="992">
        <f t="shared" si="61"/>
        <v>-60</v>
      </c>
      <c r="O772" s="992">
        <f t="shared" si="61"/>
        <v>-120</v>
      </c>
      <c r="P772" s="992">
        <f t="shared" si="61"/>
        <v>-160</v>
      </c>
      <c r="Q772" s="1150" t="str">
        <f>'Exp factors'!I71</f>
        <v>lbpl</v>
      </c>
      <c r="R772" s="1134"/>
      <c r="S772" s="1135"/>
      <c r="T772" s="1135"/>
      <c r="U772" s="1082">
        <v>772</v>
      </c>
      <c r="V772" s="470"/>
    </row>
    <row r="773" spans="1:22" ht="15.75" customHeight="1">
      <c r="A773" s="554" t="str">
        <f>IF(Data!A773="","",Data!A773)</f>
        <v>Salt</v>
      </c>
      <c r="B773" s="1224"/>
      <c r="C773" s="1144">
        <f>IF(Data!BZ773="","",Data!BZ773)</f>
        <v>120</v>
      </c>
      <c r="D773" s="1144">
        <f>IF(Data!CA773="","",Data!CA773)</f>
        <v>120</v>
      </c>
      <c r="E773" s="1144">
        <f>IF(Data!CB773="","",Data!CB773)</f>
        <v>120</v>
      </c>
      <c r="F773" s="1144">
        <f>IF(Data!CC773="","",Data!CC773)</f>
        <v>120</v>
      </c>
      <c r="G773" s="1123"/>
      <c r="H773" s="1212">
        <f>IF(H$46="","",IF('Exp factors'!$B72="poor",'Exp factors'!$G$72*H$46,SUM(C773)*'Exp factors'!C$72))</f>
        <v>90</v>
      </c>
      <c r="I773" s="1212">
        <f>IF(I$46="","",IF('Exp factors'!$B72="poor",'Exp factors'!$G$72*I$46,SUM(D773)*'Exp factors'!D$72))</f>
        <v>90</v>
      </c>
      <c r="J773" s="1212">
        <f>IF(J$46="","",IF('Exp factors'!$B72="poor",'Exp factors'!$G$72*J$46,SUM(E773)*'Exp factors'!E$72))</f>
        <v>90</v>
      </c>
      <c r="K773" s="1212">
        <f>IF(K$46="","",IF('Exp factors'!$B72="poor",'Exp factors'!$G$72*K$46,SUM(F773)*'Exp factors'!F$72))</f>
        <v>75</v>
      </c>
      <c r="L773" s="1121"/>
      <c r="M773" s="992">
        <f t="shared" si="61"/>
        <v>-30</v>
      </c>
      <c r="N773" s="992">
        <f t="shared" si="61"/>
        <v>-30</v>
      </c>
      <c r="O773" s="992">
        <f t="shared" si="61"/>
        <v>-30</v>
      </c>
      <c r="P773" s="992">
        <f t="shared" si="61"/>
        <v>-45</v>
      </c>
      <c r="Q773" s="1150" t="str">
        <f>'Exp factors'!I72</f>
        <v>lbpl</v>
      </c>
      <c r="R773" s="1134"/>
      <c r="S773" s="1135"/>
      <c r="T773" s="1135"/>
      <c r="U773" s="1082">
        <v>773</v>
      </c>
      <c r="V773" s="470"/>
    </row>
    <row r="774" spans="1:22" ht="15.75" customHeight="1">
      <c r="A774" s="554" t="str">
        <f>IF(Data!A774="","",Data!A774)</f>
        <v>Soap</v>
      </c>
      <c r="B774" s="1224"/>
      <c r="C774" s="1144">
        <f>IF(Data!BZ774="","",Data!BZ774)</f>
        <v>600</v>
      </c>
      <c r="D774" s="1144">
        <f>IF(Data!CA774="","",Data!CA774)</f>
        <v>600</v>
      </c>
      <c r="E774" s="1144">
        <f>IF(Data!CB774="","",Data!CB774)</f>
        <v>720</v>
      </c>
      <c r="F774" s="1144">
        <f>IF(Data!CC774="","",Data!CC774)</f>
        <v>900</v>
      </c>
      <c r="G774" s="1123"/>
      <c r="H774" s="1212">
        <f>IF(H$46="","",IF('Exp factors'!$B73="poor",'Exp factors'!$G$73*H$46,SUM(C774)*'Exp factors'!C$73))</f>
        <v>600</v>
      </c>
      <c r="I774" s="1212">
        <f>IF(I$46="","",IF('Exp factors'!$B73="poor",'Exp factors'!$G$73*I$46,SUM(D774)*'Exp factors'!D$73))</f>
        <v>600</v>
      </c>
      <c r="J774" s="1212">
        <f>IF(J$46="","",IF('Exp factors'!$B73="poor",'Exp factors'!$G$73*J$46,SUM(E774)*'Exp factors'!E$73))</f>
        <v>600</v>
      </c>
      <c r="K774" s="1212">
        <f>IF(K$46="","",IF('Exp factors'!$B73="poor",'Exp factors'!$G$73*K$46,SUM(F774)*'Exp factors'!F$73))</f>
        <v>500</v>
      </c>
      <c r="L774" s="1121"/>
      <c r="M774" s="992">
        <f t="shared" si="61"/>
        <v>0</v>
      </c>
      <c r="N774" s="992">
        <f t="shared" si="61"/>
        <v>0</v>
      </c>
      <c r="O774" s="992">
        <f t="shared" si="61"/>
        <v>-120</v>
      </c>
      <c r="P774" s="992">
        <f t="shared" si="61"/>
        <v>-400</v>
      </c>
      <c r="Q774" s="1150" t="str">
        <f>'Exp factors'!I73</f>
        <v>lbpl</v>
      </c>
      <c r="R774" s="1134"/>
      <c r="S774" s="1135"/>
      <c r="T774" s="1135"/>
      <c r="U774" s="1082">
        <v>774</v>
      </c>
      <c r="V774" s="470"/>
    </row>
    <row r="775" spans="1:22" ht="15.75" customHeight="1">
      <c r="A775" s="554" t="str">
        <f>IF(Data!A775="","",Data!A775)</f>
        <v>lighting: Kerosene/Electricity</v>
      </c>
      <c r="B775" s="1224"/>
      <c r="C775" s="1144">
        <f>IF(Data!BZ775="","",Data!BZ775)</f>
        <v>600</v>
      </c>
      <c r="D775" s="1144">
        <f>IF(Data!CA775="","",Data!CA775)</f>
        <v>720</v>
      </c>
      <c r="E775" s="1144">
        <f>IF(Data!CB775="","",Data!CB775)</f>
        <v>2400</v>
      </c>
      <c r="F775" s="1144">
        <f>IF(Data!CC775="","",Data!CC775)</f>
        <v>3500</v>
      </c>
      <c r="G775" s="1123"/>
      <c r="H775" s="1212">
        <f>IF(H$46="","",IF('Exp factors'!$B74="poor",'Exp factors'!$G$74*H$46,SUM(C775)*'Exp factors'!C$74))</f>
        <v>600</v>
      </c>
      <c r="I775" s="1212">
        <f>IF(I$46="","",IF('Exp factors'!$B74="poor",'Exp factors'!$G$74*I$46,SUM(D775)*'Exp factors'!D$74))</f>
        <v>600</v>
      </c>
      <c r="J775" s="1212">
        <f>IF(J$46="","",IF('Exp factors'!$B74="poor",'Exp factors'!$G$74*J$46,SUM(E775)*'Exp factors'!E$74))</f>
        <v>600</v>
      </c>
      <c r="K775" s="1212">
        <f>IF(K$46="","",IF('Exp factors'!$B74="poor",'Exp factors'!$G$74*K$46,SUM(F775)*'Exp factors'!F$74))</f>
        <v>500</v>
      </c>
      <c r="L775" s="1121"/>
      <c r="M775" s="992">
        <f t="shared" si="61"/>
        <v>0</v>
      </c>
      <c r="N775" s="992">
        <f t="shared" si="61"/>
        <v>-120</v>
      </c>
      <c r="O775" s="992">
        <f t="shared" si="61"/>
        <v>-1800</v>
      </c>
      <c r="P775" s="992">
        <f t="shared" si="61"/>
        <v>-3000</v>
      </c>
      <c r="Q775" s="1150" t="str">
        <f>'Exp factors'!I74</f>
        <v>lbpl</v>
      </c>
      <c r="R775" s="1134"/>
      <c r="S775" s="1135"/>
      <c r="T775" s="1135"/>
      <c r="U775" s="1082">
        <v>775</v>
      </c>
      <c r="V775" s="470"/>
    </row>
    <row r="776" spans="1:22" ht="15.75" customHeight="1">
      <c r="A776" s="554" t="str">
        <f>IF(Data!A776="","",Data!A776)</f>
        <v>Grinding</v>
      </c>
      <c r="B776" s="1224"/>
      <c r="C776" s="1025">
        <f>IF(Data!BZ776="","",Data!BZ776)</f>
        <v>160</v>
      </c>
      <c r="D776" s="1025">
        <f>IF(Data!CA776="","",Data!CA776)</f>
        <v>240</v>
      </c>
      <c r="E776" s="1025">
        <f>IF(Data!CB776="","",Data!CB776)</f>
        <v>360</v>
      </c>
      <c r="F776" s="1025">
        <f>IF(Data!CC776="","",Data!CC776)</f>
        <v>1620</v>
      </c>
      <c r="G776" s="1123"/>
      <c r="H776" s="1212">
        <f>IF(H$46="","",IF('Exp factors'!$B75="poor",'Exp factors'!$G$75*H$46,SUM(C776)*'Exp factors'!C$75))</f>
        <v>160</v>
      </c>
      <c r="I776" s="1212">
        <f>IF(I$46="","",IF('Exp factors'!$B75="poor",'Exp factors'!$G$75*I$46,SUM(D776)*'Exp factors'!D$75))</f>
        <v>240</v>
      </c>
      <c r="J776" s="1212">
        <f>IF(J$46="","",IF('Exp factors'!$B75="poor",'Exp factors'!$G$75*J$46,SUM(E776)*'Exp factors'!E$75))</f>
        <v>360</v>
      </c>
      <c r="K776" s="1212">
        <f>IF(K$46="","",IF('Exp factors'!$B75="poor",'Exp factors'!$G$75*K$46,SUM(F776)*'Exp factors'!F$75))</f>
        <v>1620</v>
      </c>
      <c r="L776" s="1121"/>
      <c r="M776" s="992">
        <f t="shared" si="61"/>
        <v>0</v>
      </c>
      <c r="N776" s="992">
        <f t="shared" si="61"/>
        <v>0</v>
      </c>
      <c r="O776" s="992">
        <f t="shared" si="61"/>
        <v>0</v>
      </c>
      <c r="P776" s="992">
        <f t="shared" si="61"/>
        <v>0</v>
      </c>
      <c r="Q776" s="1150" t="str">
        <f>'Exp factors'!I75</f>
        <v>des</v>
      </c>
      <c r="R776" s="1134"/>
      <c r="S776" s="1135"/>
      <c r="T776" s="1135"/>
      <c r="U776" s="1082">
        <v>776</v>
      </c>
      <c r="V776" s="470"/>
    </row>
    <row r="777" spans="1:22" ht="15.75" customHeight="1">
      <c r="A777" s="554" t="str">
        <f>IF(Data!A777="","",Data!A777)</f>
        <v>Water for humans: name of local meas.</v>
      </c>
      <c r="B777" s="1224"/>
      <c r="C777" s="1025" t="str">
        <f>IF(Data!BZ777="","",Data!BZ777)</f>
        <v>litre</v>
      </c>
      <c r="D777" s="1025" t="str">
        <f>IF(Data!CA777="","",Data!CA777)</f>
        <v>litre</v>
      </c>
      <c r="E777" s="1025" t="str">
        <f>IF(Data!CB777="","",Data!CB777)</f>
        <v>litre</v>
      </c>
      <c r="F777" s="1025" t="str">
        <f>IF(Data!CC777="","",Data!CC777)</f>
        <v>litre</v>
      </c>
      <c r="G777" s="1123"/>
      <c r="H777" s="983"/>
      <c r="I777" s="983"/>
      <c r="J777" s="983"/>
      <c r="K777" s="983"/>
      <c r="L777" s="1121"/>
      <c r="M777" s="1225"/>
      <c r="N777" s="1225"/>
      <c r="O777" s="1225"/>
      <c r="P777" s="1225"/>
      <c r="Q777" s="1150"/>
      <c r="R777" s="489"/>
      <c r="S777" s="489"/>
      <c r="T777" s="489"/>
      <c r="U777" s="1082">
        <v>777</v>
      </c>
      <c r="V777" s="470"/>
    </row>
    <row r="778" spans="1:22" ht="15.75" customHeight="1">
      <c r="A778" s="1142" t="s">
        <v>392</v>
      </c>
      <c r="B778" s="1224"/>
      <c r="C778" s="1025">
        <f>IF(Data!BZ778="","",Data!BZ778)</f>
        <v>180</v>
      </c>
      <c r="D778" s="1025">
        <f>IF(Data!CA778="","",Data!CA778)</f>
        <v>100</v>
      </c>
      <c r="E778" s="1025">
        <f>IF(Data!CB778="","",Data!CB778)</f>
        <v>50</v>
      </c>
      <c r="F778" s="1025" t="str">
        <f>IF(Data!CC778="","",Data!CC778)</f>
        <v/>
      </c>
      <c r="G778" s="1123"/>
      <c r="H778" s="1212">
        <f>IF(H$46="","",IF('Exp factors'!$B90="poor",'Exp factors'!$G$90*H$46,SUM(C778)*'Exp factors'!C$90))</f>
        <v>100</v>
      </c>
      <c r="I778" s="1212">
        <f>IF(I$46="","",IF('Exp factors'!$B90="poor",'Exp factors'!$G$90*I$46,SUM(D778)*'Exp factors'!D$90))</f>
        <v>100</v>
      </c>
      <c r="J778" s="1212">
        <f>IF(J$46="","",IF('Exp factors'!$B90="poor",'Exp factors'!$G$90*J$46,SUM(E778)*'Exp factors'!E$90))</f>
        <v>100</v>
      </c>
      <c r="K778" s="1212">
        <f>IF(K$46="","",IF('Exp factors'!$B90="poor",'Exp factors'!$G$90*K$46,SUM(F778)*'Exp factors'!F$90))</f>
        <v>83.333333333333343</v>
      </c>
      <c r="L778" s="1121"/>
      <c r="M778" s="1225"/>
      <c r="N778" s="1225"/>
      <c r="O778" s="1225"/>
      <c r="P778" s="1225"/>
      <c r="Q778" s="1150"/>
      <c r="R778" s="1134"/>
      <c r="S778" s="1135"/>
      <c r="T778" s="1135"/>
      <c r="U778" s="1082">
        <v>778</v>
      </c>
      <c r="V778" s="470"/>
    </row>
    <row r="779" spans="1:22" ht="15.75" customHeight="1">
      <c r="A779" s="1142" t="s">
        <v>156</v>
      </c>
      <c r="B779" s="1224"/>
      <c r="C779" s="1025">
        <f>IF(SUM(Data!BZ779)=0,"",Data!BZ779)</f>
        <v>12</v>
      </c>
      <c r="D779" s="1025">
        <f>IF(SUM(Data!CA779)=0,"",Data!CA779)</f>
        <v>12</v>
      </c>
      <c r="E779" s="1025">
        <f>IF(SUM(Data!CB779)=0,"",Data!CB779)</f>
        <v>12</v>
      </c>
      <c r="F779" s="1025">
        <f>IF(SUM(Data!CC779)=0,"",Data!CC779)</f>
        <v>12</v>
      </c>
      <c r="G779" s="1123"/>
      <c r="H779" s="1212">
        <f>IF(H$46="","",IF('Exp factors'!$B78="poor",$D779,SUM(C779)))</f>
        <v>12</v>
      </c>
      <c r="I779" s="1212">
        <f>IF(I$46="","",IF('Exp factors'!$B78="poor",$D779,SUM(D779)))</f>
        <v>12</v>
      </c>
      <c r="J779" s="1212">
        <f>IF(J$46="","",IF('Exp factors'!$B78="poor",$D779,SUM(E779)))</f>
        <v>12</v>
      </c>
      <c r="K779" s="1212">
        <f>IF(K$46="","",IF('Exp factors'!$B78="poor",$D779,SUM(F779)))</f>
        <v>12</v>
      </c>
      <c r="L779" s="1121"/>
      <c r="M779" s="1225"/>
      <c r="N779" s="1225"/>
      <c r="O779" s="1225"/>
      <c r="P779" s="1225"/>
      <c r="Q779" s="1150"/>
      <c r="R779" s="1134"/>
      <c r="S779" s="1135"/>
      <c r="T779" s="1135"/>
      <c r="U779" s="1082">
        <v>779</v>
      </c>
      <c r="V779" s="470"/>
    </row>
    <row r="780" spans="1:22" ht="15.75" customHeight="1">
      <c r="A780" s="1142" t="s">
        <v>450</v>
      </c>
      <c r="B780" s="1224"/>
      <c r="C780" s="1025">
        <f>IF(Data!BZ780="","",Data!BZ780)</f>
        <v>2</v>
      </c>
      <c r="D780" s="1025">
        <f>IF(Data!CA780="","",Data!CA780)</f>
        <v>2</v>
      </c>
      <c r="E780" s="1025">
        <f>IF(Data!CB780="","",Data!CB780)</f>
        <v>2</v>
      </c>
      <c r="F780" s="1025">
        <f>IF(Data!CC780="","",Data!CC780)</f>
        <v>2</v>
      </c>
      <c r="G780" s="1123"/>
      <c r="H780" s="983"/>
      <c r="I780" s="983"/>
      <c r="J780" s="983"/>
      <c r="K780" s="983"/>
      <c r="L780" s="1121"/>
      <c r="M780" s="1225"/>
      <c r="N780" s="1225"/>
      <c r="O780" s="1225"/>
      <c r="P780" s="1225"/>
      <c r="Q780" s="1150"/>
      <c r="R780" s="1134"/>
      <c r="S780" s="1135"/>
      <c r="T780" s="1135"/>
      <c r="U780" s="1082">
        <v>780</v>
      </c>
      <c r="V780" s="470"/>
    </row>
    <row r="781" spans="1:22" ht="15.75" customHeight="1">
      <c r="A781" s="1142" t="s">
        <v>395</v>
      </c>
      <c r="B781" s="1224"/>
      <c r="C781" s="1141">
        <f>IF(SUM(C778)=0,"",C778*C779*C780)</f>
        <v>4320</v>
      </c>
      <c r="D781" s="1141">
        <f>IF(SUM(D778)=0,"",D778*D779*D780)</f>
        <v>2400</v>
      </c>
      <c r="E781" s="1141">
        <f>IF(SUM(E778)=0,"",E778*E779*E780)</f>
        <v>1200</v>
      </c>
      <c r="F781" s="1141" t="str">
        <f>IF(SUM(F778)=0,"",F778*F779*F780)</f>
        <v/>
      </c>
      <c r="G781" s="1187"/>
      <c r="H781" s="1141">
        <f>IF(H779=0,"",H778*H779*C780)</f>
        <v>2400</v>
      </c>
      <c r="I781" s="1141">
        <f>IF(I779=0,"",I778*I779*D780)</f>
        <v>2400</v>
      </c>
      <c r="J781" s="1141">
        <f>IF(J779=0,"",J778*J779*E780)</f>
        <v>2400</v>
      </c>
      <c r="K781" s="1141">
        <f>IF(K779=0,"",K778*K779*F780)</f>
        <v>2000.0000000000002</v>
      </c>
      <c r="L781" s="1193"/>
      <c r="M781" s="992">
        <f t="shared" ref="M781:P785" si="62">IF(H781="","",SUM(H781)-SUM(C781))</f>
        <v>-1920</v>
      </c>
      <c r="N781" s="992">
        <f t="shared" si="62"/>
        <v>0</v>
      </c>
      <c r="O781" s="992">
        <f t="shared" si="62"/>
        <v>1200</v>
      </c>
      <c r="P781" s="992">
        <f t="shared" si="62"/>
        <v>2000.0000000000002</v>
      </c>
      <c r="Q781" s="1150" t="str">
        <f>'Exp factors'!I90</f>
        <v>lbpl</v>
      </c>
      <c r="R781" s="1134"/>
      <c r="S781" s="1135"/>
      <c r="T781" s="1135"/>
      <c r="U781" s="1082">
        <v>781</v>
      </c>
      <c r="V781" s="470"/>
    </row>
    <row r="782" spans="1:22" ht="15.75" customHeight="1">
      <c r="A782" s="554" t="str">
        <f>IF(Data!A782="","",Data!A782)</f>
        <v>Firewood</v>
      </c>
      <c r="B782" s="1224"/>
      <c r="C782" s="1025">
        <f>IF(Data!BZ782="","",Data!BZ782)</f>
        <v>1200</v>
      </c>
      <c r="D782" s="1025">
        <f>IF(Data!CA782="","",Data!CA782)</f>
        <v>1400</v>
      </c>
      <c r="E782" s="1025">
        <f>IF(Data!CB782="","",Data!CB782)</f>
        <v>1400</v>
      </c>
      <c r="F782" s="1025">
        <f>IF(Data!CC782="","",Data!CC782)</f>
        <v>450</v>
      </c>
      <c r="G782" s="1123"/>
      <c r="H782" s="1212">
        <f>IF(H$46="","",IF('Exp factors'!$B76="poor",'Exp factors'!$G$76*H$46,SUM(C782)*'Exp factors'!C$76))</f>
        <v>1200</v>
      </c>
      <c r="I782" s="1212">
        <f>IF(I$46="","",IF('Exp factors'!$B76="poor",'Exp factors'!$G$76*I$46,SUM(D782)*'Exp factors'!D$76))</f>
        <v>1200</v>
      </c>
      <c r="J782" s="1212">
        <f>IF(J$46="","",IF('Exp factors'!$B76="poor",'Exp factors'!$G$76*J$46,SUM(E782)*'Exp factors'!E$76))</f>
        <v>1200</v>
      </c>
      <c r="K782" s="1212">
        <f>IF(K$46="","",IF('Exp factors'!$B76="poor",'Exp factors'!$G$76*K$46,SUM(F782)*'Exp factors'!F$76))</f>
        <v>1000</v>
      </c>
      <c r="L782" s="1121"/>
      <c r="M782" s="992">
        <f t="shared" si="62"/>
        <v>0</v>
      </c>
      <c r="N782" s="992">
        <f t="shared" si="62"/>
        <v>-200</v>
      </c>
      <c r="O782" s="992">
        <f t="shared" si="62"/>
        <v>-200</v>
      </c>
      <c r="P782" s="992">
        <f t="shared" si="62"/>
        <v>550</v>
      </c>
      <c r="Q782" s="1150" t="str">
        <f>'Exp factors'!I76</f>
        <v>lbpl</v>
      </c>
      <c r="R782" s="1134"/>
      <c r="S782" s="1135"/>
      <c r="T782" s="1135"/>
      <c r="U782" s="1082">
        <v>782</v>
      </c>
      <c r="V782" s="470"/>
    </row>
    <row r="783" spans="1:22" ht="15.75" customHeight="1">
      <c r="A783" s="554" t="str">
        <f>IF(Data!A783="","",Data!A783)</f>
        <v>Utensils</v>
      </c>
      <c r="B783" s="1224"/>
      <c r="C783" s="1025" t="str">
        <f>IF(Data!BZ783="","",Data!BZ783)</f>
        <v/>
      </c>
      <c r="D783" s="1025">
        <f>IF(Data!CA783="","",Data!CA783)</f>
        <v>500</v>
      </c>
      <c r="E783" s="1025">
        <f>IF(Data!CB783="","",Data!CB783)</f>
        <v>500</v>
      </c>
      <c r="F783" s="1025">
        <f>IF(Data!CC783="","",Data!CC783)</f>
        <v>800</v>
      </c>
      <c r="G783" s="1123"/>
      <c r="H783" s="1212">
        <f>IF(H$46="","",IF('Exp factors'!$B77="poor",'Exp factors'!$G$77*H$46,SUM(C783)*'Exp factors'!C$77))</f>
        <v>0</v>
      </c>
      <c r="I783" s="1212">
        <f>IF(I$46="","",IF('Exp factors'!$B77="poor",'Exp factors'!$G$77*I$46,SUM(D783)*'Exp factors'!D$77))</f>
        <v>500</v>
      </c>
      <c r="J783" s="1212">
        <f>IF(J$46="","",IF('Exp factors'!$B77="poor",'Exp factors'!$G$77*J$46,SUM(E783)*'Exp factors'!E$77))</f>
        <v>500</v>
      </c>
      <c r="K783" s="1212">
        <f>IF(K$46="","",IF('Exp factors'!$B77="poor",'Exp factors'!$G$77*K$46,SUM(F783)*'Exp factors'!F$77))</f>
        <v>800</v>
      </c>
      <c r="L783" s="1121"/>
      <c r="M783" s="992">
        <f t="shared" si="62"/>
        <v>0</v>
      </c>
      <c r="N783" s="992">
        <f t="shared" si="62"/>
        <v>0</v>
      </c>
      <c r="O783" s="992">
        <f t="shared" si="62"/>
        <v>0</v>
      </c>
      <c r="P783" s="992">
        <f t="shared" si="62"/>
        <v>0</v>
      </c>
      <c r="Q783" s="1150" t="str">
        <f>'Exp factors'!I77</f>
        <v>des</v>
      </c>
      <c r="R783" s="1134"/>
      <c r="S783" s="1135"/>
      <c r="T783" s="1135"/>
      <c r="U783" s="1082">
        <v>783</v>
      </c>
      <c r="V783" s="470"/>
    </row>
    <row r="784" spans="1:22" ht="15.75" customHeight="1">
      <c r="A784" s="554" t="str">
        <f>IF(Data!A784="","",Data!A784)</f>
        <v>Animal drugs</v>
      </c>
      <c r="B784" s="1224"/>
      <c r="C784" s="1025" t="str">
        <f>IF(Data!BZ784="","",Data!BZ784)</f>
        <v/>
      </c>
      <c r="D784" s="1025">
        <f>IF(Data!CA784="","",Data!CA784)</f>
        <v>350</v>
      </c>
      <c r="E784" s="1025">
        <f>IF(Data!CB784="","",Data!CB784)</f>
        <v>500</v>
      </c>
      <c r="F784" s="1025">
        <f>IF(Data!CC784="","",Data!CC784)</f>
        <v>750</v>
      </c>
      <c r="G784" s="1123"/>
      <c r="H784" s="1212">
        <f>IF(H$46="","",IF('Exp factors'!$B96="poor",'Exp factors'!$G$96*H$46,SUM(C784)*'Exp factors'!C$96))</f>
        <v>0</v>
      </c>
      <c r="I784" s="1212">
        <f>IF(I$46="","",IF('Exp factors'!$B96="poor",'Exp factors'!$G$96*I$46,SUM(D784)*'Exp factors'!D$96))</f>
        <v>350</v>
      </c>
      <c r="J784" s="1212">
        <f>IF(J$46="","",IF('Exp factors'!$B96="poor",'Exp factors'!$G$96*J$46,SUM(E784)*'Exp factors'!E$96))</f>
        <v>500</v>
      </c>
      <c r="K784" s="1212">
        <f>IF(K$46="","",IF('Exp factors'!$B96="poor",'Exp factors'!$G$96*K$46,SUM(F784)*'Exp factors'!F$96))</f>
        <v>750</v>
      </c>
      <c r="L784" s="1121"/>
      <c r="M784" s="992">
        <f t="shared" si="62"/>
        <v>0</v>
      </c>
      <c r="N784" s="992">
        <f t="shared" si="62"/>
        <v>0</v>
      </c>
      <c r="O784" s="992">
        <f t="shared" si="62"/>
        <v>0</v>
      </c>
      <c r="P784" s="992">
        <f t="shared" si="62"/>
        <v>0</v>
      </c>
      <c r="Q784" s="1150" t="str">
        <f>'Exp factors'!I96</f>
        <v>des</v>
      </c>
      <c r="R784" s="1134"/>
      <c r="S784" s="1135"/>
      <c r="T784" s="1135"/>
      <c r="U784" s="1082">
        <v>784</v>
      </c>
      <c r="V784" s="470"/>
    </row>
    <row r="785" spans="1:22" ht="15.75" customHeight="1">
      <c r="A785" s="554" t="str">
        <f>IF(Data!A785="","",Data!A785)</f>
        <v>Animal supplements</v>
      </c>
      <c r="B785" s="1224"/>
      <c r="C785" s="1025" t="str">
        <f>IF(Data!BZ785="","",Data!BZ785)</f>
        <v/>
      </c>
      <c r="D785" s="1025" t="str">
        <f>IF(Data!CA785="","",Data!CA785)</f>
        <v/>
      </c>
      <c r="E785" s="1025" t="str">
        <f>IF(Data!CB785="","",Data!CB785)</f>
        <v/>
      </c>
      <c r="F785" s="1025">
        <f>IF(Data!CC785="","",Data!CC785)</f>
        <v>560</v>
      </c>
      <c r="G785" s="1123"/>
      <c r="H785" s="1212">
        <f>IF(H$46="","",IF('Exp factors'!$B97="poor",'Exp factors'!$G$97*H$46,SUM(C785)*'Exp factors'!C$97))</f>
        <v>0</v>
      </c>
      <c r="I785" s="1212">
        <f>IF(I$46="","",IF('Exp factors'!$B97="poor",'Exp factors'!$G$97*I$46,SUM(D785)*'Exp factors'!D$97))</f>
        <v>0</v>
      </c>
      <c r="J785" s="1212">
        <f>IF(J$46="","",IF('Exp factors'!$B97="poor",'Exp factors'!$G$97*J$46,SUM(E785)*'Exp factors'!E$97))</f>
        <v>0</v>
      </c>
      <c r="K785" s="1212">
        <f>IF(K$46="","",IF('Exp factors'!$B97="poor",'Exp factors'!$G$97*K$46,SUM(F785)*'Exp factors'!F$97))</f>
        <v>0</v>
      </c>
      <c r="L785" s="1121"/>
      <c r="M785" s="992">
        <f t="shared" si="62"/>
        <v>0</v>
      </c>
      <c r="N785" s="992">
        <f t="shared" si="62"/>
        <v>0</v>
      </c>
      <c r="O785" s="992">
        <f t="shared" si="62"/>
        <v>0</v>
      </c>
      <c r="P785" s="992">
        <f t="shared" si="62"/>
        <v>-560</v>
      </c>
      <c r="Q785" s="1150" t="str">
        <f>'Exp factors'!I97</f>
        <v>des</v>
      </c>
      <c r="R785" s="1134"/>
      <c r="S785" s="1135"/>
      <c r="T785" s="1135"/>
      <c r="U785" s="1082">
        <v>785</v>
      </c>
      <c r="V785" s="470"/>
    </row>
    <row r="786" spans="1:22" ht="15.75" customHeight="1">
      <c r="A786" s="554" t="str">
        <f>IF(Data!A786="","",Data!A786)</f>
        <v>Water for animals: name of local meas.</v>
      </c>
      <c r="B786" s="1224"/>
      <c r="C786" s="1025" t="str">
        <f>IF(Data!BZ786="","",Data!BZ786)</f>
        <v>litre</v>
      </c>
      <c r="D786" s="1025" t="str">
        <f>IF(Data!CA786="","",Data!CA786)</f>
        <v>litre</v>
      </c>
      <c r="E786" s="1025" t="str">
        <f>IF(Data!CB786="","",Data!CB786)</f>
        <v>litre</v>
      </c>
      <c r="F786" s="1025" t="str">
        <f>IF(Data!CC786="","",Data!CC786)</f>
        <v>litre</v>
      </c>
      <c r="G786" s="1123"/>
      <c r="H786" s="983"/>
      <c r="I786" s="983"/>
      <c r="J786" s="983"/>
      <c r="K786" s="983"/>
      <c r="L786" s="1121"/>
      <c r="M786" s="1225"/>
      <c r="N786" s="1225"/>
      <c r="O786" s="1225"/>
      <c r="P786" s="1225"/>
      <c r="Q786" s="1150"/>
      <c r="R786" s="489"/>
      <c r="S786" s="489"/>
      <c r="T786" s="489"/>
      <c r="U786" s="1082">
        <v>786</v>
      </c>
      <c r="V786" s="470"/>
    </row>
    <row r="787" spans="1:22" ht="15.75" customHeight="1">
      <c r="A787" s="1142" t="s">
        <v>392</v>
      </c>
      <c r="B787" s="1224"/>
      <c r="C787" s="1025" t="str">
        <f>IF(Data!BZ787="","",Data!BZ787)</f>
        <v/>
      </c>
      <c r="D787" s="1025" t="str">
        <f>IF(Data!CA787="","",Data!CA787)</f>
        <v/>
      </c>
      <c r="E787" s="1025" t="str">
        <f>IF(Data!CB787="","",Data!CB787)</f>
        <v/>
      </c>
      <c r="F787" s="1025" t="str">
        <f>IF(Data!CC787="","",Data!CC787)</f>
        <v/>
      </c>
      <c r="G787" s="1123"/>
      <c r="H787" s="1212">
        <f>IF(H$46="","",IF('Exp factors'!$B91="poor",'Exp factors'!$G$91*H$46,SUM(C787)*'Exp factors'!C$91))</f>
        <v>0</v>
      </c>
      <c r="I787" s="1212">
        <f>IF(I$46="","",IF('Exp factors'!$B91="poor",'Exp factors'!$G$91*I$46,SUM(D787)*'Exp factors'!D$91))</f>
        <v>0</v>
      </c>
      <c r="J787" s="1212">
        <f>IF(J$46="","",IF('Exp factors'!$B91="poor",'Exp factors'!$G$91*J$46,SUM(E787)*'Exp factors'!E$91))</f>
        <v>0</v>
      </c>
      <c r="K787" s="1212">
        <f>IF(K$46="","",IF('Exp factors'!$B91="poor",'Exp factors'!$G$91*K$46,SUM(F787)*'Exp factors'!F$91))</f>
        <v>0</v>
      </c>
      <c r="L787" s="1121"/>
      <c r="M787" s="1225"/>
      <c r="N787" s="1225"/>
      <c r="O787" s="1225"/>
      <c r="P787" s="1225"/>
      <c r="Q787" s="1150"/>
      <c r="R787" s="1134"/>
      <c r="S787" s="1135"/>
      <c r="T787" s="1135"/>
      <c r="U787" s="1082">
        <v>787</v>
      </c>
      <c r="V787" s="470"/>
    </row>
    <row r="788" spans="1:22" ht="15.75" customHeight="1">
      <c r="A788" s="1142" t="s">
        <v>156</v>
      </c>
      <c r="B788" s="1224"/>
      <c r="C788" s="1025" t="str">
        <f>IF(SUM(Data!BZ788)=0,"",Data!BZ788)</f>
        <v/>
      </c>
      <c r="D788" s="1025" t="str">
        <f>IF(SUM(Data!CA788)=0,"",Data!CA788)</f>
        <v/>
      </c>
      <c r="E788" s="1025" t="str">
        <f>IF(SUM(Data!CB788)=0,"",Data!CB788)</f>
        <v/>
      </c>
      <c r="F788" s="1025" t="str">
        <f>IF(SUM(Data!CC788)=0,"",Data!CC788)</f>
        <v/>
      </c>
      <c r="G788" s="1123"/>
      <c r="H788" s="1212">
        <f>IF(H$46="","",IF('Exp factors'!$B87="poor",$D788,SUM(C788)))</f>
        <v>0</v>
      </c>
      <c r="I788" s="1212">
        <f>IF(I$46="","",IF('Exp factors'!$B87="poor",$D788,SUM(D788)))</f>
        <v>0</v>
      </c>
      <c r="J788" s="1212">
        <f>IF(J$46="","",IF('Exp factors'!$B87="poor",$D788,SUM(E788)))</f>
        <v>0</v>
      </c>
      <c r="K788" s="1212">
        <f>IF(K$46="","",IF('Exp factors'!$B87="poor",$D788,SUM(F788)))</f>
        <v>0</v>
      </c>
      <c r="L788" s="1121"/>
      <c r="M788" s="1225"/>
      <c r="N788" s="1225"/>
      <c r="O788" s="1225"/>
      <c r="P788" s="1225"/>
      <c r="Q788" s="1150"/>
      <c r="R788" s="1134"/>
      <c r="S788" s="1135"/>
      <c r="T788" s="1135"/>
      <c r="U788" s="1082">
        <v>788</v>
      </c>
      <c r="V788" s="470"/>
    </row>
    <row r="789" spans="1:22" ht="15.75" customHeight="1">
      <c r="A789" s="1142" t="s">
        <v>450</v>
      </c>
      <c r="B789" s="1224"/>
      <c r="C789" s="1025" t="str">
        <f>IF(Data!BZ789="","",Data!BZ789)</f>
        <v/>
      </c>
      <c r="D789" s="1025" t="str">
        <f>IF(Data!CA789="","",Data!CA789)</f>
        <v/>
      </c>
      <c r="E789" s="1025" t="str">
        <f>IF(Data!CB789="","",Data!CB789)</f>
        <v/>
      </c>
      <c r="F789" s="1025" t="str">
        <f>IF(Data!CC789="","",Data!CC789)</f>
        <v/>
      </c>
      <c r="G789" s="1123"/>
      <c r="H789" s="983"/>
      <c r="I789" s="983"/>
      <c r="J789" s="983"/>
      <c r="K789" s="983"/>
      <c r="L789" s="1121"/>
      <c r="M789" s="1225"/>
      <c r="N789" s="1225"/>
      <c r="O789" s="1225"/>
      <c r="P789" s="1225"/>
      <c r="Q789" s="1150"/>
      <c r="R789" s="1134"/>
      <c r="S789" s="1135"/>
      <c r="T789" s="1135"/>
      <c r="U789" s="1082">
        <v>789</v>
      </c>
      <c r="V789" s="470"/>
    </row>
    <row r="790" spans="1:22" ht="15.75" customHeight="1">
      <c r="A790" s="1142" t="s">
        <v>395</v>
      </c>
      <c r="B790" s="1224"/>
      <c r="C790" s="1141" t="str">
        <f>IF(SUM(C787)=0,"",C787*C788*C789)</f>
        <v/>
      </c>
      <c r="D790" s="1141" t="str">
        <f>IF(SUM(D787)=0,"",D787*D788*D789)</f>
        <v/>
      </c>
      <c r="E790" s="1141" t="str">
        <f>IF(SUM(E787)=0,"",E787*E788*E789)</f>
        <v/>
      </c>
      <c r="F790" s="1141" t="str">
        <f>IF(SUM(F787)=0,"",F787*F788*F789)</f>
        <v/>
      </c>
      <c r="G790" s="1187"/>
      <c r="H790" s="1141" t="str">
        <f>IF(H788=0,"",H787*H788*C789)</f>
        <v/>
      </c>
      <c r="I790" s="1141" t="str">
        <f>IF(I788=0,"",I787*I788*D789)</f>
        <v/>
      </c>
      <c r="J790" s="1141" t="str">
        <f>IF(J788=0,"",J787*J788*E789)</f>
        <v/>
      </c>
      <c r="K790" s="1141" t="str">
        <f>IF(K788=0,"",K787*K788*F789)</f>
        <v/>
      </c>
      <c r="L790" s="1193"/>
      <c r="M790" s="992" t="str">
        <f t="shared" ref="M790:M811" si="63">IF(H790="","",SUM(H790)-SUM(C790))</f>
        <v/>
      </c>
      <c r="N790" s="992" t="str">
        <f t="shared" ref="N790:N811" si="64">IF(I790="","",SUM(I790)-SUM(D790))</f>
        <v/>
      </c>
      <c r="O790" s="992" t="str">
        <f t="shared" ref="O790:O811" si="65">IF(J790="","",SUM(J790)-SUM(E790))</f>
        <v/>
      </c>
      <c r="P790" s="992" t="str">
        <f t="shared" ref="P790:P811" si="66">IF(K790="","",SUM(K790)-SUM(F790))</f>
        <v/>
      </c>
      <c r="Q790" s="1150" t="str">
        <f>'Exp factors'!I91</f>
        <v>des</v>
      </c>
      <c r="R790" s="1134"/>
      <c r="S790" s="1135"/>
      <c r="T790" s="1135"/>
      <c r="U790" s="1082">
        <v>790</v>
      </c>
      <c r="V790" s="470"/>
    </row>
    <row r="791" spans="1:22" ht="15.75" customHeight="1">
      <c r="A791" s="554" t="str">
        <f>IF(Data!A791="","",Data!A791)</f>
        <v>Ploughing</v>
      </c>
      <c r="B791" s="1224"/>
      <c r="C791" s="1025">
        <f>IF(Data!BZ791="","",Data!BZ791)</f>
        <v>320</v>
      </c>
      <c r="D791" s="1025">
        <f>IF(Data!CA791="","",Data!CA791)</f>
        <v>750</v>
      </c>
      <c r="E791" s="1025">
        <f>IF(Data!CB791="","",Data!CB791)</f>
        <v>1500</v>
      </c>
      <c r="F791" s="1025">
        <f>IF(Data!CC791="","",Data!CC791)</f>
        <v>1500</v>
      </c>
      <c r="G791" s="1123"/>
      <c r="H791" s="1212">
        <f>IF(H$46="","",IF('Exp factors'!$B98="poor",'Exp factors'!$G$98*H$46,SUM(C791)*'Exp factors'!C$98))</f>
        <v>320</v>
      </c>
      <c r="I791" s="1212">
        <f>IF(I$46="","",IF('Exp factors'!$B98="poor",'Exp factors'!$G$98*I$46,SUM(D791)*'Exp factors'!D$98))</f>
        <v>750</v>
      </c>
      <c r="J791" s="1212">
        <f>IF(J$46="","",IF('Exp factors'!$B98="poor",'Exp factors'!$G$98*J$46,SUM(E791)*'Exp factors'!E$98))</f>
        <v>1500</v>
      </c>
      <c r="K791" s="1212">
        <f>IF(K$46="","",IF('Exp factors'!$B98="poor",'Exp factors'!$G$98*K$46,SUM(F791)*'Exp factors'!F$98))</f>
        <v>1500</v>
      </c>
      <c r="L791" s="1121"/>
      <c r="M791" s="992">
        <f t="shared" si="63"/>
        <v>0</v>
      </c>
      <c r="N791" s="992">
        <f t="shared" si="64"/>
        <v>0</v>
      </c>
      <c r="O791" s="992">
        <f t="shared" si="65"/>
        <v>0</v>
      </c>
      <c r="P791" s="992">
        <f t="shared" si="66"/>
        <v>0</v>
      </c>
      <c r="Q791" s="1150" t="str">
        <f>'Exp factors'!I98</f>
        <v>des</v>
      </c>
      <c r="R791" s="1134"/>
      <c r="S791" s="1135"/>
      <c r="T791" s="1135"/>
      <c r="U791" s="1082">
        <v>791</v>
      </c>
      <c r="V791" s="470"/>
    </row>
    <row r="792" spans="1:22" ht="15.75" customHeight="1">
      <c r="A792" s="554" t="str">
        <f>IF(Data!A792="","",Data!A792)</f>
        <v>Seeds</v>
      </c>
      <c r="B792" s="1224"/>
      <c r="C792" s="1025">
        <f>IF(Data!BZ792="","",Data!BZ792)</f>
        <v>22</v>
      </c>
      <c r="D792" s="1025">
        <f>IF(Data!CA792="","",Data!CA792)</f>
        <v>160</v>
      </c>
      <c r="E792" s="1025">
        <f>IF(Data!CB792="","",Data!CB792)</f>
        <v>300</v>
      </c>
      <c r="F792" s="1025">
        <f>IF(Data!CC792="","",Data!CC792)</f>
        <v>300</v>
      </c>
      <c r="G792" s="1120"/>
      <c r="H792" s="1212">
        <f>IF(H$46="","",IF('Exp factors'!$B99="poor",'Exp factors'!$G$99*H$46,SUM(C792)*'Exp factors'!C$99))</f>
        <v>22</v>
      </c>
      <c r="I792" s="1212">
        <f>IF(I$46="","",IF('Exp factors'!$B99="poor",'Exp factors'!$G$99*I$46,SUM(D792)*'Exp factors'!D$99))</f>
        <v>160</v>
      </c>
      <c r="J792" s="1212">
        <f>IF(J$46="","",IF('Exp factors'!$B99="poor",'Exp factors'!$G$99*J$46,SUM(E792)*'Exp factors'!E$99))</f>
        <v>300</v>
      </c>
      <c r="K792" s="1212">
        <f>IF(K$46="","",IF('Exp factors'!$B99="poor",'Exp factors'!$G$99*K$46,SUM(F792)*'Exp factors'!F$99))</f>
        <v>300</v>
      </c>
      <c r="L792" s="1148"/>
      <c r="M792" s="992">
        <f t="shared" si="63"/>
        <v>0</v>
      </c>
      <c r="N792" s="992">
        <f t="shared" si="64"/>
        <v>0</v>
      </c>
      <c r="O792" s="992">
        <f t="shared" si="65"/>
        <v>0</v>
      </c>
      <c r="P792" s="992">
        <f t="shared" si="66"/>
        <v>0</v>
      </c>
      <c r="Q792" s="1150" t="str">
        <f>'Exp factors'!I99</f>
        <v>des</v>
      </c>
      <c r="R792" s="1134"/>
      <c r="S792" s="1135"/>
      <c r="T792" s="1135"/>
      <c r="U792" s="1082">
        <v>792</v>
      </c>
      <c r="V792" s="470"/>
    </row>
    <row r="793" spans="1:22" ht="15.75" customHeight="1">
      <c r="A793" s="554" t="str">
        <f>IF(Data!A793="","",Data!A793)</f>
        <v>Fertilizer</v>
      </c>
      <c r="B793" s="1224"/>
      <c r="C793" s="1025" t="str">
        <f>IF(Data!BZ793="","",Data!BZ793)</f>
        <v/>
      </c>
      <c r="D793" s="1025" t="str">
        <f>IF(Data!CA793="","",Data!CA793)</f>
        <v/>
      </c>
      <c r="E793" s="1025" t="str">
        <f>IF(Data!CB793="","",Data!CB793)</f>
        <v/>
      </c>
      <c r="F793" s="1025">
        <f>IF(Data!CC793="","",Data!CC793)</f>
        <v>560</v>
      </c>
      <c r="G793" s="1148"/>
      <c r="H793" s="1212">
        <f>IF(H$46="","",IF('Exp factors'!$B100="poor",'Exp factors'!$G$100*H$46,SUM(C793)*'Exp factors'!C$100))</f>
        <v>0</v>
      </c>
      <c r="I793" s="1212">
        <f>IF(I$46="","",IF('Exp factors'!$B100="poor",'Exp factors'!$G$100*I$46,SUM(D793)*'Exp factors'!D$100))</f>
        <v>0</v>
      </c>
      <c r="J793" s="1212">
        <f>IF(J$46="","",IF('Exp factors'!$B100="poor",'Exp factors'!$G$100*J$46,SUM(E793)*'Exp factors'!E$100))</f>
        <v>0</v>
      </c>
      <c r="K793" s="1212">
        <f>IF(K$46="","",IF('Exp factors'!$B100="poor",'Exp factors'!$G$100*K$46,SUM(F793)*'Exp factors'!F$100))</f>
        <v>560</v>
      </c>
      <c r="L793" s="1148"/>
      <c r="M793" s="992">
        <f t="shared" si="63"/>
        <v>0</v>
      </c>
      <c r="N793" s="992">
        <f t="shared" si="64"/>
        <v>0</v>
      </c>
      <c r="O793" s="992">
        <f t="shared" si="65"/>
        <v>0</v>
      </c>
      <c r="P793" s="992">
        <f t="shared" si="66"/>
        <v>0</v>
      </c>
      <c r="Q793" s="1150" t="str">
        <f>'Exp factors'!I100</f>
        <v>des</v>
      </c>
      <c r="R793" s="1134"/>
      <c r="S793" s="1135"/>
      <c r="T793" s="1135"/>
      <c r="U793" s="1082">
        <v>793</v>
      </c>
      <c r="V793" s="470"/>
    </row>
    <row r="794" spans="1:22" ht="15.75" customHeight="1">
      <c r="A794" s="554" t="str">
        <f>IF(Data!A794="","",Data!A794)</f>
        <v>Pesticides</v>
      </c>
      <c r="B794" s="1224"/>
      <c r="C794" s="1025" t="str">
        <f>IF(Data!BZ794="","",Data!BZ794)</f>
        <v/>
      </c>
      <c r="D794" s="1025" t="str">
        <f>IF(Data!CA794="","",Data!CA794)</f>
        <v/>
      </c>
      <c r="E794" s="1025" t="str">
        <f>IF(Data!CB794="","",Data!CB794)</f>
        <v/>
      </c>
      <c r="F794" s="1025" t="str">
        <f>IF(Data!CC794="","",Data!CC794)</f>
        <v/>
      </c>
      <c r="G794" s="1120"/>
      <c r="H794" s="1212">
        <f>IF(H$46="","",IF('Exp factors'!$B101="poor",'Exp factors'!$G$101*H$46,SUM(C794)*'Exp factors'!C$101))</f>
        <v>0</v>
      </c>
      <c r="I794" s="1212">
        <f>IF(I$46="","",IF('Exp factors'!$B101="poor",'Exp factors'!$G$101*I$46,SUM(D794)*'Exp factors'!D$101))</f>
        <v>0</v>
      </c>
      <c r="J794" s="1212">
        <f>IF(J$46="","",IF('Exp factors'!$B101="poor",'Exp factors'!$G$101*J$46,SUM(E794)*'Exp factors'!E$101))</f>
        <v>0</v>
      </c>
      <c r="K794" s="1212">
        <f>IF(K$46="","",IF('Exp factors'!$B101="poor",'Exp factors'!$G$101*K$46,SUM(F794)*'Exp factors'!F$101))</f>
        <v>0</v>
      </c>
      <c r="L794" s="1148"/>
      <c r="M794" s="992">
        <f t="shared" si="63"/>
        <v>0</v>
      </c>
      <c r="N794" s="992">
        <f t="shared" si="64"/>
        <v>0</v>
      </c>
      <c r="O794" s="992">
        <f t="shared" si="65"/>
        <v>0</v>
      </c>
      <c r="P794" s="992">
        <f t="shared" si="66"/>
        <v>0</v>
      </c>
      <c r="Q794" s="1150" t="str">
        <f>'Exp factors'!I101</f>
        <v>des</v>
      </c>
      <c r="R794" s="1134"/>
      <c r="S794" s="1135"/>
      <c r="T794" s="1135"/>
      <c r="U794" s="1082">
        <v>794</v>
      </c>
      <c r="V794" s="470"/>
    </row>
    <row r="795" spans="1:22" ht="15.75" customHeight="1">
      <c r="A795" s="554" t="str">
        <f>IF(Data!A795="","",Data!A795)</f>
        <v>Labour</v>
      </c>
      <c r="B795" s="1224"/>
      <c r="C795" s="1025" t="str">
        <f>IF(Data!BZ795="","",Data!BZ795)</f>
        <v/>
      </c>
      <c r="D795" s="1025" t="str">
        <f>IF(Data!CA795="","",Data!CA795)</f>
        <v/>
      </c>
      <c r="E795" s="1025">
        <f>IF(Data!CB795="","",Data!CB795)</f>
        <v>18000</v>
      </c>
      <c r="F795" s="1025">
        <f>IF(Data!CC795="","",Data!CC795)</f>
        <v>36000</v>
      </c>
      <c r="G795" s="1120"/>
      <c r="H795" s="1212">
        <f>IF(H$46="","",IF('Exp factors'!$B102="poor",'Exp factors'!$G$102*H$46,SUM(C795)*'Exp factors'!C$102))</f>
        <v>0</v>
      </c>
      <c r="I795" s="1212">
        <f>IF(I$46="","",IF('Exp factors'!$B102="poor",'Exp factors'!$G$102*I$46,SUM(D795)*'Exp factors'!D$102))</f>
        <v>0</v>
      </c>
      <c r="J795" s="1212">
        <f>IF(J$46="","",IF('Exp factors'!$B102="poor",'Exp factors'!$G$102*J$46,SUM(E795)*'Exp factors'!E$102))</f>
        <v>18000</v>
      </c>
      <c r="K795" s="1212">
        <f>IF(K$46="","",IF('Exp factors'!$B102="poor",'Exp factors'!$G$102*K$46,SUM(F795)*'Exp factors'!F$102))</f>
        <v>36000</v>
      </c>
      <c r="L795" s="1148"/>
      <c r="M795" s="992">
        <f t="shared" si="63"/>
        <v>0</v>
      </c>
      <c r="N795" s="992">
        <f t="shared" si="64"/>
        <v>0</v>
      </c>
      <c r="O795" s="992">
        <f t="shared" si="65"/>
        <v>0</v>
      </c>
      <c r="P795" s="992">
        <f t="shared" si="66"/>
        <v>0</v>
      </c>
      <c r="Q795" s="1150" t="str">
        <f>'Exp factors'!I102</f>
        <v>des</v>
      </c>
      <c r="R795" s="1134"/>
      <c r="S795" s="1135"/>
      <c r="T795" s="1135"/>
      <c r="U795" s="1082">
        <v>795</v>
      </c>
      <c r="V795" s="470"/>
    </row>
    <row r="796" spans="1:22" ht="15.75" customHeight="1">
      <c r="A796" s="554" t="str">
        <f>IF(Data!A796="","",Data!A796)</f>
        <v>Livestock restocking</v>
      </c>
      <c r="B796" s="1224"/>
      <c r="C796" s="1025" t="str">
        <f>IF(Data!BZ796="","",Data!BZ796)</f>
        <v/>
      </c>
      <c r="D796" s="1025" t="str">
        <f>IF(Data!CA796="","",Data!CA796)</f>
        <v/>
      </c>
      <c r="E796" s="1025" t="str">
        <f>IF(Data!CB796="","",Data!CB796)</f>
        <v/>
      </c>
      <c r="F796" s="1025" t="str">
        <f>IF(Data!CC796="","",Data!CC796)</f>
        <v/>
      </c>
      <c r="G796" s="1120"/>
      <c r="H796" s="1212">
        <f>IF(H$46="","",IF('Exp factors'!$B103="poor",'Exp factors'!$G$103*H$46,SUM(C796)*'Exp factors'!C$103))</f>
        <v>0</v>
      </c>
      <c r="I796" s="1212">
        <f>IF(I$46="","",IF('Exp factors'!$B103="poor",'Exp factors'!$G$103*I$46,SUM(D796)*'Exp factors'!D$103))</f>
        <v>0</v>
      </c>
      <c r="J796" s="1212">
        <f>IF(J$46="","",IF('Exp factors'!$B103="poor",'Exp factors'!$G$103*J$46,SUM(E796)*'Exp factors'!E$103))</f>
        <v>0</v>
      </c>
      <c r="K796" s="1212">
        <f>IF(K$46="","",IF('Exp factors'!$B103="poor",'Exp factors'!$G$103*K$46,SUM(F796)*'Exp factors'!F$103))</f>
        <v>0</v>
      </c>
      <c r="L796" s="1148"/>
      <c r="M796" s="992">
        <f t="shared" si="63"/>
        <v>0</v>
      </c>
      <c r="N796" s="992">
        <f t="shared" si="64"/>
        <v>0</v>
      </c>
      <c r="O796" s="992">
        <f t="shared" si="65"/>
        <v>0</v>
      </c>
      <c r="P796" s="992">
        <f t="shared" si="66"/>
        <v>0</v>
      </c>
      <c r="Q796" s="1150" t="str">
        <f>'Exp factors'!I103</f>
        <v>des</v>
      </c>
      <c r="R796" s="1134"/>
      <c r="S796" s="1135"/>
      <c r="T796" s="1135"/>
      <c r="U796" s="1082">
        <v>796</v>
      </c>
      <c r="V796" s="470"/>
    </row>
    <row r="797" spans="1:22" ht="15.75" customHeight="1">
      <c r="A797" s="554" t="str">
        <f>IF(Data!A797="","",Data!A797)</f>
        <v>Other essential inputs/Rental</v>
      </c>
      <c r="B797" s="1224"/>
      <c r="C797" s="1025" t="str">
        <f>IF(Data!BZ797="","",Data!BZ797)</f>
        <v/>
      </c>
      <c r="D797" s="1025" t="str">
        <f>IF(Data!CA797="","",Data!CA797)</f>
        <v/>
      </c>
      <c r="E797" s="1025" t="str">
        <f>IF(Data!CB797="","",Data!CB797)</f>
        <v/>
      </c>
      <c r="F797" s="1025" t="str">
        <f>IF(Data!CC797="","",Data!CC797)</f>
        <v/>
      </c>
      <c r="G797" s="1120"/>
      <c r="H797" s="1212">
        <f>IF(H$46="","",IF('Exp factors'!$B104="poor",'Exp factors'!$G$104*H$46,SUM(C797)*'Exp factors'!C$104))</f>
        <v>0</v>
      </c>
      <c r="I797" s="1212">
        <f>IF(I$46="","",IF('Exp factors'!$B104="poor",'Exp factors'!$G$104*I$46,SUM(D797)*'Exp factors'!D$104))</f>
        <v>0</v>
      </c>
      <c r="J797" s="1212">
        <f>IF(J$46="","",IF('Exp factors'!$B104="poor",'Exp factors'!$G$104*J$46,SUM(E797)*'Exp factors'!E$104))</f>
        <v>0</v>
      </c>
      <c r="K797" s="1212">
        <f>IF(K$46="","",IF('Exp factors'!$B104="poor",'Exp factors'!$G$104*K$46,SUM(F797)*'Exp factors'!F$104))</f>
        <v>0</v>
      </c>
      <c r="L797" s="1148"/>
      <c r="M797" s="992">
        <f t="shared" si="63"/>
        <v>0</v>
      </c>
      <c r="N797" s="992">
        <f t="shared" si="64"/>
        <v>0</v>
      </c>
      <c r="O797" s="992">
        <f t="shared" si="65"/>
        <v>0</v>
      </c>
      <c r="P797" s="992">
        <f t="shared" si="66"/>
        <v>0</v>
      </c>
      <c r="Q797" s="1150" t="str">
        <f>'Exp factors'!I104</f>
        <v>des</v>
      </c>
      <c r="R797" s="1134"/>
      <c r="S797" s="1135"/>
      <c r="T797" s="1135"/>
      <c r="U797" s="1082">
        <v>797</v>
      </c>
      <c r="V797" s="470"/>
    </row>
    <row r="798" spans="1:22" ht="15.75" customHeight="1">
      <c r="A798" s="554" t="str">
        <f>IF(Data!A798="","",Data!A798)</f>
        <v>Other inputs (tools)</v>
      </c>
      <c r="B798" s="1224"/>
      <c r="C798" s="1025" t="str">
        <f>IF(Data!BZ798="","",Data!BZ798)</f>
        <v/>
      </c>
      <c r="D798" s="1025">
        <f>IF(Data!CA798="","",Data!CA798)</f>
        <v>45</v>
      </c>
      <c r="E798" s="1025">
        <f>IF(Data!CB798="","",Data!CB798)</f>
        <v>310</v>
      </c>
      <c r="F798" s="1025">
        <f>IF(Data!CC798="","",Data!CC798)</f>
        <v>400</v>
      </c>
      <c r="G798" s="1120"/>
      <c r="H798" s="1212">
        <f>IF(H$46="","",IF('Exp factors'!$B105="poor",'Exp factors'!$G$105*H$46,SUM(C798)*'Exp factors'!C$105))</f>
        <v>0</v>
      </c>
      <c r="I798" s="1212">
        <f>IF(I$46="","",IF('Exp factors'!$B105="poor",'Exp factors'!$G$105*I$46,SUM(D798)*'Exp factors'!D$105))</f>
        <v>45</v>
      </c>
      <c r="J798" s="1212">
        <f>IF(J$46="","",IF('Exp factors'!$B105="poor",'Exp factors'!$G$105*J$46,SUM(E798)*'Exp factors'!E$105))</f>
        <v>310</v>
      </c>
      <c r="K798" s="1212">
        <f>IF(K$46="","",IF('Exp factors'!$B105="poor",'Exp factors'!$G$105*K$46,SUM(F798)*'Exp factors'!F$105))</f>
        <v>400</v>
      </c>
      <c r="L798" s="1148"/>
      <c r="M798" s="992">
        <f t="shared" si="63"/>
        <v>0</v>
      </c>
      <c r="N798" s="992">
        <f t="shared" si="64"/>
        <v>0</v>
      </c>
      <c r="O798" s="992">
        <f t="shared" si="65"/>
        <v>0</v>
      </c>
      <c r="P798" s="992">
        <f t="shared" si="66"/>
        <v>0</v>
      </c>
      <c r="Q798" s="1150" t="str">
        <f>'Exp factors'!I105</f>
        <v>des</v>
      </c>
      <c r="R798" s="1134"/>
      <c r="S798" s="1135"/>
      <c r="T798" s="1135"/>
      <c r="U798" s="1082">
        <v>798</v>
      </c>
      <c r="V798" s="470"/>
    </row>
    <row r="799" spans="1:22" ht="15.75" customHeight="1">
      <c r="A799" s="554" t="str">
        <f>IF(Data!A799="","",Data!A799)</f>
        <v>School</v>
      </c>
      <c r="B799" s="1224"/>
      <c r="C799" s="1144">
        <f>IF(Data!BZ799="","",Data!BZ799)</f>
        <v>1000</v>
      </c>
      <c r="D799" s="1144">
        <f>IF(Data!CA799="","",Data!CA799)</f>
        <v>1800</v>
      </c>
      <c r="E799" s="1144">
        <f>IF(Data!CB799="","",Data!CB799)</f>
        <v>3500</v>
      </c>
      <c r="F799" s="1144">
        <f>IF(Data!CC799="","",Data!CC799)</f>
        <v>9000</v>
      </c>
      <c r="G799" s="1120"/>
      <c r="H799" s="1212">
        <f>IF(H$46="","",IF('Exp factors'!$B93="poor",'Exp factors'!$G$93*H$46,SUM(C799)*'Exp factors'!C$93))</f>
        <v>900</v>
      </c>
      <c r="I799" s="1212">
        <f>IF(I$46="","",IF('Exp factors'!$B93="poor",'Exp factors'!$G$93*I$46,SUM(D799)*'Exp factors'!D$93))</f>
        <v>900</v>
      </c>
      <c r="J799" s="1212">
        <f>IF(J$46="","",IF('Exp factors'!$B93="poor",'Exp factors'!$G$93*J$46,SUM(E799)*'Exp factors'!E$93))</f>
        <v>900</v>
      </c>
      <c r="K799" s="1212">
        <f>IF(K$46="","",IF('Exp factors'!$B93="poor",'Exp factors'!$G$93*K$46,SUM(F799)*'Exp factors'!F$93))</f>
        <v>750</v>
      </c>
      <c r="L799" s="1148"/>
      <c r="M799" s="992">
        <f t="shared" si="63"/>
        <v>-100</v>
      </c>
      <c r="N799" s="992">
        <f t="shared" si="64"/>
        <v>-900</v>
      </c>
      <c r="O799" s="992">
        <f t="shared" si="65"/>
        <v>-2600</v>
      </c>
      <c r="P799" s="992">
        <f t="shared" si="66"/>
        <v>-8250</v>
      </c>
      <c r="Q799" s="1150" t="str">
        <f>'Exp factors'!I93</f>
        <v>lbpl</v>
      </c>
      <c r="R799" s="1134"/>
      <c r="S799" s="1135"/>
      <c r="T799" s="1135"/>
      <c r="U799" s="1082">
        <v>799</v>
      </c>
      <c r="V799" s="470"/>
    </row>
    <row r="800" spans="1:22" ht="15.75" customHeight="1">
      <c r="A800" s="554" t="str">
        <f>IF(Data!A800="","",Data!A800)</f>
        <v>Medicine</v>
      </c>
      <c r="B800" s="1224"/>
      <c r="C800" s="1025">
        <f>IF(Data!BZ800="","",Data!BZ800)</f>
        <v>400</v>
      </c>
      <c r="D800" s="1025">
        <f>IF(Data!CA800="","",Data!CA800)</f>
        <v>400</v>
      </c>
      <c r="E800" s="1025">
        <f>IF(Data!CB800="","",Data!CB800)</f>
        <v>1200</v>
      </c>
      <c r="F800" s="1025">
        <f>IF(Data!CC800="","",Data!CC800)</f>
        <v>2500</v>
      </c>
      <c r="G800" s="1120"/>
      <c r="H800" s="1212">
        <f>IF(H$46="","",IF('Exp factors'!$B94="poor",'Exp factors'!$G$94*H$46,SUM(C800)*'Exp factors'!C$94))</f>
        <v>420</v>
      </c>
      <c r="I800" s="1212">
        <f>IF(I$46="","",IF('Exp factors'!$B94="poor",'Exp factors'!$G$94*I$46,SUM(D800)*'Exp factors'!D$94))</f>
        <v>420</v>
      </c>
      <c r="J800" s="1212">
        <f>IF(J$46="","",IF('Exp factors'!$B94="poor",'Exp factors'!$G$94*J$46,SUM(E800)*'Exp factors'!E$94))</f>
        <v>420</v>
      </c>
      <c r="K800" s="1212">
        <f>IF(K$46="","",IF('Exp factors'!$B94="poor",'Exp factors'!$G$94*K$46,SUM(F800)*'Exp factors'!F$94))</f>
        <v>350</v>
      </c>
      <c r="L800" s="1148"/>
      <c r="M800" s="992">
        <f t="shared" si="63"/>
        <v>20</v>
      </c>
      <c r="N800" s="992">
        <f t="shared" si="64"/>
        <v>20</v>
      </c>
      <c r="O800" s="992">
        <f t="shared" si="65"/>
        <v>-780</v>
      </c>
      <c r="P800" s="992">
        <f t="shared" si="66"/>
        <v>-2150</v>
      </c>
      <c r="Q800" s="1150" t="str">
        <f>'Exp factors'!I94</f>
        <v>lbpl</v>
      </c>
      <c r="R800" s="1134"/>
      <c r="S800" s="1135"/>
      <c r="T800" s="1135"/>
      <c r="U800" s="1082">
        <v>800</v>
      </c>
      <c r="V800" s="470"/>
    </row>
    <row r="801" spans="1:22" ht="15.75" customHeight="1">
      <c r="A801" s="554" t="str">
        <f>IF(Data!A801="","",Data!A801)</f>
        <v>Clothing</v>
      </c>
      <c r="B801" s="1224"/>
      <c r="C801" s="1025">
        <f>IF(Data!BZ801="","",Data!BZ801)</f>
        <v>1250</v>
      </c>
      <c r="D801" s="1025">
        <f>IF(Data!CA801="","",Data!CA801)</f>
        <v>2000</v>
      </c>
      <c r="E801" s="1025">
        <f>IF(Data!CB801="","",Data!CB801)</f>
        <v>4500</v>
      </c>
      <c r="F801" s="1025">
        <f>IF(Data!CC801="","",Data!CC801)</f>
        <v>5000</v>
      </c>
      <c r="G801" s="1148"/>
      <c r="H801" s="1212">
        <f>IF(H$46="","",IF('Exp factors'!$B78="poor",'Exp factors'!$G$78*H$46,SUM(C801)*'Exp factors'!C$78))</f>
        <v>1800</v>
      </c>
      <c r="I801" s="1212">
        <f>IF(I$46="","",IF('Exp factors'!$B78="poor",'Exp factors'!$G$78*I$46,SUM(D801)*'Exp factors'!D$78))</f>
        <v>1800</v>
      </c>
      <c r="J801" s="1212">
        <f>IF(J$46="","",IF('Exp factors'!$B78="poor",'Exp factors'!$G$78*J$46,SUM(E801)*'Exp factors'!E$78))</f>
        <v>1800</v>
      </c>
      <c r="K801" s="1212">
        <f>IF(K$46="","",IF('Exp factors'!$B78="poor",'Exp factors'!$G$78*K$46,SUM(F801)*'Exp factors'!F$78))</f>
        <v>1500</v>
      </c>
      <c r="L801" s="1148"/>
      <c r="M801" s="992">
        <f t="shared" si="63"/>
        <v>550</v>
      </c>
      <c r="N801" s="992">
        <f t="shared" si="64"/>
        <v>-200</v>
      </c>
      <c r="O801" s="992">
        <f t="shared" si="65"/>
        <v>-2700</v>
      </c>
      <c r="P801" s="992">
        <f t="shared" si="66"/>
        <v>-3500</v>
      </c>
      <c r="Q801" s="1150" t="str">
        <f>'Exp factors'!I78</f>
        <v>lbpl</v>
      </c>
      <c r="R801" s="1134"/>
      <c r="S801" s="1135"/>
      <c r="T801" s="1135"/>
      <c r="U801" s="1082">
        <v>801</v>
      </c>
      <c r="V801" s="470"/>
    </row>
    <row r="802" spans="1:22" ht="15.75" customHeight="1">
      <c r="A802" s="554" t="s">
        <v>589</v>
      </c>
      <c r="B802" s="1224"/>
      <c r="C802" s="1025">
        <f>IF(Data!BZ802="","",Data!BZ802)</f>
        <v>350</v>
      </c>
      <c r="D802" s="1025">
        <f>IF(Data!CA802="","",Data!CA802)</f>
        <v>480</v>
      </c>
      <c r="E802" s="1025">
        <f>IF(Data!CB802="","",Data!CB802)</f>
        <v>2200</v>
      </c>
      <c r="F802" s="1025">
        <f>IF(Data!CC802="","",Data!CC802)</f>
        <v>2200</v>
      </c>
      <c r="G802" s="1148"/>
      <c r="H802" s="1212">
        <f>IF(H$46="","",IF('Exp factors'!$B80="poor",'Exp factors'!$G$80*H$46,SUM(C802)*'Exp factors'!C$80))</f>
        <v>360</v>
      </c>
      <c r="I802" s="1212">
        <f>IF(I$46="","",IF('Exp factors'!$B80="poor",'Exp factors'!$G$80*I$46,SUM(D802)*'Exp factors'!D$80))</f>
        <v>360</v>
      </c>
      <c r="J802" s="1212">
        <f>IF(J$46="","",IF('Exp factors'!$B80="poor",'Exp factors'!$G$80*J$46,SUM(E802)*'Exp factors'!E$80))</f>
        <v>360</v>
      </c>
      <c r="K802" s="1212">
        <f>IF(K$46="","",IF('Exp factors'!$B80="poor",'Exp factors'!$G$80*K$46,SUM(F802)*'Exp factors'!F$80))</f>
        <v>300</v>
      </c>
      <c r="L802" s="1148"/>
      <c r="M802" s="992">
        <f t="shared" si="63"/>
        <v>10</v>
      </c>
      <c r="N802" s="992">
        <f t="shared" si="64"/>
        <v>-120</v>
      </c>
      <c r="O802" s="992">
        <f t="shared" si="65"/>
        <v>-1840</v>
      </c>
      <c r="P802" s="992">
        <f t="shared" si="66"/>
        <v>-1900</v>
      </c>
      <c r="Q802" s="1150" t="str">
        <f>'Exp factors'!I80</f>
        <v>lbpl</v>
      </c>
      <c r="R802" s="1134"/>
      <c r="S802" s="1135"/>
      <c r="T802" s="1135"/>
      <c r="U802" s="1082">
        <v>802</v>
      </c>
      <c r="V802" s="470"/>
    </row>
    <row r="803" spans="1:22" ht="15.75" customHeight="1">
      <c r="A803" s="554" t="str">
        <f>IF(Data!A803="","",Data!A803)</f>
        <v>Transport</v>
      </c>
      <c r="B803" s="1224"/>
      <c r="C803" s="1025">
        <f>IF(Data!BZ803="","",Data!BZ803)</f>
        <v>525</v>
      </c>
      <c r="D803" s="1025">
        <f>IF(Data!CA803="","",Data!CA803)</f>
        <v>564</v>
      </c>
      <c r="E803" s="1025">
        <f>IF(Data!CB803="","",Data!CB803)</f>
        <v>2500</v>
      </c>
      <c r="F803" s="1025">
        <f>IF(Data!CC803="","",Data!CC803)</f>
        <v>4200</v>
      </c>
      <c r="G803" s="1120"/>
      <c r="H803" s="1212">
        <f>IF(H$46="","",IF('Exp factors'!$B79="poor",'Exp factors'!$G$79*H$46,SUM(C803)*'Exp factors'!C$79))</f>
        <v>528</v>
      </c>
      <c r="I803" s="1212">
        <f>IF(I$46="","",IF('Exp factors'!$B79="poor",'Exp factors'!$G$79*I$46,SUM(D803)*'Exp factors'!D$79))</f>
        <v>528</v>
      </c>
      <c r="J803" s="1212">
        <f>IF(J$46="","",IF('Exp factors'!$B79="poor",'Exp factors'!$G$79*J$46,SUM(E803)*'Exp factors'!E$79))</f>
        <v>528</v>
      </c>
      <c r="K803" s="1212">
        <f>IF(K$46="","",IF('Exp factors'!$B79="poor",'Exp factors'!$G$79*K$46,SUM(F803)*'Exp factors'!F$79))</f>
        <v>440</v>
      </c>
      <c r="L803" s="1148"/>
      <c r="M803" s="992">
        <f t="shared" si="63"/>
        <v>3</v>
      </c>
      <c r="N803" s="992">
        <f t="shared" si="64"/>
        <v>-36</v>
      </c>
      <c r="O803" s="992">
        <f t="shared" si="65"/>
        <v>-1972</v>
      </c>
      <c r="P803" s="992">
        <f t="shared" si="66"/>
        <v>-3760</v>
      </c>
      <c r="Q803" s="1150" t="str">
        <f>'Exp factors'!I79</f>
        <v>lbpl</v>
      </c>
      <c r="R803" s="1134"/>
      <c r="S803" s="1135"/>
      <c r="T803" s="1135"/>
      <c r="U803" s="1082">
        <v>803</v>
      </c>
      <c r="V803" s="470"/>
    </row>
    <row r="804" spans="1:22" ht="15.75" customHeight="1">
      <c r="A804" s="554" t="str">
        <f>IF(Data!A804="","",Data!A804)</f>
        <v>Gifts/Community obligations</v>
      </c>
      <c r="B804" s="1224"/>
      <c r="C804" s="1025">
        <f>IF(Data!BZ804="","",Data!BZ804)</f>
        <v>600</v>
      </c>
      <c r="D804" s="1025">
        <f>IF(Data!CA804="","",Data!CA804)</f>
        <v>648</v>
      </c>
      <c r="E804" s="1025">
        <f>IF(Data!CB804="","",Data!CB804)</f>
        <v>950</v>
      </c>
      <c r="F804" s="1025">
        <f>IF(Data!CC804="","",Data!CC804)</f>
        <v>1135</v>
      </c>
      <c r="G804" s="1120"/>
      <c r="H804" s="1212">
        <f>IF(H$46="","",IF('Exp factors'!$B81="poor",'Exp factors'!$G$81*H$46,SUM(C804)*'Exp factors'!C$81))</f>
        <v>600</v>
      </c>
      <c r="I804" s="1212">
        <f>IF(I$46="","",IF('Exp factors'!$B81="poor",'Exp factors'!$G$81*I$46,SUM(D804)*'Exp factors'!D$81))</f>
        <v>648</v>
      </c>
      <c r="J804" s="1212">
        <f>IF(J$46="","",IF('Exp factors'!$B81="poor",'Exp factors'!$G$81*J$46,SUM(E804)*'Exp factors'!E$81))</f>
        <v>950</v>
      </c>
      <c r="K804" s="1212">
        <f>IF(K$46="","",IF('Exp factors'!$B81="poor",'Exp factors'!$G$81*K$46,SUM(F804)*'Exp factors'!F$81))</f>
        <v>1135</v>
      </c>
      <c r="L804" s="1148"/>
      <c r="M804" s="992">
        <f t="shared" si="63"/>
        <v>0</v>
      </c>
      <c r="N804" s="992">
        <f t="shared" si="64"/>
        <v>0</v>
      </c>
      <c r="O804" s="992">
        <f t="shared" si="65"/>
        <v>0</v>
      </c>
      <c r="P804" s="992">
        <f t="shared" si="66"/>
        <v>0</v>
      </c>
      <c r="Q804" s="1150" t="str">
        <f>'Exp factors'!I81</f>
        <v>des</v>
      </c>
      <c r="R804" s="1134"/>
      <c r="S804" s="1135"/>
      <c r="T804" s="1135"/>
      <c r="U804" s="1082">
        <v>804</v>
      </c>
      <c r="V804" s="470"/>
    </row>
    <row r="805" spans="1:22" ht="15.75" customHeight="1">
      <c r="A805" s="554" t="str">
        <f>IF(Data!A805="","",Data!A805)</f>
        <v>Beer, cigarettes &amp; tobacco</v>
      </c>
      <c r="B805" s="1224"/>
      <c r="C805" s="1025">
        <f>IF(Data!BZ805="","",Data!BZ805)</f>
        <v>240</v>
      </c>
      <c r="D805" s="1025">
        <f>IF(Data!CA805="","",Data!CA805)</f>
        <v>800</v>
      </c>
      <c r="E805" s="1025">
        <f>IF(Data!CB805="","",Data!CB805)</f>
        <v>3000</v>
      </c>
      <c r="F805" s="1025">
        <f>IF(Data!CC805="","",Data!CC805)</f>
        <v>5000</v>
      </c>
      <c r="G805" s="1120"/>
      <c r="H805" s="1212">
        <f>IF(H$46="","",IF('Exp factors'!$B88="poor",'Exp factors'!$G$88*H$46,SUM(C805)*'Exp factors'!C$88))</f>
        <v>0</v>
      </c>
      <c r="I805" s="1212">
        <f>IF(I$46="","",IF('Exp factors'!$B88="poor",'Exp factors'!$G$88*I$46,SUM(D805)*'Exp factors'!D$88))</f>
        <v>0</v>
      </c>
      <c r="J805" s="1212">
        <f>IF(J$46="","",IF('Exp factors'!$B88="poor",'Exp factors'!$G$88*J$46,SUM(E805)*'Exp factors'!E$88))</f>
        <v>0</v>
      </c>
      <c r="K805" s="1212">
        <f>IF(K$46="","",IF('Exp factors'!$B88="poor",'Exp factors'!$G$88*K$46,SUM(F805)*'Exp factors'!F$88))</f>
        <v>0</v>
      </c>
      <c r="L805" s="1148"/>
      <c r="M805" s="992">
        <f t="shared" si="63"/>
        <v>-240</v>
      </c>
      <c r="N805" s="992">
        <f t="shared" si="64"/>
        <v>-800</v>
      </c>
      <c r="O805" s="992">
        <f t="shared" si="65"/>
        <v>-3000</v>
      </c>
      <c r="P805" s="992">
        <f t="shared" si="66"/>
        <v>-5000</v>
      </c>
      <c r="Q805" s="1150" t="str">
        <f>'Exp factors'!I88</f>
        <v>dis</v>
      </c>
      <c r="R805" s="1134"/>
      <c r="S805" s="1135"/>
      <c r="T805" s="1135"/>
      <c r="U805" s="1082">
        <v>805</v>
      </c>
      <c r="V805" s="470"/>
    </row>
    <row r="806" spans="1:22" ht="15.75" customHeight="1">
      <c r="A806" s="554" t="str">
        <f>IF(Data!A806="","",Data!A806)</f>
        <v>Matches</v>
      </c>
      <c r="B806" s="1224"/>
      <c r="C806" s="1025">
        <f>IF(Data!BZ806="","",Data!BZ806)</f>
        <v>50</v>
      </c>
      <c r="D806" s="1025">
        <f>IF(Data!CA806="","",Data!CA806)</f>
        <v>50</v>
      </c>
      <c r="E806" s="1025">
        <f>IF(Data!CB806="","",Data!CB806)</f>
        <v>50</v>
      </c>
      <c r="F806" s="1025">
        <f>IF(Data!CC806="","",Data!CC806)</f>
        <v>60</v>
      </c>
      <c r="G806" s="1148"/>
      <c r="H806" s="1212">
        <f>IF(H$46="","",IF('Exp factors'!$B82="poor",'Exp factors'!$G$82*H$46,SUM(C806)*'Exp factors'!C$82))</f>
        <v>45</v>
      </c>
      <c r="I806" s="1212">
        <f>IF(I$46="","",IF('Exp factors'!$B82="poor",'Exp factors'!$G$82*I$46,SUM(D806)*'Exp factors'!D$82))</f>
        <v>45</v>
      </c>
      <c r="J806" s="1212">
        <f>IF(J$46="","",IF('Exp factors'!$B82="poor",'Exp factors'!$G$82*J$46,SUM(E806)*'Exp factors'!E$82))</f>
        <v>45</v>
      </c>
      <c r="K806" s="1212">
        <f>IF(K$46="","",IF('Exp factors'!$B82="poor",'Exp factors'!$G$82*K$46,SUM(F806)*'Exp factors'!F$82))</f>
        <v>37.5</v>
      </c>
      <c r="L806" s="1148"/>
      <c r="M806" s="992">
        <f t="shared" si="63"/>
        <v>-5</v>
      </c>
      <c r="N806" s="992">
        <f t="shared" si="64"/>
        <v>-5</v>
      </c>
      <c r="O806" s="992">
        <f t="shared" si="65"/>
        <v>-5</v>
      </c>
      <c r="P806" s="992">
        <f t="shared" si="66"/>
        <v>-22.5</v>
      </c>
      <c r="Q806" s="1150" t="str">
        <f>'Exp factors'!I82</f>
        <v>lbpl</v>
      </c>
      <c r="R806" s="1134"/>
      <c r="S806" s="1135"/>
      <c r="T806" s="1135"/>
      <c r="U806" s="1082">
        <v>806</v>
      </c>
      <c r="V806" s="470"/>
    </row>
    <row r="807" spans="1:22" ht="15.75" customHeight="1">
      <c r="A807" s="554" t="str">
        <f>IF(Data!A807="","",Data!A807)</f>
        <v>Lower Bound Poverty Line</v>
      </c>
      <c r="B807" s="1224"/>
      <c r="C807" s="1025">
        <f>IF(Data!BZ807="","",Data!BZ807)</f>
        <v>0</v>
      </c>
      <c r="D807" s="1025">
        <f>IF(Data!CA807="","",Data!CA807)</f>
        <v>0</v>
      </c>
      <c r="E807" s="1025">
        <f>IF(Data!CB807="","",Data!CB807)</f>
        <v>0</v>
      </c>
      <c r="F807" s="1025">
        <f>IF(Data!CC807="","",Data!CC807)</f>
        <v>0</v>
      </c>
      <c r="G807" s="1148"/>
      <c r="H807" s="1212">
        <f>IF(H$46="","",IF('Exp factors'!$B84="poor",'Exp factors'!$G$84*H$46,SUM(C807)*'Exp factors'!C$84))</f>
        <v>3701.0000000000009</v>
      </c>
      <c r="I807" s="1212">
        <f>IF(I$46="","",IF('Exp factors'!$B84="poor",'Exp factors'!$G$84*I$46,SUM(D807)*'Exp factors'!D$84))</f>
        <v>3701.0000000000009</v>
      </c>
      <c r="J807" s="1212">
        <f>IF(J$46="","",IF('Exp factors'!$B84="poor",'Exp factors'!$G$84*J$46,SUM(E807)*'Exp factors'!E$84))</f>
        <v>3701.0000000000009</v>
      </c>
      <c r="K807" s="1212">
        <f>IF(K$46="","",IF('Exp factors'!$B84="poor",'Exp factors'!$G$84*K$46,SUM(F807)*'Exp factors'!F$84))</f>
        <v>3084.1666666666674</v>
      </c>
      <c r="L807" s="1148"/>
      <c r="M807" s="992">
        <f t="shared" si="63"/>
        <v>3701.0000000000009</v>
      </c>
      <c r="N807" s="992">
        <f t="shared" si="64"/>
        <v>3701.0000000000009</v>
      </c>
      <c r="O807" s="992">
        <f t="shared" si="65"/>
        <v>3701.0000000000009</v>
      </c>
      <c r="P807" s="992">
        <f t="shared" si="66"/>
        <v>3084.1666666666674</v>
      </c>
      <c r="Q807" s="1150" t="str">
        <f>'Exp factors'!I84</f>
        <v>lbpl</v>
      </c>
      <c r="R807" s="1134"/>
      <c r="S807" s="1135"/>
      <c r="T807" s="1135"/>
      <c r="U807" s="1082">
        <v>807</v>
      </c>
      <c r="V807" s="470"/>
    </row>
    <row r="808" spans="1:22" ht="15.75" customHeight="1">
      <c r="A808" s="554" t="str">
        <f>IF(Data!A808="","",Data!A808)</f>
        <v>Upper Bound Poverty Line</v>
      </c>
      <c r="B808" s="1224"/>
      <c r="C808" s="1025">
        <f>IF(Data!BZ808="","",Data!BZ808)</f>
        <v>0</v>
      </c>
      <c r="D808" s="1025">
        <f>IF(Data!CA808="","",Data!CA808)</f>
        <v>0</v>
      </c>
      <c r="E808" s="1025">
        <f>IF(Data!CB808="","",Data!CB808)</f>
        <v>0</v>
      </c>
      <c r="F808" s="1025">
        <f>IF(Data!CC808="","",Data!CC808)</f>
        <v>0</v>
      </c>
      <c r="G808" s="1148"/>
      <c r="H808" s="1212">
        <f>IF(H$46="","",IF('Exp factors'!$B85="poor",'Exp factors'!$G$85*H$46,SUM(C808)*'Exp factors'!C$85))</f>
        <v>20808</v>
      </c>
      <c r="I808" s="1212">
        <f>IF(I$46="","",IF('Exp factors'!$B85="poor",'Exp factors'!$G$85*I$46,SUM(D808)*'Exp factors'!D$85))</f>
        <v>20808</v>
      </c>
      <c r="J808" s="1212">
        <f>IF(J$46="","",IF('Exp factors'!$B85="poor",'Exp factors'!$G$85*J$46,SUM(E808)*'Exp factors'!E$85))</f>
        <v>20808</v>
      </c>
      <c r="K808" s="1212">
        <f>IF(K$46="","",IF('Exp factors'!$B85="poor",'Exp factors'!$G$85*K$46,SUM(F808)*'Exp factors'!F$85))</f>
        <v>17340</v>
      </c>
      <c r="L808" s="1148"/>
      <c r="M808" s="992">
        <f t="shared" ref="M808:P809" si="67">IF(H808="","",SUM(H808)-SUM(C808))</f>
        <v>20808</v>
      </c>
      <c r="N808" s="992">
        <f t="shared" si="67"/>
        <v>20808</v>
      </c>
      <c r="O808" s="992">
        <f t="shared" si="67"/>
        <v>20808</v>
      </c>
      <c r="P808" s="992">
        <f t="shared" si="67"/>
        <v>17340</v>
      </c>
      <c r="Q808" s="1150" t="str">
        <f>'Exp factors'!I85</f>
        <v>ubpl</v>
      </c>
      <c r="R808" s="1134"/>
      <c r="S808" s="1135"/>
      <c r="T808" s="1135"/>
      <c r="U808" s="1082">
        <v>808</v>
      </c>
      <c r="V808" s="470"/>
    </row>
    <row r="809" spans="1:22" ht="15.75" customHeight="1">
      <c r="A809" s="554" t="str">
        <f>IF(Data!A809="","",Data!A809)</f>
        <v>shelter (maintenance)</v>
      </c>
      <c r="B809" s="1224"/>
      <c r="C809" s="1025">
        <f>IF(Data!BZ809="","",Data!BZ809)</f>
        <v>0</v>
      </c>
      <c r="D809" s="1025">
        <f>IF(Data!CA809="","",Data!CA809)</f>
        <v>0</v>
      </c>
      <c r="E809" s="1025">
        <f>IF(Data!CB809="","",Data!CB809)</f>
        <v>0</v>
      </c>
      <c r="F809" s="1025">
        <f>IF(Data!CC809="","",Data!CC809)</f>
        <v>0</v>
      </c>
      <c r="G809" s="1148"/>
      <c r="H809" s="1212">
        <f>IF(H$46="","",IF('Exp factors'!$B87="poor",'Exp factors'!$G$87*H$46,SUM(C809)*'Exp factors'!C$87))</f>
        <v>0</v>
      </c>
      <c r="I809" s="1212">
        <f>IF(I$46="","",IF('Exp factors'!$B87="poor",'Exp factors'!$G$87*I$46,SUM(D809)*'Exp factors'!D$87))</f>
        <v>0</v>
      </c>
      <c r="J809" s="1212">
        <f>IF(J$46="","",IF('Exp factors'!$B87="poor",'Exp factors'!$G$87*J$46,SUM(E809)*'Exp factors'!E$87))</f>
        <v>0</v>
      </c>
      <c r="K809" s="1212">
        <f>IF(K$46="","",IF('Exp factors'!$B87="poor",'Exp factors'!$G$87*K$46,SUM(F809)*'Exp factors'!F$87))</f>
        <v>0</v>
      </c>
      <c r="L809" s="1148"/>
      <c r="M809" s="992">
        <f t="shared" si="67"/>
        <v>0</v>
      </c>
      <c r="N809" s="992">
        <f t="shared" si="67"/>
        <v>0</v>
      </c>
      <c r="O809" s="992">
        <f t="shared" si="67"/>
        <v>0</v>
      </c>
      <c r="P809" s="992">
        <f t="shared" si="67"/>
        <v>0</v>
      </c>
      <c r="Q809" s="1150" t="str">
        <f>'Exp factors'!I87</f>
        <v>des</v>
      </c>
      <c r="R809" s="1134"/>
      <c r="S809" s="1135"/>
      <c r="T809" s="1135"/>
      <c r="U809" s="1082">
        <v>809</v>
      </c>
      <c r="V809" s="470"/>
    </row>
    <row r="810" spans="1:22" ht="15.75" customHeight="1">
      <c r="A810" s="554" t="str">
        <f>IF(Data!A810="","",Data!A810)</f>
        <v>Other items</v>
      </c>
      <c r="B810" s="1224"/>
      <c r="C810" s="1025">
        <f>IF(Data!BZ810="","",Data!BZ810)</f>
        <v>600</v>
      </c>
      <c r="D810" s="1025">
        <f>IF(Data!CA810="","",Data!CA810)</f>
        <v>600</v>
      </c>
      <c r="E810" s="1025">
        <f>IF(Data!CB810="","",Data!CB810)</f>
        <v>840</v>
      </c>
      <c r="F810" s="1025">
        <f>IF(Data!CC810="","",Data!CC810)</f>
        <v>840</v>
      </c>
      <c r="G810" s="1120"/>
      <c r="H810" s="1212">
        <f>IF(H$46="","",IF('Exp factors'!$B88="poor",'Exp factors'!$G$88*H$46,SUM(C810)*'Exp factors'!C$88))</f>
        <v>0</v>
      </c>
      <c r="I810" s="1212">
        <f>IF(I$46="","",IF('Exp factors'!$B88="poor",'Exp factors'!$G$88*I$46,SUM(D810)*'Exp factors'!D$88))</f>
        <v>0</v>
      </c>
      <c r="J810" s="1212">
        <f>IF(J$46="","",IF('Exp factors'!$B88="poor",'Exp factors'!$G$88*J$46,SUM(E810)*'Exp factors'!E$88))</f>
        <v>0</v>
      </c>
      <c r="K810" s="1212">
        <f>IF(K$46="","",IF('Exp factors'!$B88="poor",'Exp factors'!$G$88*K$46,SUM(F810)*'Exp factors'!F$88))</f>
        <v>0</v>
      </c>
      <c r="L810" s="1148"/>
      <c r="M810" s="992">
        <f t="shared" si="63"/>
        <v>-600</v>
      </c>
      <c r="N810" s="992">
        <f t="shared" si="64"/>
        <v>-600</v>
      </c>
      <c r="O810" s="992">
        <f t="shared" si="65"/>
        <v>-840</v>
      </c>
      <c r="P810" s="992">
        <f t="shared" si="66"/>
        <v>-840</v>
      </c>
      <c r="Q810" s="1150" t="str">
        <f>'Exp factors'!I88</f>
        <v>dis</v>
      </c>
      <c r="R810" s="1134"/>
      <c r="S810" s="1135"/>
      <c r="T810" s="1135"/>
      <c r="U810" s="1082">
        <v>810</v>
      </c>
      <c r="V810" s="470"/>
    </row>
    <row r="811" spans="1:22" ht="15.75" customHeight="1">
      <c r="A811" s="1226" t="s">
        <v>483</v>
      </c>
      <c r="B811" s="1224"/>
      <c r="C811" s="1227">
        <f>C20-C31</f>
        <v>10107.908313376669</v>
      </c>
      <c r="D811" s="1227">
        <f>D20-D31</f>
        <v>19729.908313376669</v>
      </c>
      <c r="E811" s="1227">
        <f>E20-E31</f>
        <v>29006.924050632922</v>
      </c>
      <c r="F811" s="1227">
        <f>F20-F31</f>
        <v>204856.92405063292</v>
      </c>
      <c r="G811" s="1219"/>
      <c r="H811" s="1228">
        <f>C811*'Exp factors'!$D$88</f>
        <v>0</v>
      </c>
      <c r="I811" s="1228">
        <f>D811*'Exp factors'!$D$88</f>
        <v>0</v>
      </c>
      <c r="J811" s="1228">
        <f>E811*'Exp factors'!$D$88</f>
        <v>0</v>
      </c>
      <c r="K811" s="1228">
        <f>F811*'Exp factors'!$D$88</f>
        <v>0</v>
      </c>
      <c r="L811" s="1219"/>
      <c r="M811" s="1228">
        <f t="shared" si="63"/>
        <v>-10107.908313376669</v>
      </c>
      <c r="N811" s="1228">
        <f t="shared" si="64"/>
        <v>-19729.908313376669</v>
      </c>
      <c r="O811" s="1228">
        <f t="shared" si="65"/>
        <v>-29006.924050632922</v>
      </c>
      <c r="P811" s="1228">
        <f t="shared" si="66"/>
        <v>-204856.92405063292</v>
      </c>
      <c r="Q811" s="1150"/>
      <c r="R811" s="44"/>
      <c r="S811" s="46"/>
      <c r="T811" s="46"/>
      <c r="U811" s="1082">
        <v>811</v>
      </c>
      <c r="V811" s="46"/>
    </row>
    <row r="812" spans="1:22" ht="15.75" customHeight="1">
      <c r="A812" s="44" t="s">
        <v>484</v>
      </c>
      <c r="B812" s="1224"/>
      <c r="C812" s="1139">
        <f>SUM(C772:C776,C781:C785,C790:C810)</f>
        <v>12597</v>
      </c>
      <c r="D812" s="1139">
        <f>SUM(D772:D776,D781:D785,D790:D810)</f>
        <v>14927</v>
      </c>
      <c r="E812" s="1139">
        <f>SUM(E772:E776,E781:E785,E790:E810)</f>
        <v>46410</v>
      </c>
      <c r="F812" s="1139">
        <f>SUM(F772:F776,F781:F785,F790:F810)</f>
        <v>77755</v>
      </c>
      <c r="G812" s="1220"/>
      <c r="H812" s="1229">
        <f>SUM(H772:H776,H781:H785,H790:H810)</f>
        <v>34794</v>
      </c>
      <c r="I812" s="1229">
        <f>SUM(I772:I776,I781:I785,I790:I810)</f>
        <v>36385</v>
      </c>
      <c r="J812" s="1229">
        <f>SUM(J772:J776,J781:J785,J790:J810)</f>
        <v>56112</v>
      </c>
      <c r="K812" s="1229">
        <f>SUM(K772:K776,K781:K785,K790:K810)</f>
        <v>71141.666666666657</v>
      </c>
      <c r="L812" s="1220"/>
      <c r="M812" s="1229">
        <f>SUM(M772:M776,M781:M785,M790:M810)</f>
        <v>22197</v>
      </c>
      <c r="N812" s="1229">
        <f>SUM(N772:N776,N781:N785,N790:N810)</f>
        <v>21458</v>
      </c>
      <c r="O812" s="1229">
        <f>SUM(O772:O776,O781:O785,O790:O810)</f>
        <v>9702</v>
      </c>
      <c r="P812" s="1229">
        <f>SUM(P772:P776,P781:P785,P790:P810)</f>
        <v>-6613.3333333333321</v>
      </c>
      <c r="Q812" s="1150"/>
      <c r="R812" s="44"/>
      <c r="S812" s="46"/>
      <c r="T812" s="46"/>
      <c r="U812" s="1082">
        <v>812</v>
      </c>
      <c r="V812" s="46"/>
    </row>
    <row r="813" spans="1:22" ht="15.75" customHeight="1">
      <c r="A813" s="1230" t="s">
        <v>485</v>
      </c>
      <c r="B813" s="1224"/>
      <c r="C813" s="1060"/>
      <c r="D813" s="1060"/>
      <c r="E813" s="1060"/>
      <c r="F813" s="1060"/>
      <c r="G813" s="1220"/>
      <c r="H813" s="1231"/>
      <c r="I813" s="1231"/>
      <c r="J813" s="1231"/>
      <c r="K813" s="1231"/>
      <c r="L813" s="1220"/>
      <c r="M813" s="1060"/>
      <c r="N813" s="1060"/>
      <c r="O813" s="1060"/>
      <c r="P813" s="1060"/>
      <c r="Q813" s="1150"/>
      <c r="R813" s="44"/>
      <c r="S813" s="46"/>
      <c r="T813" s="46"/>
      <c r="U813" s="1082">
        <v>813</v>
      </c>
      <c r="V813" s="46"/>
    </row>
    <row r="814" spans="1:22" ht="15.75" customHeight="1">
      <c r="A814" s="1230"/>
      <c r="B814" s="1224"/>
      <c r="C814" s="1139"/>
      <c r="D814" s="1139"/>
      <c r="E814" s="1139"/>
      <c r="F814" s="1139"/>
      <c r="G814" s="1220"/>
      <c r="H814" s="1231"/>
      <c r="I814" s="1231"/>
      <c r="J814" s="1231"/>
      <c r="K814" s="1231"/>
      <c r="L814" s="1220"/>
      <c r="M814" s="1060"/>
      <c r="N814" s="1060"/>
      <c r="O814" s="1060"/>
      <c r="P814" s="1060"/>
      <c r="Q814" s="1150"/>
      <c r="R814" s="44"/>
      <c r="S814" s="46"/>
      <c r="T814" s="46"/>
      <c r="U814" s="1082">
        <v>814</v>
      </c>
      <c r="V814" s="46"/>
    </row>
    <row r="815" spans="1:22" ht="15.75" customHeight="1">
      <c r="A815" s="1230"/>
      <c r="B815" s="1224"/>
      <c r="C815" s="1060"/>
      <c r="D815" s="1060"/>
      <c r="E815" s="1060"/>
      <c r="F815" s="1060"/>
      <c r="G815" s="1220"/>
      <c r="H815" s="1231"/>
      <c r="I815" s="1231"/>
      <c r="J815" s="1231"/>
      <c r="K815" s="1231"/>
      <c r="L815" s="1220"/>
      <c r="M815" s="1060"/>
      <c r="N815" s="1060"/>
      <c r="O815" s="1060"/>
      <c r="P815" s="1060"/>
      <c r="Q815" s="1150"/>
      <c r="R815" s="44"/>
      <c r="S815" s="46"/>
      <c r="T815" s="46"/>
      <c r="U815" s="1082">
        <v>815</v>
      </c>
      <c r="V815" s="46"/>
    </row>
    <row r="816" spans="1:22" ht="15.75" customHeight="1">
      <c r="A816" s="1230"/>
      <c r="B816" s="1224"/>
      <c r="C816" s="1060"/>
      <c r="D816" s="1060"/>
      <c r="E816" s="1060"/>
      <c r="F816" s="1060"/>
      <c r="G816" s="1220"/>
      <c r="H816" s="1231"/>
      <c r="I816" s="1231"/>
      <c r="J816" s="1231"/>
      <c r="K816" s="1231"/>
      <c r="L816" s="1220"/>
      <c r="M816" s="1060"/>
      <c r="N816" s="1060"/>
      <c r="O816" s="1060"/>
      <c r="P816" s="1060"/>
      <c r="Q816" s="1150"/>
      <c r="R816" s="44"/>
      <c r="S816" s="46"/>
      <c r="T816" s="46"/>
      <c r="U816" s="1082">
        <v>816</v>
      </c>
      <c r="V816" s="46"/>
    </row>
    <row r="817" spans="1:22" ht="15.75" customHeight="1">
      <c r="A817" s="44"/>
      <c r="B817" s="1224"/>
      <c r="C817" s="1152"/>
      <c r="D817" s="1152"/>
      <c r="E817" s="1152"/>
      <c r="F817" s="1152"/>
      <c r="G817" s="969"/>
      <c r="H817" s="1232"/>
      <c r="I817" s="1232"/>
      <c r="J817" s="1232"/>
      <c r="K817" s="1232"/>
      <c r="L817" s="969"/>
      <c r="M817" s="1152"/>
      <c r="N817" s="1152"/>
      <c r="O817" s="1152"/>
      <c r="P817" s="1152"/>
      <c r="Q817" s="1150"/>
      <c r="R817" s="44"/>
      <c r="S817" s="46"/>
      <c r="T817" s="46"/>
      <c r="U817" s="1082">
        <v>817</v>
      </c>
      <c r="V817" s="46"/>
    </row>
    <row r="818" spans="1:22" ht="15.75" customHeight="1">
      <c r="A818" s="1233" t="s">
        <v>486</v>
      </c>
      <c r="B818" s="1224"/>
      <c r="C818" s="1060"/>
      <c r="D818" s="1060"/>
      <c r="E818" s="1060"/>
      <c r="F818" s="1060"/>
      <c r="G818" s="1220"/>
      <c r="H818" s="1234"/>
      <c r="I818" s="1234"/>
      <c r="J818" s="1234"/>
      <c r="K818" s="1234"/>
      <c r="L818" s="1220"/>
      <c r="M818" s="1060"/>
      <c r="N818" s="1060"/>
      <c r="O818" s="1060"/>
      <c r="P818" s="1060"/>
      <c r="R818" s="44" t="s">
        <v>590</v>
      </c>
      <c r="S818" s="46"/>
      <c r="T818" s="46"/>
      <c r="U818" s="1082">
        <v>818</v>
      </c>
      <c r="V818" s="46"/>
    </row>
    <row r="819" spans="1:22" ht="15.75" customHeight="1">
      <c r="A819" s="918" t="s">
        <v>19</v>
      </c>
      <c r="B819" s="1224"/>
      <c r="C819" s="1060"/>
      <c r="D819" s="1060"/>
      <c r="E819" s="1060"/>
      <c r="F819" s="1060"/>
      <c r="G819" s="1220"/>
      <c r="H819" s="1234"/>
      <c r="I819" s="1234"/>
      <c r="J819" s="1234"/>
      <c r="K819" s="1234"/>
      <c r="L819" s="1220"/>
      <c r="M819" s="1060"/>
      <c r="N819" s="1060"/>
      <c r="O819" s="1060"/>
      <c r="P819" s="1060"/>
      <c r="R819" s="44" t="s">
        <v>591</v>
      </c>
      <c r="S819" s="46"/>
      <c r="T819" s="46"/>
      <c r="U819" s="1082">
        <v>819</v>
      </c>
      <c r="V819" s="46"/>
    </row>
    <row r="820" spans="1:22" ht="15.75" customHeight="1">
      <c r="A820" s="1235" t="s">
        <v>487</v>
      </c>
      <c r="B820" s="1224"/>
      <c r="C820" s="1152">
        <f>SUM($C$89)</f>
        <v>0</v>
      </c>
      <c r="D820" s="1152">
        <f>SUM($D$89)</f>
        <v>0</v>
      </c>
      <c r="E820" s="1152">
        <f>SUM($E$89)</f>
        <v>0</v>
      </c>
      <c r="F820" s="1152">
        <f>SUM($F$89)</f>
        <v>0</v>
      </c>
      <c r="G820" s="1220"/>
      <c r="H820" s="1152">
        <f>SUM($H$89)</f>
        <v>0</v>
      </c>
      <c r="I820" s="1152">
        <f>SUM($I$89)</f>
        <v>0</v>
      </c>
      <c r="J820" s="1152">
        <f>SUM($J$89)</f>
        <v>0</v>
      </c>
      <c r="K820" s="1152">
        <f>SUM($K$89)</f>
        <v>0</v>
      </c>
      <c r="L820" s="1220"/>
      <c r="M820" s="1152">
        <f>SUM($M$89)</f>
        <v>0</v>
      </c>
      <c r="N820" s="1152">
        <f>SUM($N$89)</f>
        <v>0</v>
      </c>
      <c r="O820" s="1152">
        <f>SUM($O$89)</f>
        <v>0</v>
      </c>
      <c r="P820" s="115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67" si="68">IF(S820&gt;S819,S820,"")</f>
        <v/>
      </c>
      <c r="U820" s="1082">
        <v>820</v>
      </c>
      <c r="V820" s="46"/>
    </row>
    <row r="821" spans="1:22" ht="15.75" customHeight="1">
      <c r="A821" s="44" t="s">
        <v>488</v>
      </c>
      <c r="B821" s="1224"/>
      <c r="C821" s="1152">
        <f>SUM($C$90)</f>
        <v>0</v>
      </c>
      <c r="D821" s="1152">
        <f>SUM($D$90)</f>
        <v>0</v>
      </c>
      <c r="E821" s="1152">
        <f>SUM($E$90)</f>
        <v>0</v>
      </c>
      <c r="F821" s="1152">
        <f>SUM($F$90)</f>
        <v>0</v>
      </c>
      <c r="G821" s="1220"/>
      <c r="H821" s="1152">
        <f>SUM($H$90)</f>
        <v>0</v>
      </c>
      <c r="I821" s="1152">
        <f>SUM($I$90)</f>
        <v>0</v>
      </c>
      <c r="J821" s="1152">
        <f>SUM($J$90)</f>
        <v>0</v>
      </c>
      <c r="K821" s="1152">
        <f>SUM($K$90)</f>
        <v>0</v>
      </c>
      <c r="L821" s="1220"/>
      <c r="M821" s="1152">
        <f>SUM($M$90)</f>
        <v>0</v>
      </c>
      <c r="N821" s="1152">
        <f>SUM($N$90)</f>
        <v>0</v>
      </c>
      <c r="O821" s="1152">
        <f>SUM($O$90)</f>
        <v>0</v>
      </c>
      <c r="P821" s="1152">
        <f>SUM($P$90)</f>
        <v>0</v>
      </c>
      <c r="R821" s="44">
        <v>2</v>
      </c>
      <c r="S821" s="46">
        <f t="shared" ref="S821:S857" si="69">IF(MAX(C821:F821,H821:K821)&gt;0,S820+1,S820)</f>
        <v>0</v>
      </c>
      <c r="T821" s="46" t="str">
        <f t="shared" si="68"/>
        <v/>
      </c>
      <c r="U821" s="1082">
        <v>821</v>
      </c>
      <c r="V821" s="46"/>
    </row>
    <row r="822" spans="1:22" ht="15.75" customHeight="1">
      <c r="A822" s="1235" t="s">
        <v>489</v>
      </c>
      <c r="B822" s="1224"/>
      <c r="C822" s="1152">
        <f>SUM($C$116)</f>
        <v>0</v>
      </c>
      <c r="D822" s="1152">
        <f>SUM($D$116)</f>
        <v>0</v>
      </c>
      <c r="E822" s="1152">
        <f>SUM($E$116)</f>
        <v>7.5093399750934001E-2</v>
      </c>
      <c r="F822" s="1152">
        <f>SUM($F$116)</f>
        <v>9.0112079701120812E-2</v>
      </c>
      <c r="G822" s="969"/>
      <c r="H822" s="1152">
        <f>SUM($H$116)</f>
        <v>0</v>
      </c>
      <c r="I822" s="1152">
        <f>SUM($I$116)</f>
        <v>0</v>
      </c>
      <c r="J822" s="1152">
        <f>SUM($J$116)</f>
        <v>0</v>
      </c>
      <c r="K822" s="1152">
        <f>SUM($K$116)</f>
        <v>0</v>
      </c>
      <c r="L822" s="969"/>
      <c r="M822" s="1152">
        <f>SUM($M$116)</f>
        <v>0</v>
      </c>
      <c r="N822" s="1152">
        <f>SUM($N$116)</f>
        <v>0</v>
      </c>
      <c r="O822" s="1152">
        <f>SUM($O$116)</f>
        <v>0</v>
      </c>
      <c r="P822" s="1152">
        <f>SUM($P$116)</f>
        <v>0</v>
      </c>
      <c r="R822" s="44">
        <v>3</v>
      </c>
      <c r="S822" s="46">
        <f t="shared" si="69"/>
        <v>1</v>
      </c>
      <c r="T822" s="46">
        <f t="shared" si="68"/>
        <v>1</v>
      </c>
      <c r="U822" s="1082">
        <v>822</v>
      </c>
      <c r="V822" s="46"/>
    </row>
    <row r="823" spans="1:22" ht="15.75" customHeight="1">
      <c r="A823" s="44" t="s">
        <v>490</v>
      </c>
      <c r="B823" s="1224"/>
      <c r="C823" s="1152">
        <f>SUM($C$117)</f>
        <v>0</v>
      </c>
      <c r="D823" s="1152">
        <f>SUM($D$117)</f>
        <v>0</v>
      </c>
      <c r="E823" s="1152">
        <f>SUM($E$117)</f>
        <v>0</v>
      </c>
      <c r="F823" s="1152">
        <f>SUM($F$117)</f>
        <v>0</v>
      </c>
      <c r="G823" s="969"/>
      <c r="H823" s="1152">
        <f>SUM($H$117)</f>
        <v>0</v>
      </c>
      <c r="I823" s="1152">
        <f>SUM($I$117)</f>
        <v>0</v>
      </c>
      <c r="J823" s="1152">
        <f>SUM($J$117)</f>
        <v>0</v>
      </c>
      <c r="K823" s="1152">
        <f>SUM($K$117)</f>
        <v>0</v>
      </c>
      <c r="L823" s="969"/>
      <c r="M823" s="1152">
        <f>SUM($M$117)</f>
        <v>0</v>
      </c>
      <c r="N823" s="1152">
        <f>SUM($N$117)</f>
        <v>0</v>
      </c>
      <c r="O823" s="1152">
        <f>SUM($O$117)</f>
        <v>0</v>
      </c>
      <c r="P823" s="1152">
        <f>SUM($P$117)</f>
        <v>0</v>
      </c>
      <c r="R823" s="44">
        <v>4</v>
      </c>
      <c r="S823" s="46">
        <f t="shared" si="69"/>
        <v>1</v>
      </c>
      <c r="T823" s="46" t="str">
        <f t="shared" si="68"/>
        <v/>
      </c>
      <c r="U823" s="1082">
        <v>823</v>
      </c>
      <c r="V823" s="46"/>
    </row>
    <row r="824" spans="1:22" ht="15.75" customHeight="1">
      <c r="A824" s="1235" t="s">
        <v>491</v>
      </c>
      <c r="B824" s="1224"/>
      <c r="C824" s="1152">
        <f>SUM($C$144)</f>
        <v>0</v>
      </c>
      <c r="D824" s="1152">
        <f>SUM($D$144)</f>
        <v>0</v>
      </c>
      <c r="E824" s="1152">
        <f>SUM($E$144)</f>
        <v>0</v>
      </c>
      <c r="F824" s="1152">
        <f>SUM($F$144)</f>
        <v>0</v>
      </c>
      <c r="G824" s="969"/>
      <c r="H824" s="1152">
        <f>SUM($H$144)</f>
        <v>0</v>
      </c>
      <c r="I824" s="1152">
        <f>SUM($I$144)</f>
        <v>0</v>
      </c>
      <c r="J824" s="1152">
        <f>SUM($J$144)</f>
        <v>0</v>
      </c>
      <c r="K824" s="1152">
        <f>SUM($K$144)</f>
        <v>0</v>
      </c>
      <c r="L824" s="969"/>
      <c r="M824" s="1152">
        <f>SUM($M$144)</f>
        <v>0</v>
      </c>
      <c r="N824" s="1152">
        <f>SUM($N$144)</f>
        <v>0</v>
      </c>
      <c r="O824" s="1152">
        <f>SUM($O$144)</f>
        <v>0</v>
      </c>
      <c r="P824" s="1152">
        <f>SUM($P$144)</f>
        <v>0</v>
      </c>
      <c r="R824" s="44">
        <v>5</v>
      </c>
      <c r="S824" s="46">
        <f t="shared" si="69"/>
        <v>1</v>
      </c>
      <c r="T824" s="46" t="str">
        <f t="shared" si="68"/>
        <v/>
      </c>
      <c r="U824" s="1082">
        <v>824</v>
      </c>
      <c r="V824" s="46"/>
    </row>
    <row r="825" spans="1:22" ht="15.75" customHeight="1">
      <c r="A825" s="44" t="s">
        <v>492</v>
      </c>
      <c r="B825" s="1224"/>
      <c r="C825" s="1152">
        <f>SUM($C$145)</f>
        <v>0</v>
      </c>
      <c r="D825" s="1152">
        <f>SUM($D$145)</f>
        <v>0</v>
      </c>
      <c r="E825" s="1152">
        <f>SUM($E$145)</f>
        <v>0</v>
      </c>
      <c r="F825" s="1152">
        <f>SUM($F$145)</f>
        <v>0</v>
      </c>
      <c r="G825" s="969"/>
      <c r="H825" s="1152">
        <f>SUM($H$145)</f>
        <v>0</v>
      </c>
      <c r="I825" s="1152">
        <f>SUM($I$145)</f>
        <v>0</v>
      </c>
      <c r="J825" s="1152">
        <f>SUM($J$145)</f>
        <v>0</v>
      </c>
      <c r="K825" s="1152">
        <f>SUM($K$145)</f>
        <v>0</v>
      </c>
      <c r="L825" s="969"/>
      <c r="M825" s="1152">
        <f>SUM($M$145)</f>
        <v>0</v>
      </c>
      <c r="N825" s="1152">
        <f>SUM($N$145)</f>
        <v>0</v>
      </c>
      <c r="O825" s="1152">
        <f>SUM($O$145)</f>
        <v>0</v>
      </c>
      <c r="P825" s="1152">
        <f>SUM($P$145)</f>
        <v>0</v>
      </c>
      <c r="R825" s="44">
        <v>6</v>
      </c>
      <c r="S825" s="46">
        <f t="shared" si="69"/>
        <v>1</v>
      </c>
      <c r="T825" s="46" t="str">
        <f t="shared" si="68"/>
        <v/>
      </c>
      <c r="U825" s="1082">
        <v>825</v>
      </c>
      <c r="V825" s="46"/>
    </row>
    <row r="826" spans="1:22" ht="15.75" customHeight="1">
      <c r="A826" s="1235" t="s">
        <v>493</v>
      </c>
      <c r="B826" s="1224"/>
      <c r="C826" s="1152">
        <f>SUM($C$172)</f>
        <v>0</v>
      </c>
      <c r="D826" s="1152">
        <f>SUM($D$172)</f>
        <v>0</v>
      </c>
      <c r="E826" s="1152">
        <f>SUM($E$172)</f>
        <v>0</v>
      </c>
      <c r="F826" s="1152">
        <f>SUM($F$172)</f>
        <v>0</v>
      </c>
      <c r="G826" s="969"/>
      <c r="H826" s="1152">
        <f>SUM($H$172)</f>
        <v>0</v>
      </c>
      <c r="I826" s="1152">
        <f>SUM($I$172)</f>
        <v>0</v>
      </c>
      <c r="J826" s="1152">
        <f>SUM($J$172)</f>
        <v>0</v>
      </c>
      <c r="K826" s="1152">
        <f>SUM($K$172)</f>
        <v>0</v>
      </c>
      <c r="L826" s="969"/>
      <c r="M826" s="1152">
        <f>SUM($M$172)</f>
        <v>0</v>
      </c>
      <c r="N826" s="1152">
        <f>SUM($N$172)</f>
        <v>0</v>
      </c>
      <c r="O826" s="1152">
        <f>SUM($O$172)</f>
        <v>0</v>
      </c>
      <c r="P826" s="1152">
        <f>SUM($P$172)</f>
        <v>0</v>
      </c>
      <c r="R826" s="44">
        <v>7</v>
      </c>
      <c r="S826" s="46">
        <f t="shared" si="69"/>
        <v>1</v>
      </c>
      <c r="T826" s="46" t="str">
        <f t="shared" si="68"/>
        <v/>
      </c>
      <c r="U826" s="1082">
        <v>826</v>
      </c>
      <c r="V826" s="46"/>
    </row>
    <row r="827" spans="1:22" ht="15.75" customHeight="1">
      <c r="A827" s="44" t="s">
        <v>494</v>
      </c>
      <c r="B827" s="1224"/>
      <c r="C827" s="1152">
        <f>SUM($C$173)</f>
        <v>0</v>
      </c>
      <c r="D827" s="1152">
        <f>SUM($D$173)</f>
        <v>0</v>
      </c>
      <c r="E827" s="1152">
        <f>SUM($E$173)</f>
        <v>0</v>
      </c>
      <c r="F827" s="1152">
        <f>SUM($F$173)</f>
        <v>0</v>
      </c>
      <c r="G827" s="969"/>
      <c r="H827" s="1152">
        <f>SUM($H$173)</f>
        <v>0</v>
      </c>
      <c r="I827" s="1152">
        <f>SUM($I$173)</f>
        <v>0</v>
      </c>
      <c r="J827" s="1152">
        <f>SUM($J$173)</f>
        <v>0</v>
      </c>
      <c r="K827" s="1152">
        <f>SUM($K$173)</f>
        <v>0</v>
      </c>
      <c r="L827" s="969"/>
      <c r="M827" s="1152">
        <f>SUM($M$173)</f>
        <v>0</v>
      </c>
      <c r="N827" s="1152">
        <f>SUM($N$173)</f>
        <v>0</v>
      </c>
      <c r="O827" s="1152">
        <f>SUM($O$173)</f>
        <v>0</v>
      </c>
      <c r="P827" s="1152">
        <f>SUM($P$173)</f>
        <v>0</v>
      </c>
      <c r="R827" s="44">
        <v>8</v>
      </c>
      <c r="S827" s="46">
        <f t="shared" si="69"/>
        <v>1</v>
      </c>
      <c r="T827" s="46" t="str">
        <f t="shared" si="68"/>
        <v/>
      </c>
      <c r="U827" s="1082">
        <v>827</v>
      </c>
      <c r="V827" s="46"/>
    </row>
    <row r="828" spans="1:22" ht="15.75" customHeight="1">
      <c r="A828" s="1235" t="s">
        <v>495</v>
      </c>
      <c r="B828" s="1224"/>
      <c r="C828" s="1152">
        <f>SUM($C$183,$C$180,$C$177)</f>
        <v>0</v>
      </c>
      <c r="D828" s="1152">
        <f>SUM($D$183,$D$180,$D$177)</f>
        <v>1.1812850249066004E-2</v>
      </c>
      <c r="E828" s="1152">
        <f>SUM($E$183,$E$180,$E$177)</f>
        <v>5.4040395392278964E-2</v>
      </c>
      <c r="F828" s="1152">
        <f>SUM($F$183,$F$180,$F$177)</f>
        <v>0.12969694894146949</v>
      </c>
      <c r="G828" s="969"/>
      <c r="H828" s="1152">
        <f>SUM($H$183,$H$180,$H$177)</f>
        <v>0</v>
      </c>
      <c r="I828" s="1152">
        <f>SUM($I$183,$I$180,$I$177)</f>
        <v>0</v>
      </c>
      <c r="J828" s="1152">
        <f>SUM($J$183,$J$180,$J$177)</f>
        <v>0</v>
      </c>
      <c r="K828" s="1152">
        <f>SUM($K$183,$K$180,$K$177)</f>
        <v>0</v>
      </c>
      <c r="L828" s="969"/>
      <c r="M828" s="1152">
        <f>SUM($M$183,$M$180,$M$177)</f>
        <v>0</v>
      </c>
      <c r="N828" s="1152">
        <f>SUM($N$183,$N$180,$N$177)</f>
        <v>0</v>
      </c>
      <c r="O828" s="1152">
        <f>SUM($O$183,$O$180,$O$177)</f>
        <v>0</v>
      </c>
      <c r="P828" s="1152">
        <f>SUM($P$183,$P$180,$P$177)</f>
        <v>0</v>
      </c>
      <c r="R828" s="44"/>
      <c r="S828" s="46">
        <f t="shared" si="69"/>
        <v>2</v>
      </c>
      <c r="T828" s="46">
        <f t="shared" si="68"/>
        <v>2</v>
      </c>
      <c r="U828" s="1082">
        <v>828</v>
      </c>
      <c r="V828" s="46"/>
    </row>
    <row r="829" spans="1:22" ht="15.75" customHeight="1">
      <c r="A829" s="918" t="s">
        <v>20</v>
      </c>
      <c r="B829" s="1224"/>
      <c r="C829" s="969"/>
      <c r="D829" s="969"/>
      <c r="E829" s="969"/>
      <c r="F829" s="969"/>
      <c r="G829" s="969"/>
      <c r="H829" s="969"/>
      <c r="I829" s="969"/>
      <c r="J829" s="969"/>
      <c r="K829" s="969"/>
      <c r="L829" s="969"/>
      <c r="M829" s="969"/>
      <c r="N829" s="969"/>
      <c r="O829" s="969"/>
      <c r="P829" s="969"/>
      <c r="R829" s="44"/>
      <c r="S829" s="46">
        <f t="shared" si="69"/>
        <v>2</v>
      </c>
      <c r="T829" s="46" t="str">
        <f t="shared" si="68"/>
        <v/>
      </c>
      <c r="U829" s="1082">
        <v>829</v>
      </c>
      <c r="V829" s="46"/>
    </row>
    <row r="830" spans="1:22" ht="15.75" customHeight="1">
      <c r="A830" s="44" t="str">
        <f>$A$228</f>
        <v>Green cons - Season 1: no of months</v>
      </c>
      <c r="B830" s="1220"/>
      <c r="C830" s="1152">
        <f>SUM($C$230)</f>
        <v>4.1666666666666664E-2</v>
      </c>
      <c r="D830" s="1152">
        <f>SUM($D$230)</f>
        <v>4.1666666666666664E-2</v>
      </c>
      <c r="E830" s="1152">
        <f>SUM($E$230)</f>
        <v>4.1666666666666664E-2</v>
      </c>
      <c r="F830" s="1152">
        <f>SUM($F$230)</f>
        <v>4.1666666666666664E-2</v>
      </c>
      <c r="G830" s="969"/>
      <c r="H830" s="1152">
        <f>SUM($H$230)</f>
        <v>0</v>
      </c>
      <c r="I830" s="1152">
        <f>SUM($I$230)</f>
        <v>0</v>
      </c>
      <c r="J830" s="1152">
        <f>SUM($J$230)</f>
        <v>0</v>
      </c>
      <c r="K830" s="1152">
        <f>SUM($K$230)</f>
        <v>0</v>
      </c>
      <c r="L830" s="969"/>
      <c r="M830" s="1152">
        <f>SUM($M$230)</f>
        <v>0</v>
      </c>
      <c r="N830" s="1152">
        <f>SUM($N$230)</f>
        <v>0</v>
      </c>
      <c r="O830" s="1152">
        <f>SUM($O$230)</f>
        <v>0</v>
      </c>
      <c r="P830" s="1152">
        <f>SUM($P$230)</f>
        <v>0</v>
      </c>
      <c r="R830" s="44">
        <v>9</v>
      </c>
      <c r="S830" s="46">
        <f t="shared" si="69"/>
        <v>3</v>
      </c>
      <c r="T830" s="46">
        <f t="shared" si="68"/>
        <v>3</v>
      </c>
      <c r="U830" s="1082">
        <v>830</v>
      </c>
      <c r="V830" s="46"/>
    </row>
    <row r="831" spans="1:22" ht="15.75" customHeight="1">
      <c r="A831" s="44" t="str">
        <f>$A$231</f>
        <v xml:space="preserve">Green beans </v>
      </c>
      <c r="B831" s="1224"/>
      <c r="C831" s="1152">
        <f>SUM($C$233)</f>
        <v>0</v>
      </c>
      <c r="D831" s="1152">
        <f>SUM($D$233)</f>
        <v>0</v>
      </c>
      <c r="E831" s="1152">
        <f>SUM($E$233)</f>
        <v>0</v>
      </c>
      <c r="F831" s="1152">
        <f>SUM($F$233)</f>
        <v>0</v>
      </c>
      <c r="G831" s="969"/>
      <c r="H831" s="1152">
        <f>SUM($H$233)</f>
        <v>0</v>
      </c>
      <c r="I831" s="1152">
        <f>SUM($I$233)</f>
        <v>0</v>
      </c>
      <c r="J831" s="1152">
        <f>SUM($J$233)</f>
        <v>0</v>
      </c>
      <c r="K831" s="1152">
        <f>SUM($K$233)</f>
        <v>0</v>
      </c>
      <c r="L831" s="969"/>
      <c r="M831" s="1152">
        <f>SUM($M$233)</f>
        <v>0</v>
      </c>
      <c r="N831" s="1152">
        <f>SUM($N$233)</f>
        <v>0</v>
      </c>
      <c r="O831" s="1152">
        <f>SUM($O$233)</f>
        <v>0</v>
      </c>
      <c r="P831" s="1152">
        <f>SUM($P$233)</f>
        <v>0</v>
      </c>
      <c r="R831" s="44"/>
      <c r="S831" s="46">
        <f t="shared" si="69"/>
        <v>3</v>
      </c>
      <c r="T831" s="46" t="str">
        <f t="shared" si="68"/>
        <v/>
      </c>
      <c r="U831" s="1082">
        <v>831</v>
      </c>
      <c r="V831" s="46"/>
    </row>
    <row r="832" spans="1:22" ht="15.75" customHeight="1">
      <c r="A832" s="1235" t="str">
        <f>$A$237</f>
        <v>Maize: kg produced</v>
      </c>
      <c r="B832" s="1224"/>
      <c r="C832" s="1152">
        <f>SUM($C$243)</f>
        <v>6.1511547945205469E-2</v>
      </c>
      <c r="D832" s="1152">
        <f>SUM($D$243)</f>
        <v>8.6747054794520537E-2</v>
      </c>
      <c r="E832" s="1152">
        <f>SUM($E$243)</f>
        <v>0.11829143835616435</v>
      </c>
      <c r="F832" s="1152">
        <f>SUM($F$243)</f>
        <v>0.20346127397260275</v>
      </c>
      <c r="G832" s="969"/>
      <c r="H832" s="1152">
        <f>SUM($H$243)</f>
        <v>0</v>
      </c>
      <c r="I832" s="1152">
        <f>SUM($I$243)</f>
        <v>0</v>
      </c>
      <c r="J832" s="1152">
        <f>SUM($J$243)</f>
        <v>0</v>
      </c>
      <c r="K832" s="1152">
        <f>SUM($K$243)</f>
        <v>0.58199387671232883</v>
      </c>
      <c r="L832" s="969"/>
      <c r="M832" s="1152">
        <f>SUM($M$243)</f>
        <v>0</v>
      </c>
      <c r="N832" s="1152">
        <f>SUM($N$243)</f>
        <v>0</v>
      </c>
      <c r="O832" s="1152">
        <f>SUM($O$243)</f>
        <v>0</v>
      </c>
      <c r="P832" s="1152">
        <f>SUM($P$243)</f>
        <v>0.37853260273972611</v>
      </c>
      <c r="R832" s="44">
        <v>10</v>
      </c>
      <c r="S832" s="46">
        <f t="shared" si="69"/>
        <v>4</v>
      </c>
      <c r="T832" s="46">
        <f t="shared" si="68"/>
        <v>4</v>
      </c>
      <c r="U832" s="1082">
        <v>832</v>
      </c>
      <c r="V832" s="46"/>
    </row>
    <row r="833" spans="1:22" ht="15.75" customHeight="1">
      <c r="A833" s="44" t="str">
        <f>$A$244</f>
        <v>Sorghum: kg produced</v>
      </c>
      <c r="B833" s="1220"/>
      <c r="C833" s="1152">
        <f>SUM($C$250)</f>
        <v>0</v>
      </c>
      <c r="D833" s="1152">
        <f>SUM($D$250)</f>
        <v>0</v>
      </c>
      <c r="E833" s="1152">
        <f>SUM($E$250)</f>
        <v>0</v>
      </c>
      <c r="F833" s="1152">
        <f>SUM($F$250)</f>
        <v>0</v>
      </c>
      <c r="G833" s="969"/>
      <c r="H833" s="1152">
        <f>SUM($H$250)</f>
        <v>0</v>
      </c>
      <c r="I833" s="1152">
        <f>SUM($I$250)</f>
        <v>0</v>
      </c>
      <c r="J833" s="1152">
        <f>SUM($J$250)</f>
        <v>0</v>
      </c>
      <c r="K833" s="1152">
        <f>SUM($K$250)</f>
        <v>0</v>
      </c>
      <c r="L833" s="969"/>
      <c r="M833" s="1152">
        <f>SUM($M$250)</f>
        <v>0</v>
      </c>
      <c r="N833" s="1152">
        <f>SUM($N$250)</f>
        <v>0</v>
      </c>
      <c r="O833" s="1152">
        <f>SUM($O$250)</f>
        <v>0</v>
      </c>
      <c r="P833" s="1152">
        <f>SUM($P$250)</f>
        <v>0</v>
      </c>
      <c r="R833" s="44">
        <v>11</v>
      </c>
      <c r="S833" s="46">
        <f t="shared" si="69"/>
        <v>4</v>
      </c>
      <c r="T833" s="46" t="str">
        <f t="shared" si="68"/>
        <v/>
      </c>
      <c r="U833" s="1082">
        <v>833</v>
      </c>
      <c r="V833" s="46"/>
    </row>
    <row r="834" spans="1:22" ht="15.75" customHeight="1">
      <c r="A834" s="44" t="str">
        <f>$A$251</f>
        <v>High value cereal: kg produced</v>
      </c>
      <c r="B834" s="1220"/>
      <c r="C834" s="1152">
        <f>SUM($C$257)</f>
        <v>0</v>
      </c>
      <c r="D834" s="1152">
        <f>SUM($D$257)</f>
        <v>0</v>
      </c>
      <c r="E834" s="1152">
        <f>SUM($E$257)</f>
        <v>0</v>
      </c>
      <c r="F834" s="1152">
        <f>SUM($F$257)</f>
        <v>0</v>
      </c>
      <c r="G834" s="969"/>
      <c r="H834" s="1152">
        <f>SUM($H$257)</f>
        <v>0</v>
      </c>
      <c r="I834" s="1152">
        <f>SUM($I$257)</f>
        <v>0</v>
      </c>
      <c r="J834" s="1152">
        <f>SUM($J$257)</f>
        <v>0</v>
      </c>
      <c r="K834" s="1152">
        <f>SUM($K$257)</f>
        <v>0</v>
      </c>
      <c r="L834" s="969"/>
      <c r="M834" s="1152">
        <f>SUM($M$257)</f>
        <v>0</v>
      </c>
      <c r="N834" s="1152">
        <f>SUM($N$257)</f>
        <v>0</v>
      </c>
      <c r="O834" s="1152">
        <f>SUM($O$257)</f>
        <v>0</v>
      </c>
      <c r="P834" s="1152">
        <f>SUM($P$257)</f>
        <v>0</v>
      </c>
      <c r="R834" s="44"/>
      <c r="S834" s="46">
        <f t="shared" si="69"/>
        <v>4</v>
      </c>
      <c r="T834" s="46" t="str">
        <f t="shared" si="68"/>
        <v/>
      </c>
      <c r="U834" s="1082">
        <v>834</v>
      </c>
      <c r="V834" s="46"/>
    </row>
    <row r="835" spans="1:22" ht="15.75" customHeight="1">
      <c r="A835" s="44" t="str">
        <f>$A$258</f>
        <v>High value cereal: kg produced</v>
      </c>
      <c r="B835" s="1220"/>
      <c r="C835" s="1152">
        <f>SUM($C$264)</f>
        <v>0</v>
      </c>
      <c r="D835" s="1152">
        <f>SUM($D$264)</f>
        <v>0</v>
      </c>
      <c r="E835" s="1152">
        <f>SUM($E$264)</f>
        <v>0</v>
      </c>
      <c r="F835" s="1152">
        <f>SUM($F$264)</f>
        <v>0</v>
      </c>
      <c r="G835" s="969"/>
      <c r="H835" s="1152">
        <f>SUM($H$264)</f>
        <v>0</v>
      </c>
      <c r="I835" s="1152">
        <f>SUM($I$264)</f>
        <v>0</v>
      </c>
      <c r="J835" s="1152">
        <f>SUM($J$264)</f>
        <v>0</v>
      </c>
      <c r="K835" s="1152">
        <f>SUM($K$264)</f>
        <v>0</v>
      </c>
      <c r="L835" s="969"/>
      <c r="M835" s="1152">
        <f>SUM($M$264)</f>
        <v>0</v>
      </c>
      <c r="N835" s="1152">
        <f>SUM($N$264)</f>
        <v>0</v>
      </c>
      <c r="O835" s="1152">
        <f>SUM($O$264)</f>
        <v>0</v>
      </c>
      <c r="P835" s="1152">
        <f>SUM($P$264)</f>
        <v>0</v>
      </c>
      <c r="R835" s="44"/>
      <c r="S835" s="46">
        <f t="shared" si="69"/>
        <v>4</v>
      </c>
      <c r="T835" s="46" t="str">
        <f t="shared" si="68"/>
        <v/>
      </c>
      <c r="U835" s="1082">
        <v>835</v>
      </c>
      <c r="V835" s="46"/>
    </row>
    <row r="836" spans="1:22" ht="15.75" customHeight="1">
      <c r="A836" s="44" t="str">
        <f>$A$265</f>
        <v>Cowpeas: kg produced</v>
      </c>
      <c r="B836" s="1220"/>
      <c r="C836" s="1152">
        <f>SUM($C$271)</f>
        <v>2.0681992528019926E-2</v>
      </c>
      <c r="D836" s="1152">
        <f>SUM($D$271)</f>
        <v>3.5454844333748445E-2</v>
      </c>
      <c r="E836" s="1152">
        <f>SUM($E$271)</f>
        <v>3.5454844333748445E-2</v>
      </c>
      <c r="F836" s="1152">
        <f>SUM($F$271)</f>
        <v>2.9250246575342465E-2</v>
      </c>
      <c r="G836" s="969"/>
      <c r="H836" s="1152">
        <f>SUM($H$271)</f>
        <v>0</v>
      </c>
      <c r="I836" s="1152">
        <f>SUM($I$271)</f>
        <v>0</v>
      </c>
      <c r="J836" s="1152">
        <f>SUM($J$271)</f>
        <v>0</v>
      </c>
      <c r="K836" s="1152">
        <f>SUM($K$271)</f>
        <v>2.1272906600249067E-2</v>
      </c>
      <c r="L836" s="969"/>
      <c r="M836" s="1152">
        <f>SUM($M$271)</f>
        <v>0</v>
      </c>
      <c r="N836" s="1152">
        <f>SUM($N$271)</f>
        <v>0</v>
      </c>
      <c r="O836" s="1152">
        <f>SUM($O$271)</f>
        <v>0</v>
      </c>
      <c r="P836" s="1152">
        <f>SUM($P$271)</f>
        <v>-7.9773399750933983E-3</v>
      </c>
      <c r="R836" s="44">
        <v>12</v>
      </c>
      <c r="S836" s="46">
        <f t="shared" si="69"/>
        <v>5</v>
      </c>
      <c r="T836" s="46">
        <f t="shared" si="68"/>
        <v>5</v>
      </c>
      <c r="U836" s="1082">
        <v>836</v>
      </c>
      <c r="V836" s="46"/>
    </row>
    <row r="837" spans="1:22" ht="15.75" customHeight="1">
      <c r="A837" s="44" t="str">
        <f>$A$272</f>
        <v>Beans: kg produced</v>
      </c>
      <c r="B837" s="1224"/>
      <c r="C837" s="1152">
        <f>SUM($C$278)</f>
        <v>3.5350565379825657E-2</v>
      </c>
      <c r="D837" s="1152">
        <f>SUM($D$278)</f>
        <v>6.6282310087173099E-2</v>
      </c>
      <c r="E837" s="1152">
        <f>SUM($E$278)</f>
        <v>1.3992932129514322E-2</v>
      </c>
      <c r="F837" s="1152">
        <f>SUM($F$278)</f>
        <v>6.0095961145703619E-2</v>
      </c>
      <c r="G837" s="969"/>
      <c r="H837" s="1152">
        <f>SUM($H$278)</f>
        <v>0</v>
      </c>
      <c r="I837" s="1152">
        <f>SUM($I$278)</f>
        <v>0</v>
      </c>
      <c r="J837" s="1152">
        <f>SUM($J$278)</f>
        <v>0</v>
      </c>
      <c r="K837" s="1152">
        <f>SUM($K$278)</f>
        <v>0</v>
      </c>
      <c r="L837" s="969"/>
      <c r="M837" s="1152">
        <f>SUM($M$278)</f>
        <v>0</v>
      </c>
      <c r="N837" s="1152">
        <f>SUM($N$278)</f>
        <v>0</v>
      </c>
      <c r="O837" s="1152">
        <f>SUM($O$278)</f>
        <v>0</v>
      </c>
      <c r="P837" s="1152">
        <f>SUM($P$278)</f>
        <v>0</v>
      </c>
      <c r="R837" s="44">
        <v>13</v>
      </c>
      <c r="S837" s="46">
        <f t="shared" si="69"/>
        <v>6</v>
      </c>
      <c r="T837" s="46">
        <f t="shared" si="68"/>
        <v>6</v>
      </c>
      <c r="U837" s="1082">
        <v>837</v>
      </c>
      <c r="V837" s="46"/>
    </row>
    <row r="838" spans="1:22" ht="15.75" customHeight="1">
      <c r="A838" s="44" t="str">
        <f>$A$279</f>
        <v>Millet: kg produced</v>
      </c>
      <c r="B838" s="1224"/>
      <c r="C838" s="1152">
        <f>SUM($C$285)</f>
        <v>0</v>
      </c>
      <c r="D838" s="1152">
        <f>SUM($D$285)</f>
        <v>0</v>
      </c>
      <c r="E838" s="1152">
        <f>SUM($E$285)</f>
        <v>0</v>
      </c>
      <c r="F838" s="1152">
        <f>SUM($F$285)</f>
        <v>0</v>
      </c>
      <c r="G838" s="969"/>
      <c r="H838" s="1152">
        <f>SUM($H$285)</f>
        <v>0</v>
      </c>
      <c r="I838" s="1152">
        <f>SUM($I$285)</f>
        <v>0</v>
      </c>
      <c r="J838" s="1152">
        <f>SUM($J$285)</f>
        <v>0</v>
      </c>
      <c r="K838" s="1152">
        <f>SUM($K$285)</f>
        <v>0</v>
      </c>
      <c r="L838" s="969"/>
      <c r="M838" s="1152">
        <f>SUM($M$285)</f>
        <v>0</v>
      </c>
      <c r="N838" s="1152">
        <f>SUM($N$285)</f>
        <v>0</v>
      </c>
      <c r="O838" s="1152">
        <f>SUM($O$285)</f>
        <v>0</v>
      </c>
      <c r="P838" s="1152">
        <f>SUM($P$285)</f>
        <v>0</v>
      </c>
      <c r="R838" s="44">
        <v>14</v>
      </c>
      <c r="S838" s="46">
        <f t="shared" si="69"/>
        <v>6</v>
      </c>
      <c r="T838" s="46" t="str">
        <f t="shared" si="68"/>
        <v/>
      </c>
      <c r="U838" s="1082">
        <v>838</v>
      </c>
      <c r="V838" s="46"/>
    </row>
    <row r="839" spans="1:22" ht="15.75" customHeight="1">
      <c r="A839" s="44" t="str">
        <f>$A$286</f>
        <v>Pumpkin: kg produce</v>
      </c>
      <c r="B839" s="1224"/>
      <c r="C839" s="1152">
        <f>SUM($C$292)</f>
        <v>0</v>
      </c>
      <c r="D839" s="1152">
        <f>SUM($D$292)</f>
        <v>0</v>
      </c>
      <c r="E839" s="1152">
        <f>SUM($E$292)</f>
        <v>1.5670402656704026E-3</v>
      </c>
      <c r="F839" s="1152">
        <f>SUM($F$292)</f>
        <v>4.7011207970112075E-3</v>
      </c>
      <c r="G839" s="969"/>
      <c r="H839" s="1152">
        <f>SUM($H$292)</f>
        <v>0</v>
      </c>
      <c r="I839" s="1152">
        <f>SUM($I$292)</f>
        <v>0</v>
      </c>
      <c r="J839" s="1152">
        <f>SUM($J$292)</f>
        <v>0</v>
      </c>
      <c r="K839" s="1152">
        <f>SUM($K$292)</f>
        <v>1.880448318804483E-2</v>
      </c>
      <c r="L839" s="969"/>
      <c r="M839" s="1152">
        <f>SUM($M$292)</f>
        <v>0</v>
      </c>
      <c r="N839" s="1152">
        <f>SUM($N$292)</f>
        <v>0</v>
      </c>
      <c r="O839" s="1152">
        <f>SUM($O$292)</f>
        <v>0</v>
      </c>
      <c r="P839" s="1152">
        <f>SUM($P$292)</f>
        <v>1.4103362391033623E-2</v>
      </c>
      <c r="R839" s="44">
        <v>15</v>
      </c>
      <c r="S839" s="46">
        <f t="shared" si="69"/>
        <v>7</v>
      </c>
      <c r="T839" s="46">
        <f t="shared" si="68"/>
        <v>7</v>
      </c>
      <c r="U839" s="1082">
        <v>839</v>
      </c>
      <c r="V839" s="46"/>
    </row>
    <row r="840" spans="1:22" ht="15.75" customHeight="1">
      <c r="A840" s="44" t="str">
        <f>$A$293</f>
        <v>Other crop: kg produced</v>
      </c>
      <c r="B840" s="1224"/>
      <c r="C840" s="1152">
        <f>SUM($C$299)</f>
        <v>0</v>
      </c>
      <c r="D840" s="1152">
        <f>SUM($D$299)</f>
        <v>0</v>
      </c>
      <c r="E840" s="1152">
        <f>SUM($E$299)</f>
        <v>0</v>
      </c>
      <c r="F840" s="1152">
        <f>SUM($F$299)</f>
        <v>0</v>
      </c>
      <c r="G840" s="969"/>
      <c r="H840" s="1152">
        <f>SUM($H$299)</f>
        <v>0</v>
      </c>
      <c r="I840" s="1152">
        <f>SUM($I$299)</f>
        <v>0</v>
      </c>
      <c r="J840" s="1152">
        <f>SUM($J$299)</f>
        <v>0</v>
      </c>
      <c r="K840" s="1152">
        <f>SUM($K$299)</f>
        <v>0</v>
      </c>
      <c r="L840" s="969"/>
      <c r="M840" s="1152">
        <f>SUM($M$299)</f>
        <v>0</v>
      </c>
      <c r="N840" s="1152">
        <f>SUM($N$299)</f>
        <v>0</v>
      </c>
      <c r="O840" s="1152">
        <f>SUM($O$299)</f>
        <v>0</v>
      </c>
      <c r="P840" s="1152">
        <f>SUM($P$299)</f>
        <v>0</v>
      </c>
      <c r="R840" s="44">
        <v>16</v>
      </c>
      <c r="S840" s="46">
        <f t="shared" si="69"/>
        <v>7</v>
      </c>
      <c r="T840" s="46" t="str">
        <f t="shared" si="68"/>
        <v/>
      </c>
      <c r="U840" s="1082">
        <v>840</v>
      </c>
      <c r="V840" s="46"/>
    </row>
    <row r="841" spans="1:22" ht="15.75" customHeight="1">
      <c r="A841" s="1235" t="str">
        <f>$A$300</f>
        <v>Cassava: no. local meas.</v>
      </c>
      <c r="B841" s="1224"/>
      <c r="C841" s="1152">
        <f>SUM($C$309)</f>
        <v>0</v>
      </c>
      <c r="D841" s="1152">
        <f>SUM($D$309)</f>
        <v>0</v>
      </c>
      <c r="E841" s="1152">
        <f>SUM($E$309)</f>
        <v>0</v>
      </c>
      <c r="F841" s="1152">
        <f>SUM($F$309)</f>
        <v>0</v>
      </c>
      <c r="G841" s="969"/>
      <c r="H841" s="1152">
        <f>SUM($H$309)</f>
        <v>0</v>
      </c>
      <c r="I841" s="1152">
        <f>SUM($I$309)</f>
        <v>0</v>
      </c>
      <c r="J841" s="1152">
        <f>SUM($J$309)</f>
        <v>0</v>
      </c>
      <c r="K841" s="1152">
        <f>SUM($K$309)</f>
        <v>0</v>
      </c>
      <c r="L841" s="969"/>
      <c r="M841" s="1152">
        <f>SUM($M$309)</f>
        <v>0</v>
      </c>
      <c r="N841" s="1152">
        <f>SUM($N$309)</f>
        <v>0</v>
      </c>
      <c r="O841" s="1152">
        <f>SUM($O$309)</f>
        <v>0</v>
      </c>
      <c r="P841" s="1152">
        <f>SUM($P$309)</f>
        <v>0</v>
      </c>
      <c r="R841" s="44">
        <v>17</v>
      </c>
      <c r="S841" s="46">
        <f t="shared" si="69"/>
        <v>7</v>
      </c>
      <c r="T841" s="46" t="str">
        <f t="shared" si="68"/>
        <v/>
      </c>
      <c r="U841" s="1082">
        <v>841</v>
      </c>
      <c r="V841" s="46"/>
    </row>
    <row r="842" spans="1:22" ht="15.75" customHeight="1">
      <c r="A842" s="44" t="str">
        <f>$A$310</f>
        <v>Water melon: no. local meas</v>
      </c>
      <c r="B842" s="1224"/>
      <c r="C842" s="1152">
        <f>SUM($C$319)</f>
        <v>0</v>
      </c>
      <c r="D842" s="1152">
        <f>SUM($D$319)</f>
        <v>0</v>
      </c>
      <c r="E842" s="1152">
        <f>SUM($E$319)</f>
        <v>5.9386674968866749E-3</v>
      </c>
      <c r="F842" s="1152">
        <f>SUM($F$319)</f>
        <v>1.4252801992528021E-2</v>
      </c>
      <c r="G842" s="969"/>
      <c r="H842" s="1152">
        <f>SUM($H$319)</f>
        <v>0</v>
      </c>
      <c r="I842" s="1152">
        <f>SUM($I$319)</f>
        <v>0</v>
      </c>
      <c r="J842" s="1152">
        <f>SUM($J$319)</f>
        <v>0</v>
      </c>
      <c r="K842" s="1152">
        <f>SUM($K$319)</f>
        <v>0</v>
      </c>
      <c r="L842" s="969"/>
      <c r="M842" s="1152">
        <f>SUM($M$319)</f>
        <v>0</v>
      </c>
      <c r="N842" s="1152">
        <f>SUM($N$319)</f>
        <v>0</v>
      </c>
      <c r="O842" s="1152">
        <f>SUM($O$319)</f>
        <v>0</v>
      </c>
      <c r="P842" s="1152">
        <f>SUM($P$319)</f>
        <v>0</v>
      </c>
      <c r="R842" s="44">
        <v>18</v>
      </c>
      <c r="S842" s="46">
        <f t="shared" si="69"/>
        <v>8</v>
      </c>
      <c r="T842" s="46">
        <f t="shared" si="68"/>
        <v>8</v>
      </c>
      <c r="U842" s="1082">
        <v>842</v>
      </c>
      <c r="V842" s="46"/>
    </row>
    <row r="843" spans="1:22" ht="15.75" customHeight="1">
      <c r="A843" s="44" t="str">
        <f>$A$320</f>
        <v>Other crop: no. local meas</v>
      </c>
      <c r="B843" s="1224"/>
      <c r="C843" s="1152">
        <f>SUM($C$329)</f>
        <v>0</v>
      </c>
      <c r="D843" s="1152">
        <f>SUM($D$329)</f>
        <v>0</v>
      </c>
      <c r="E843" s="1152">
        <f>SUM($E$329)</f>
        <v>0</v>
      </c>
      <c r="F843" s="1152">
        <f>SUM($F$329)</f>
        <v>0</v>
      </c>
      <c r="G843" s="969"/>
      <c r="H843" s="1152">
        <f>SUM($H$329)</f>
        <v>0</v>
      </c>
      <c r="I843" s="1152">
        <f>SUM($I$329)</f>
        <v>0</v>
      </c>
      <c r="J843" s="1152">
        <f>SUM($J$329)</f>
        <v>0</v>
      </c>
      <c r="K843" s="1152">
        <f>SUM($K$329)</f>
        <v>0</v>
      </c>
      <c r="L843" s="969"/>
      <c r="M843" s="1152">
        <f>SUM($M$329)</f>
        <v>0</v>
      </c>
      <c r="N843" s="1152">
        <f>SUM($N$329)</f>
        <v>0</v>
      </c>
      <c r="O843" s="1152">
        <f>SUM($O$329)</f>
        <v>0</v>
      </c>
      <c r="P843" s="1152">
        <f>SUM($P$329)</f>
        <v>0</v>
      </c>
      <c r="R843" s="44">
        <v>19</v>
      </c>
      <c r="S843" s="46">
        <f t="shared" si="69"/>
        <v>8</v>
      </c>
      <c r="T843" s="46" t="str">
        <f t="shared" si="68"/>
        <v/>
      </c>
      <c r="U843" s="1082">
        <v>843</v>
      </c>
      <c r="V843" s="46"/>
    </row>
    <row r="844" spans="1:22" ht="15.75" customHeight="1">
      <c r="A844" s="44" t="str">
        <f>$A$330</f>
        <v>Sweet potato: no. local meas</v>
      </c>
      <c r="B844" s="1224"/>
      <c r="C844" s="1152">
        <f>SUM($C$339)</f>
        <v>0</v>
      </c>
      <c r="D844" s="1152">
        <f>SUM($D$339)</f>
        <v>0</v>
      </c>
      <c r="E844" s="1152">
        <f>SUM($E$339)</f>
        <v>7.4252801992528029E-3</v>
      </c>
      <c r="F844" s="1152">
        <f>SUM($F$339)</f>
        <v>8.9103362391033634E-3</v>
      </c>
      <c r="G844" s="969"/>
      <c r="H844" s="1152">
        <f>SUM($H$339)</f>
        <v>0</v>
      </c>
      <c r="I844" s="1152">
        <f>SUM($I$339)</f>
        <v>0</v>
      </c>
      <c r="J844" s="1152">
        <f>SUM($J$339)</f>
        <v>0</v>
      </c>
      <c r="K844" s="1152">
        <f>SUM($K$339)</f>
        <v>0</v>
      </c>
      <c r="L844" s="969"/>
      <c r="M844" s="1152">
        <f>SUM($M$339)</f>
        <v>0</v>
      </c>
      <c r="N844" s="1152">
        <f>SUM($N$339)</f>
        <v>0</v>
      </c>
      <c r="O844" s="1152">
        <f>SUM($O$339)</f>
        <v>0</v>
      </c>
      <c r="P844" s="1152">
        <f>SUM($P$339)</f>
        <v>0</v>
      </c>
      <c r="R844" s="44">
        <v>20</v>
      </c>
      <c r="S844" s="46">
        <f t="shared" si="69"/>
        <v>9</v>
      </c>
      <c r="T844" s="46">
        <f t="shared" si="68"/>
        <v>9</v>
      </c>
      <c r="U844" s="1082">
        <v>844</v>
      </c>
      <c r="V844" s="46"/>
    </row>
    <row r="845" spans="1:22" ht="15.75" customHeight="1">
      <c r="A845" s="44" t="str">
        <f>$A$340</f>
        <v>Groundnuts (dry): no. local meas</v>
      </c>
      <c r="B845" s="1224"/>
      <c r="C845" s="1152">
        <f>SUM($C$349)</f>
        <v>2.6415162515566623E-2</v>
      </c>
      <c r="D845" s="1152">
        <f>SUM($D$349)</f>
        <v>5.7861784557907844E-2</v>
      </c>
      <c r="E845" s="1152">
        <f>SUM($E$349)</f>
        <v>5.7861784557907844E-2</v>
      </c>
      <c r="F845" s="1152">
        <f>SUM($F$349)</f>
        <v>6.943414146948941E-2</v>
      </c>
      <c r="G845" s="969"/>
      <c r="H845" s="1152">
        <f>SUM($H$349)</f>
        <v>0</v>
      </c>
      <c r="I845" s="1152">
        <f>SUM($I$349)</f>
        <v>0</v>
      </c>
      <c r="J845" s="1152">
        <f>SUM($J$349)</f>
        <v>0</v>
      </c>
      <c r="K845" s="1152">
        <f>SUM($K$349)</f>
        <v>0</v>
      </c>
      <c r="L845" s="969"/>
      <c r="M845" s="1152">
        <f>SUM($M$349)</f>
        <v>0</v>
      </c>
      <c r="N845" s="1152">
        <f>SUM($N$349)</f>
        <v>0</v>
      </c>
      <c r="O845" s="1152">
        <f>SUM($O$349)</f>
        <v>0</v>
      </c>
      <c r="P845" s="1152">
        <f>SUM($P$349)</f>
        <v>0</v>
      </c>
      <c r="R845" s="44">
        <v>21</v>
      </c>
      <c r="S845" s="46">
        <f t="shared" si="69"/>
        <v>10</v>
      </c>
      <c r="T845" s="46">
        <f t="shared" si="68"/>
        <v>10</v>
      </c>
      <c r="U845" s="1082">
        <v>845</v>
      </c>
      <c r="V845" s="46"/>
    </row>
    <row r="846" spans="1:22" ht="15.75" customHeight="1">
      <c r="A846" s="44" t="str">
        <f>$A$350</f>
        <v>Roundnuts (bambara): no. local meas</v>
      </c>
      <c r="B846" s="1224"/>
      <c r="C846" s="1152">
        <f>SUM($C$359)</f>
        <v>0</v>
      </c>
      <c r="D846" s="1152">
        <f>SUM($D$359)</f>
        <v>0</v>
      </c>
      <c r="E846" s="1152">
        <f>SUM($E$359)</f>
        <v>0</v>
      </c>
      <c r="F846" s="1152">
        <f>SUM($F$359)</f>
        <v>0</v>
      </c>
      <c r="G846" s="969"/>
      <c r="H846" s="1152">
        <f>SUM($H$359)</f>
        <v>0</v>
      </c>
      <c r="I846" s="1152">
        <f>SUM($I$359)</f>
        <v>0</v>
      </c>
      <c r="J846" s="1152">
        <f>SUM($J$359)</f>
        <v>0</v>
      </c>
      <c r="K846" s="1152">
        <f>SUM($K$359)</f>
        <v>0</v>
      </c>
      <c r="L846" s="969"/>
      <c r="M846" s="1152">
        <f>SUM($M$359)</f>
        <v>0</v>
      </c>
      <c r="N846" s="1152">
        <f>SUM($N$359)</f>
        <v>0</v>
      </c>
      <c r="O846" s="1152">
        <f>SUM($O$359)</f>
        <v>0</v>
      </c>
      <c r="P846" s="1152">
        <f>SUM($P$359)</f>
        <v>0</v>
      </c>
      <c r="R846" s="44">
        <v>22</v>
      </c>
      <c r="S846" s="46">
        <f t="shared" si="69"/>
        <v>10</v>
      </c>
      <c r="T846" s="46" t="str">
        <f t="shared" si="68"/>
        <v/>
      </c>
      <c r="U846" s="1082">
        <v>846</v>
      </c>
      <c r="V846" s="46"/>
    </row>
    <row r="847" spans="1:22" ht="15.75" customHeight="1">
      <c r="A847" s="44" t="str">
        <f>$A$360</f>
        <v>Other crop: type</v>
      </c>
      <c r="B847" s="1224"/>
      <c r="C847" s="1152">
        <f>SUM($C$370)</f>
        <v>0</v>
      </c>
      <c r="D847" s="1152">
        <f>SUM($D$370)</f>
        <v>0</v>
      </c>
      <c r="E847" s="1152">
        <f>SUM($E$370)</f>
        <v>0</v>
      </c>
      <c r="F847" s="1152">
        <f>SUM($F$370)</f>
        <v>0</v>
      </c>
      <c r="G847" s="969"/>
      <c r="H847" s="1152">
        <f>SUM($H$370)</f>
        <v>0</v>
      </c>
      <c r="I847" s="1152">
        <f>SUM($I$370)</f>
        <v>0</v>
      </c>
      <c r="J847" s="1152">
        <f>SUM($J$370)</f>
        <v>0</v>
      </c>
      <c r="K847" s="1152">
        <f>SUM($K$370)</f>
        <v>0</v>
      </c>
      <c r="L847" s="969"/>
      <c r="M847" s="1152">
        <f>SUM($M$370)</f>
        <v>0</v>
      </c>
      <c r="N847" s="1152">
        <f>SUM($N$370)</f>
        <v>0</v>
      </c>
      <c r="O847" s="1152">
        <f>SUM($O$370)</f>
        <v>0</v>
      </c>
      <c r="P847" s="1152">
        <f>SUM($P$370)</f>
        <v>0</v>
      </c>
      <c r="R847" s="44">
        <v>23</v>
      </c>
      <c r="S847" s="46">
        <f t="shared" si="69"/>
        <v>10</v>
      </c>
      <c r="T847" s="46" t="str">
        <f t="shared" si="68"/>
        <v/>
      </c>
      <c r="U847" s="1082">
        <v>847</v>
      </c>
      <c r="V847" s="46"/>
    </row>
    <row r="848" spans="1:22" ht="15.75" customHeight="1">
      <c r="A848" s="44" t="str">
        <f>$A$371</f>
        <v>Other crop: type</v>
      </c>
      <c r="B848" s="1224"/>
      <c r="C848" s="1152">
        <f>SUM($C$381)</f>
        <v>0</v>
      </c>
      <c r="D848" s="1152">
        <f>SUM($D$381)</f>
        <v>0</v>
      </c>
      <c r="E848" s="1152">
        <f>SUM($E$381)</f>
        <v>0</v>
      </c>
      <c r="F848" s="1152">
        <f>SUM($F$381)</f>
        <v>0</v>
      </c>
      <c r="G848" s="969"/>
      <c r="H848" s="1152">
        <f>SUM($H$381)</f>
        <v>0</v>
      </c>
      <c r="I848" s="1152">
        <f>SUM($I$381)</f>
        <v>0</v>
      </c>
      <c r="J848" s="1152">
        <f>SUM($J$381)</f>
        <v>0</v>
      </c>
      <c r="K848" s="1152">
        <f>SUM($K$381)</f>
        <v>0</v>
      </c>
      <c r="L848" s="969"/>
      <c r="M848" s="1152">
        <f>SUM($M$381)</f>
        <v>0</v>
      </c>
      <c r="N848" s="1152">
        <f>SUM($N$381)</f>
        <v>0</v>
      </c>
      <c r="O848" s="1152">
        <f>SUM($O$381)</f>
        <v>0</v>
      </c>
      <c r="P848" s="1152">
        <f>SUM($P$381)</f>
        <v>0</v>
      </c>
      <c r="R848" s="44">
        <v>24</v>
      </c>
      <c r="S848" s="46">
        <f t="shared" si="69"/>
        <v>10</v>
      </c>
      <c r="T848" s="46" t="str">
        <f t="shared" si="68"/>
        <v/>
      </c>
      <c r="U848" s="1082">
        <v>848</v>
      </c>
      <c r="V848" s="46"/>
    </row>
    <row r="849" spans="1:22" ht="15.75" customHeight="1">
      <c r="A849" s="44" t="str">
        <f>$A$382</f>
        <v>Squash: number</v>
      </c>
      <c r="B849" s="1224"/>
      <c r="C849" s="1152">
        <f>SUM($C$391)</f>
        <v>0</v>
      </c>
      <c r="D849" s="1152">
        <f>SUM($D$391)</f>
        <v>0</v>
      </c>
      <c r="E849" s="1152">
        <f>SUM($E$391)</f>
        <v>0</v>
      </c>
      <c r="F849" s="1152">
        <f>SUM($F$391)</f>
        <v>0</v>
      </c>
      <c r="G849" s="969"/>
      <c r="H849" s="1152">
        <f>SUM($H$391)</f>
        <v>0</v>
      </c>
      <c r="I849" s="1152">
        <f>SUM($I$391)</f>
        <v>0</v>
      </c>
      <c r="J849" s="1152">
        <f>SUM($J$391)</f>
        <v>0</v>
      </c>
      <c r="K849" s="1152">
        <f>SUM($K$391)</f>
        <v>0</v>
      </c>
      <c r="L849" s="969"/>
      <c r="M849" s="1152">
        <f>SUM($M$391)</f>
        <v>0</v>
      </c>
      <c r="N849" s="1152">
        <f>SUM($N$391)</f>
        <v>0</v>
      </c>
      <c r="O849" s="1152">
        <f>SUM($O$391)</f>
        <v>0</v>
      </c>
      <c r="P849" s="1152">
        <f>SUM($P$391)</f>
        <v>0</v>
      </c>
      <c r="R849" s="44">
        <v>25</v>
      </c>
      <c r="S849" s="46">
        <f t="shared" si="69"/>
        <v>10</v>
      </c>
      <c r="T849" s="46" t="str">
        <f t="shared" si="68"/>
        <v/>
      </c>
      <c r="U849" s="1082">
        <v>849</v>
      </c>
      <c r="V849" s="46"/>
    </row>
    <row r="850" spans="1:22" ht="15.75" customHeight="1">
      <c r="A850" s="918" t="s">
        <v>789</v>
      </c>
      <c r="B850" s="1224"/>
      <c r="C850" s="969"/>
      <c r="D850" s="969"/>
      <c r="E850" s="969"/>
      <c r="F850" s="969"/>
      <c r="G850" s="969"/>
      <c r="H850" s="969"/>
      <c r="I850" s="969"/>
      <c r="J850" s="969"/>
      <c r="K850" s="969"/>
      <c r="L850" s="969"/>
      <c r="M850" s="969"/>
      <c r="N850" s="969"/>
      <c r="O850" s="969"/>
      <c r="P850" s="969"/>
      <c r="R850" s="44"/>
      <c r="S850" s="46">
        <f t="shared" si="69"/>
        <v>10</v>
      </c>
      <c r="T850" s="46" t="str">
        <f t="shared" si="68"/>
        <v/>
      </c>
      <c r="U850" s="1082">
        <v>850</v>
      </c>
      <c r="V850" s="46"/>
    </row>
    <row r="851" spans="1:22" ht="15.75" customHeight="1">
      <c r="A851" s="44" t="str">
        <f>Data!$A$428</f>
        <v>FISHING -- see worksheet Data 3</v>
      </c>
      <c r="B851" s="1224"/>
      <c r="C851" s="1152">
        <f>SUM($C$437)</f>
        <v>0</v>
      </c>
      <c r="D851" s="1152">
        <f>SUM($D$437)</f>
        <v>0</v>
      </c>
      <c r="E851" s="1152">
        <f>SUM($E$437)</f>
        <v>0</v>
      </c>
      <c r="F851" s="1152">
        <f>SUM($F$437)</f>
        <v>0</v>
      </c>
      <c r="G851" s="969"/>
      <c r="H851" s="1152">
        <f>SUM($H$437)</f>
        <v>0</v>
      </c>
      <c r="I851" s="1152">
        <f>SUM($I$437)</f>
        <v>0</v>
      </c>
      <c r="J851" s="1152">
        <f>SUM($J$437)</f>
        <v>0</v>
      </c>
      <c r="K851" s="1152">
        <f>SUM($K$437)</f>
        <v>0</v>
      </c>
      <c r="L851" s="969"/>
      <c r="M851" s="1152">
        <f>SUM($M$437)</f>
        <v>0</v>
      </c>
      <c r="N851" s="1152">
        <f>SUM($N$437)</f>
        <v>0</v>
      </c>
      <c r="O851" s="1152">
        <f>SUM($O$437)</f>
        <v>0</v>
      </c>
      <c r="P851" s="1152">
        <f>SUM($P$437)</f>
        <v>0</v>
      </c>
      <c r="R851" s="44">
        <v>26</v>
      </c>
      <c r="S851" s="46">
        <f t="shared" si="69"/>
        <v>10</v>
      </c>
      <c r="T851" s="46" t="str">
        <f t="shared" si="68"/>
        <v/>
      </c>
      <c r="U851" s="1082">
        <v>851</v>
      </c>
      <c r="V851" s="46"/>
    </row>
    <row r="852" spans="1:22" ht="15.75" customHeight="1">
      <c r="A852" s="44" t="str">
        <f>Data!$A$438</f>
        <v>WILD FOODS -- see worksheet Data 3</v>
      </c>
      <c r="B852" s="1224"/>
      <c r="C852" s="1152">
        <f>SUM($C$447)</f>
        <v>0</v>
      </c>
      <c r="D852" s="1152">
        <f>SUM($D$447)</f>
        <v>0</v>
      </c>
      <c r="E852" s="1152">
        <f>SUM($E$447)</f>
        <v>0</v>
      </c>
      <c r="F852" s="1152">
        <f>SUM($F$447)</f>
        <v>0</v>
      </c>
      <c r="G852" s="969"/>
      <c r="H852" s="1152">
        <f>SUM($H$447)</f>
        <v>0.03</v>
      </c>
      <c r="I852" s="1152">
        <f>SUM($I$447)</f>
        <v>0.05</v>
      </c>
      <c r="J852" s="1152">
        <f>SUM($J$447)</f>
        <v>0</v>
      </c>
      <c r="K852" s="1152">
        <f>SUM($K$447)</f>
        <v>0</v>
      </c>
      <c r="L852" s="969"/>
      <c r="M852" s="1152">
        <f>SUM($M$447)</f>
        <v>0.03</v>
      </c>
      <c r="N852" s="1152">
        <f>SUM($N$447)</f>
        <v>0.05</v>
      </c>
      <c r="O852" s="1152">
        <f>SUM($O$447)</f>
        <v>0</v>
      </c>
      <c r="P852" s="1152">
        <f>SUM($P$447)</f>
        <v>0</v>
      </c>
      <c r="R852" s="44">
        <v>27</v>
      </c>
      <c r="S852" s="46">
        <f t="shared" si="69"/>
        <v>11</v>
      </c>
      <c r="T852" s="46">
        <f t="shared" si="68"/>
        <v>11</v>
      </c>
      <c r="U852" s="1082">
        <v>852</v>
      </c>
      <c r="V852" s="46"/>
    </row>
    <row r="853" spans="1:22" ht="15.75" customHeight="1">
      <c r="A853" s="918" t="s">
        <v>21</v>
      </c>
      <c r="B853" s="1224"/>
      <c r="C853" s="969"/>
      <c r="D853" s="969"/>
      <c r="E853" s="969"/>
      <c r="F853" s="969"/>
      <c r="G853" s="969"/>
      <c r="H853" s="969"/>
      <c r="I853" s="969"/>
      <c r="J853" s="969"/>
      <c r="K853" s="969"/>
      <c r="L853" s="969"/>
      <c r="M853" s="969"/>
      <c r="N853" s="969"/>
      <c r="O853" s="969"/>
      <c r="P853" s="969"/>
      <c r="R853" s="44"/>
      <c r="S853" s="46">
        <f t="shared" si="69"/>
        <v>11</v>
      </c>
      <c r="T853" s="46" t="str">
        <f t="shared" si="68"/>
        <v/>
      </c>
      <c r="U853" s="108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24"/>
      <c r="C854" s="1152">
        <f>SUM($C$649)</f>
        <v>0</v>
      </c>
      <c r="D854" s="1152">
        <f>SUM($D$649)</f>
        <v>0</v>
      </c>
      <c r="E854" s="1152">
        <f>SUM($E$649)</f>
        <v>0</v>
      </c>
      <c r="F854" s="1152">
        <f>SUM($F$649)</f>
        <v>0</v>
      </c>
      <c r="G854" s="969"/>
      <c r="H854" s="1152">
        <f>SUM($H$649)</f>
        <v>0</v>
      </c>
      <c r="I854" s="1152">
        <f>SUM($I$649)</f>
        <v>0</v>
      </c>
      <c r="J854" s="1152">
        <f>SUM($J$649)</f>
        <v>0</v>
      </c>
      <c r="K854" s="1152">
        <f>SUM($K$649)</f>
        <v>0</v>
      </c>
      <c r="L854" s="969"/>
      <c r="M854" s="1152">
        <f>SUM($M$649)</f>
        <v>0</v>
      </c>
      <c r="N854" s="1152">
        <f>SUM($N$649)</f>
        <v>0</v>
      </c>
      <c r="O854" s="1152">
        <f>SUM($O$649)</f>
        <v>0</v>
      </c>
      <c r="P854" s="1152">
        <f>SUM($P$649)</f>
        <v>0</v>
      </c>
      <c r="R854" s="44"/>
      <c r="S854" s="46">
        <f t="shared" si="69"/>
        <v>11</v>
      </c>
      <c r="T854" s="46" t="str">
        <f t="shared" si="68"/>
        <v/>
      </c>
      <c r="U854" s="1082">
        <v>854</v>
      </c>
      <c r="V854" s="46"/>
    </row>
    <row r="855" spans="1:22" ht="15.75" customHeight="1">
      <c r="A855" s="44" t="str">
        <f>$A$650</f>
        <v>Labour: Weeding</v>
      </c>
      <c r="B855" s="1224"/>
      <c r="C855" s="1152">
        <f>SUM($C$655)</f>
        <v>0</v>
      </c>
      <c r="D855" s="1152">
        <f>SUM($D$655)</f>
        <v>0</v>
      </c>
      <c r="E855" s="1152">
        <f>SUM($E$655)</f>
        <v>0</v>
      </c>
      <c r="F855" s="1152">
        <f>SUM($F$655)</f>
        <v>0</v>
      </c>
      <c r="G855" s="969"/>
      <c r="H855" s="1152">
        <f>SUM($H$655)</f>
        <v>0</v>
      </c>
      <c r="I855" s="1152">
        <f>SUM($I$655)</f>
        <v>0</v>
      </c>
      <c r="J855" s="1152">
        <f>SUM($J$655)</f>
        <v>0</v>
      </c>
      <c r="K855" s="1152">
        <f>SUM($K$655)</f>
        <v>0</v>
      </c>
      <c r="L855" s="969"/>
      <c r="M855" s="1152">
        <f>SUM($M$655)</f>
        <v>0</v>
      </c>
      <c r="N855" s="1152">
        <f>SUM($N$655)</f>
        <v>0</v>
      </c>
      <c r="O855" s="1152">
        <f>SUM($O$655)</f>
        <v>0</v>
      </c>
      <c r="P855" s="1152">
        <f>SUM($P$655)</f>
        <v>0</v>
      </c>
      <c r="R855" s="44"/>
      <c r="S855" s="46">
        <f t="shared" si="69"/>
        <v>11</v>
      </c>
      <c r="T855" s="46" t="str">
        <f t="shared" si="68"/>
        <v/>
      </c>
      <c r="U855" s="1082">
        <v>855</v>
      </c>
      <c r="V855" s="46"/>
    </row>
    <row r="856" spans="1:22" ht="15.75" customHeight="1">
      <c r="A856" s="44" t="str">
        <f>$A$656</f>
        <v>Labour: Harvesting</v>
      </c>
      <c r="B856" s="1224"/>
      <c r="C856" s="1152">
        <f>SUM($C$661)</f>
        <v>0</v>
      </c>
      <c r="D856" s="1152">
        <f>SUM($D$661)</f>
        <v>0</v>
      </c>
      <c r="E856" s="1152">
        <f>SUM($E$661)</f>
        <v>0.1182914383561644</v>
      </c>
      <c r="F856" s="1152">
        <f>SUM($F$661)</f>
        <v>0</v>
      </c>
      <c r="G856" s="969"/>
      <c r="H856" s="1152">
        <f>SUM($H$661)</f>
        <v>0</v>
      </c>
      <c r="I856" s="1152">
        <f>SUM($I$661)</f>
        <v>0</v>
      </c>
      <c r="J856" s="1152">
        <f>SUM($J$661)</f>
        <v>2.8253424657534248E-2</v>
      </c>
      <c r="K856" s="1152">
        <f>SUM($K$661)</f>
        <v>0</v>
      </c>
      <c r="L856" s="969"/>
      <c r="M856" s="1152">
        <f>SUM($M$661)</f>
        <v>0</v>
      </c>
      <c r="N856" s="1152">
        <f>SUM($N$661)</f>
        <v>0</v>
      </c>
      <c r="O856" s="1152">
        <f>SUM($O$661)</f>
        <v>-9.0038013698630154E-2</v>
      </c>
      <c r="P856" s="1152">
        <f>SUM($P$661)</f>
        <v>0</v>
      </c>
      <c r="R856" s="44"/>
      <c r="S856" s="46">
        <f t="shared" si="69"/>
        <v>12</v>
      </c>
      <c r="T856" s="46">
        <f t="shared" si="68"/>
        <v>12</v>
      </c>
      <c r="U856" s="1082">
        <v>856</v>
      </c>
      <c r="V856" s="46"/>
    </row>
    <row r="857" spans="1:22" ht="15.75" customHeight="1">
      <c r="A857" s="44" t="str">
        <f>$A$662</f>
        <v>Labour migration: no. people per HH</v>
      </c>
      <c r="B857" s="1224"/>
      <c r="C857" s="1152">
        <f>SUM($C$664)</f>
        <v>0</v>
      </c>
      <c r="D857" s="1152">
        <f>SUM($D$664)</f>
        <v>0</v>
      </c>
      <c r="E857" s="1152">
        <f>SUM($E$664)</f>
        <v>0</v>
      </c>
      <c r="F857" s="1152">
        <f>SUM($F$664)</f>
        <v>0</v>
      </c>
      <c r="G857" s="969"/>
      <c r="H857" s="1152">
        <f>SUM($H$664)</f>
        <v>0</v>
      </c>
      <c r="I857" s="1152">
        <f>SUM($I$664)</f>
        <v>0</v>
      </c>
      <c r="J857" s="1152">
        <f>SUM($J$664)</f>
        <v>0</v>
      </c>
      <c r="K857" s="1152">
        <f>SUM($K$664)</f>
        <v>0</v>
      </c>
      <c r="L857" s="969"/>
      <c r="M857" s="1152">
        <f>SUM($M$664)</f>
        <v>0</v>
      </c>
      <c r="N857" s="1152">
        <f>SUM($N$664)</f>
        <v>0</v>
      </c>
      <c r="O857" s="1152">
        <f>SUM($O$664)</f>
        <v>0</v>
      </c>
      <c r="P857" s="1152">
        <f>SUM($P$664)</f>
        <v>0</v>
      </c>
      <c r="R857" s="44">
        <v>28</v>
      </c>
      <c r="S857" s="46">
        <f t="shared" si="69"/>
        <v>12</v>
      </c>
      <c r="T857" s="46" t="str">
        <f t="shared" si="68"/>
        <v/>
      </c>
      <c r="U857" s="1082">
        <v>857</v>
      </c>
      <c r="V857" s="46"/>
    </row>
    <row r="858" spans="1:22" ht="15.75" customHeight="1">
      <c r="A858" s="918" t="s">
        <v>22</v>
      </c>
      <c r="B858" s="1224"/>
      <c r="C858" s="969"/>
      <c r="D858" s="969"/>
      <c r="E858" s="969"/>
      <c r="F858" s="969"/>
      <c r="G858" s="969"/>
      <c r="H858" s="969"/>
      <c r="I858" s="969"/>
      <c r="J858" s="969"/>
      <c r="K858" s="969"/>
      <c r="L858" s="969"/>
      <c r="M858" s="969"/>
      <c r="N858" s="969"/>
      <c r="O858" s="969"/>
      <c r="P858" s="969"/>
      <c r="R858" s="44"/>
      <c r="S858" s="46"/>
      <c r="T858" s="46" t="str">
        <f t="shared" si="68"/>
        <v/>
      </c>
      <c r="U858" s="1082">
        <v>858</v>
      </c>
      <c r="V858" s="46"/>
    </row>
    <row r="859" spans="1:22" ht="15.75" customHeight="1">
      <c r="A859" s="44" t="str">
        <f>$A$449</f>
        <v>Maize (mielie) meal purchase</v>
      </c>
      <c r="B859" s="1224"/>
      <c r="C859" s="1152">
        <f>SUM(C$455)</f>
        <v>0.69206465753424673</v>
      </c>
      <c r="D859" s="1152">
        <f t="shared" ref="D859:F859" si="70">SUM(D$455)</f>
        <v>0.62914968866749699</v>
      </c>
      <c r="E859" s="1152">
        <f t="shared" si="70"/>
        <v>0.5033197509339975</v>
      </c>
      <c r="F859" s="1152">
        <f t="shared" si="70"/>
        <v>0.45298777584059774</v>
      </c>
      <c r="G859" s="969"/>
      <c r="H859" s="1152">
        <f>SUM(H$455)</f>
        <v>0</v>
      </c>
      <c r="I859" s="1152">
        <f t="shared" ref="I859:K859" si="71">SUM(I$455)</f>
        <v>0</v>
      </c>
      <c r="J859" s="1152">
        <f t="shared" si="71"/>
        <v>0</v>
      </c>
      <c r="K859" s="1152">
        <f t="shared" si="71"/>
        <v>0</v>
      </c>
      <c r="L859" s="969"/>
      <c r="M859" s="1152">
        <f>SUM(M$455)</f>
        <v>0</v>
      </c>
      <c r="N859" s="1152">
        <f t="shared" ref="N859:P859" si="72">SUM(N$455)</f>
        <v>0</v>
      </c>
      <c r="O859" s="1152">
        <f t="shared" si="72"/>
        <v>0</v>
      </c>
      <c r="P859" s="1152">
        <f t="shared" si="72"/>
        <v>0</v>
      </c>
      <c r="Q859" s="1236"/>
      <c r="R859" s="44"/>
      <c r="S859" s="46"/>
      <c r="T859" s="46" t="str">
        <f t="shared" si="68"/>
        <v/>
      </c>
      <c r="U859" s="1082">
        <v>859</v>
      </c>
      <c r="V859" s="46"/>
    </row>
    <row r="860" spans="1:22" ht="15.75" customHeight="1">
      <c r="A860" s="44" t="str">
        <f>$A$458</f>
        <v>Maize samp purchase</v>
      </c>
      <c r="B860" s="1224"/>
      <c r="C860" s="1152">
        <f>SUM(C$464)</f>
        <v>0</v>
      </c>
      <c r="D860" s="1152">
        <f t="shared" ref="D860:F860" si="73">SUM(D$464)</f>
        <v>0</v>
      </c>
      <c r="E860" s="1152">
        <f t="shared" si="73"/>
        <v>4.731657534246575E-2</v>
      </c>
      <c r="F860" s="1152">
        <f t="shared" si="73"/>
        <v>5.6779890410958891E-2</v>
      </c>
      <c r="G860" s="969"/>
      <c r="H860" s="1152">
        <f>SUM(H$464)</f>
        <v>0</v>
      </c>
      <c r="I860" s="1152">
        <f t="shared" ref="I860:K860" si="74">SUM(I$464)</f>
        <v>0</v>
      </c>
      <c r="J860" s="1152">
        <f t="shared" si="74"/>
        <v>0</v>
      </c>
      <c r="K860" s="1152">
        <f t="shared" si="74"/>
        <v>0</v>
      </c>
      <c r="L860" s="969"/>
      <c r="M860" s="1152">
        <f>SUM(M$464)</f>
        <v>0</v>
      </c>
      <c r="N860" s="1152">
        <f t="shared" ref="N860:P860" si="75">SUM(N$464)</f>
        <v>0</v>
      </c>
      <c r="O860" s="1152">
        <f t="shared" si="75"/>
        <v>0</v>
      </c>
      <c r="P860" s="1152">
        <f t="shared" si="75"/>
        <v>0</v>
      </c>
      <c r="R860" s="44"/>
      <c r="S860" s="46"/>
      <c r="T860" s="46" t="str">
        <f t="shared" si="68"/>
        <v/>
      </c>
      <c r="U860" s="1082">
        <v>860</v>
      </c>
      <c r="V860" s="46"/>
    </row>
    <row r="861" spans="1:22" ht="15.75" customHeight="1">
      <c r="A861" s="44" t="str">
        <f>$A$467</f>
        <v>Rice purchase</v>
      </c>
      <c r="B861" s="1224"/>
      <c r="C861" s="1152">
        <f>SUM(C$473)</f>
        <v>0</v>
      </c>
      <c r="D861" s="1152">
        <f t="shared" ref="D861:F861" si="76">SUM(D$473)</f>
        <v>0</v>
      </c>
      <c r="E861" s="1152">
        <f t="shared" si="76"/>
        <v>4.6143437110834372E-2</v>
      </c>
      <c r="F861" s="1152">
        <f t="shared" si="76"/>
        <v>5.5372124533001242E-2</v>
      </c>
      <c r="G861" s="969"/>
      <c r="H861" s="1152">
        <f>SUM(H$473)</f>
        <v>4.1743776476445053E-2</v>
      </c>
      <c r="I861" s="1152">
        <f t="shared" ref="I861:K861" si="77">SUM(I$473)</f>
        <v>4.1743776476445053E-2</v>
      </c>
      <c r="J861" s="1152">
        <f t="shared" si="77"/>
        <v>4.1743776476445053E-2</v>
      </c>
      <c r="K861" s="1152">
        <f t="shared" si="77"/>
        <v>4.1743776476445053E-2</v>
      </c>
      <c r="L861" s="969"/>
      <c r="M861" s="1152">
        <f>SUM(M$473)</f>
        <v>4.1743776476445053E-2</v>
      </c>
      <c r="N861" s="1152">
        <f t="shared" ref="N861:P861" si="78">SUM(N$473)</f>
        <v>4.1743776476445053E-2</v>
      </c>
      <c r="O861" s="1152">
        <f t="shared" si="78"/>
        <v>-4.3996606343893185E-3</v>
      </c>
      <c r="P861" s="1152">
        <f t="shared" si="78"/>
        <v>-1.3628348056556189E-2</v>
      </c>
      <c r="R861" s="44"/>
      <c r="S861" s="46"/>
      <c r="T861" s="46" t="str">
        <f t="shared" si="68"/>
        <v/>
      </c>
      <c r="U861" s="1082">
        <v>861</v>
      </c>
      <c r="V861" s="46"/>
    </row>
    <row r="862" spans="1:22" ht="15.75" customHeight="1">
      <c r="A862" s="44" t="str">
        <f>$A$476</f>
        <v>Potatoes purchase</v>
      </c>
      <c r="B862" s="1224"/>
      <c r="C862" s="1152">
        <f>SUM(C$482)</f>
        <v>1.9551681195516812E-2</v>
      </c>
      <c r="D862" s="1152">
        <f t="shared" ref="D862:F862" si="79">SUM(D$482)</f>
        <v>1.9551681195516812E-2</v>
      </c>
      <c r="E862" s="1152">
        <f t="shared" si="79"/>
        <v>1.3686176836861769E-2</v>
      </c>
      <c r="F862" s="1152">
        <f t="shared" si="79"/>
        <v>1.6423412204234121E-2</v>
      </c>
      <c r="G862" s="969"/>
      <c r="H862" s="1152">
        <f>SUM(H$482)</f>
        <v>6.8497568277668119E-3</v>
      </c>
      <c r="I862" s="1152">
        <f t="shared" ref="I862:K862" si="80">SUM(I$482)</f>
        <v>6.8497568277668119E-3</v>
      </c>
      <c r="J862" s="1152">
        <f t="shared" si="80"/>
        <v>6.8497568277668119E-3</v>
      </c>
      <c r="K862" s="1152">
        <f t="shared" si="80"/>
        <v>6.8497568277668111E-3</v>
      </c>
      <c r="L862" s="969"/>
      <c r="M862" s="1152">
        <f>SUM(M$482)</f>
        <v>-1.270192436775E-2</v>
      </c>
      <c r="N862" s="1152">
        <f t="shared" ref="N862:P862" si="81">SUM(N$482)</f>
        <v>-1.270192436775E-2</v>
      </c>
      <c r="O862" s="1152">
        <f t="shared" si="81"/>
        <v>-6.8364200090949567E-3</v>
      </c>
      <c r="P862" s="1152">
        <f t="shared" si="81"/>
        <v>-9.5736553764673091E-3</v>
      </c>
      <c r="R862" s="44" t="str">
        <f>IF(Q862="mns",1,IF(Q862="ess",0,""))</f>
        <v/>
      </c>
      <c r="S862" s="46"/>
      <c r="T862" s="46" t="str">
        <f t="shared" si="68"/>
        <v/>
      </c>
      <c r="U862" s="1082">
        <v>862</v>
      </c>
      <c r="V862" s="46"/>
    </row>
    <row r="863" spans="1:22" ht="15.75" customHeight="1">
      <c r="A863" s="44" t="str">
        <f>$A$485</f>
        <v>Brown bread purchase</v>
      </c>
      <c r="B863" s="1224"/>
      <c r="C863" s="1152">
        <f>SUM(C$491)</f>
        <v>0</v>
      </c>
      <c r="D863" s="1152">
        <f t="shared" ref="D863:F863" si="82">SUM(D$491)</f>
        <v>0</v>
      </c>
      <c r="E863" s="1152">
        <f t="shared" si="82"/>
        <v>0</v>
      </c>
      <c r="F863" s="1152">
        <f t="shared" si="82"/>
        <v>0</v>
      </c>
      <c r="G863" s="969"/>
      <c r="H863" s="1152">
        <f>SUM(H$491)</f>
        <v>0.15233183051658447</v>
      </c>
      <c r="I863" s="1152">
        <f t="shared" ref="I863:K863" si="83">SUM(I$491)</f>
        <v>0.15233183051658447</v>
      </c>
      <c r="J863" s="1152">
        <f t="shared" si="83"/>
        <v>0.15233183051658447</v>
      </c>
      <c r="K863" s="1152">
        <f t="shared" si="83"/>
        <v>0.15233183051658447</v>
      </c>
      <c r="L863" s="969"/>
      <c r="M863" s="1152">
        <f>SUM(M$491)</f>
        <v>0.15233183051658447</v>
      </c>
      <c r="N863" s="1152">
        <f t="shared" ref="N863:P863" si="84">SUM(N$491)</f>
        <v>0.15233183051658447</v>
      </c>
      <c r="O863" s="1152">
        <f t="shared" si="84"/>
        <v>0.15233183051658447</v>
      </c>
      <c r="P863" s="1152">
        <f t="shared" si="84"/>
        <v>0.15233183051658447</v>
      </c>
      <c r="R863" s="44" t="str">
        <f>IF(Q863="mns",1,IF(Q863="ess",0,""))</f>
        <v/>
      </c>
      <c r="S863" s="46"/>
      <c r="T863" s="46" t="str">
        <f t="shared" si="68"/>
        <v/>
      </c>
      <c r="U863" s="1082">
        <v>863</v>
      </c>
      <c r="V863" s="46"/>
    </row>
    <row r="864" spans="1:22" ht="15.75" customHeight="1">
      <c r="A864" s="44" t="str">
        <f>$A$494</f>
        <v>White bread purchase</v>
      </c>
      <c r="B864" s="1224"/>
      <c r="C864" s="1152">
        <f>SUM(C$500)</f>
        <v>0</v>
      </c>
      <c r="D864" s="1152">
        <f t="shared" ref="D864:F864" si="85">SUM(D$500)</f>
        <v>0</v>
      </c>
      <c r="E864" s="1152">
        <f t="shared" si="85"/>
        <v>0</v>
      </c>
      <c r="F864" s="1152">
        <f t="shared" si="85"/>
        <v>0</v>
      </c>
      <c r="G864" s="969"/>
      <c r="H864" s="1152">
        <f>SUM(H$500)</f>
        <v>3.5898291854569123E-2</v>
      </c>
      <c r="I864" s="1152">
        <f t="shared" ref="I864:K864" si="86">SUM(I$500)</f>
        <v>3.5898291854569123E-2</v>
      </c>
      <c r="J864" s="1152">
        <f t="shared" si="86"/>
        <v>3.5898291854569123E-2</v>
      </c>
      <c r="K864" s="1152">
        <f t="shared" si="86"/>
        <v>3.5898291854569116E-2</v>
      </c>
      <c r="L864" s="969"/>
      <c r="M864" s="1152">
        <f>SUM(M$500)</f>
        <v>3.5898291854569123E-2</v>
      </c>
      <c r="N864" s="1152">
        <f t="shared" ref="N864:P864" si="87">SUM(N$500)</f>
        <v>3.5898291854569123E-2</v>
      </c>
      <c r="O864" s="1152">
        <f t="shared" si="87"/>
        <v>3.5898291854569123E-2</v>
      </c>
      <c r="P864" s="1152">
        <f t="shared" si="87"/>
        <v>3.5898291854569116E-2</v>
      </c>
      <c r="R864" s="44" t="str">
        <f t="shared" ref="R864:R879" si="88">IF(Q864="mns",1,IF(Q864="ess",0,""))</f>
        <v/>
      </c>
      <c r="S864" s="46"/>
      <c r="T864" s="46" t="str">
        <f t="shared" si="68"/>
        <v/>
      </c>
      <c r="U864" s="1082">
        <v>864</v>
      </c>
      <c r="V864" s="46"/>
    </row>
    <row r="865" spans="1:22" ht="15.75" customHeight="1">
      <c r="A865" s="1235" t="str">
        <f>$A$503</f>
        <v>Brown sugar purchase</v>
      </c>
      <c r="B865" s="1224"/>
      <c r="C865" s="1152">
        <f>SUM(C$506)</f>
        <v>5.1027397260273978E-2</v>
      </c>
      <c r="D865" s="1152">
        <f t="shared" ref="D865:F865" si="89">SUM(D$506)</f>
        <v>5.1027397260273978E-2</v>
      </c>
      <c r="E865" s="1152">
        <f t="shared" si="89"/>
        <v>5.1027397260273978E-2</v>
      </c>
      <c r="F865" s="1152">
        <f t="shared" si="89"/>
        <v>6.1232876712328771E-2</v>
      </c>
      <c r="G865" s="969"/>
      <c r="H865" s="1152">
        <f>SUM(H$506)</f>
        <v>1.9822079081040452E-2</v>
      </c>
      <c r="I865" s="1152">
        <f t="shared" ref="I865:K865" si="90">SUM(I$506)</f>
        <v>1.9822079081040452E-2</v>
      </c>
      <c r="J865" s="1152">
        <f t="shared" si="90"/>
        <v>1.9822079081040452E-2</v>
      </c>
      <c r="K865" s="1152">
        <f t="shared" si="90"/>
        <v>1.9822079081040452E-2</v>
      </c>
      <c r="L865" s="969"/>
      <c r="M865" s="1152">
        <f>SUM(M$506)</f>
        <v>-3.1205318179233527E-2</v>
      </c>
      <c r="N865" s="1152">
        <f t="shared" ref="N865:P865" si="91">SUM(N$506)</f>
        <v>-3.1205318179233527E-2</v>
      </c>
      <c r="O865" s="1152">
        <f t="shared" si="91"/>
        <v>-3.1205318179233527E-2</v>
      </c>
      <c r="P865" s="1152">
        <f t="shared" si="91"/>
        <v>-4.1410797631288319E-2</v>
      </c>
      <c r="Q865" s="1055" t="str">
        <f>$Q$508</f>
        <v>fpl</v>
      </c>
      <c r="R865" s="44" t="str">
        <f t="shared" si="88"/>
        <v/>
      </c>
      <c r="S865" s="46"/>
      <c r="T865" s="46" t="str">
        <f t="shared" si="68"/>
        <v/>
      </c>
      <c r="U865" s="1082">
        <v>865</v>
      </c>
      <c r="V865" s="46"/>
    </row>
    <row r="866" spans="1:22" ht="15.75" customHeight="1">
      <c r="A866" s="44" t="str">
        <f>$A$509</f>
        <v>White sugar purchase</v>
      </c>
      <c r="B866" s="1224"/>
      <c r="C866" s="1152">
        <f>SUM(C$512)</f>
        <v>0</v>
      </c>
      <c r="D866" s="1152">
        <f t="shared" ref="D866:F866" si="92">SUM(D$512)</f>
        <v>0</v>
      </c>
      <c r="E866" s="1152">
        <f t="shared" si="92"/>
        <v>0</v>
      </c>
      <c r="F866" s="1152">
        <f t="shared" si="92"/>
        <v>0</v>
      </c>
      <c r="G866" s="969"/>
      <c r="H866" s="1152">
        <f>SUM(H$512)</f>
        <v>1.3353458802147649E-2</v>
      </c>
      <c r="I866" s="1152">
        <f t="shared" ref="I866:K866" si="93">SUM(I$512)</f>
        <v>1.3353458802147649E-2</v>
      </c>
      <c r="J866" s="1152">
        <f t="shared" si="93"/>
        <v>1.3353458802147649E-2</v>
      </c>
      <c r="K866" s="1152">
        <f t="shared" si="93"/>
        <v>1.3353458802147649E-2</v>
      </c>
      <c r="L866" s="969"/>
      <c r="M866" s="1152">
        <f>SUM(M$512)</f>
        <v>1.3353458802147649E-2</v>
      </c>
      <c r="N866" s="1152">
        <f t="shared" ref="N866:P866" si="94">SUM(N$512)</f>
        <v>1.3353458802147649E-2</v>
      </c>
      <c r="O866" s="1152">
        <f t="shared" si="94"/>
        <v>1.3353458802147649E-2</v>
      </c>
      <c r="P866" s="1152">
        <f t="shared" si="94"/>
        <v>1.3353458802147649E-2</v>
      </c>
      <c r="Q866" s="1237" t="str">
        <f>$Q$514</f>
        <v>fpl</v>
      </c>
      <c r="R866" s="44" t="str">
        <f t="shared" si="88"/>
        <v/>
      </c>
      <c r="S866" s="46"/>
      <c r="T866" s="46" t="str">
        <f t="shared" si="68"/>
        <v/>
      </c>
      <c r="U866" s="1082">
        <v>866</v>
      </c>
      <c r="V866" s="46"/>
    </row>
    <row r="867" spans="1:22" ht="15.75" customHeight="1">
      <c r="A867" s="44" t="str">
        <f>$A$515</f>
        <v>Oil purchase</v>
      </c>
      <c r="B867" s="1224"/>
      <c r="C867" s="1152">
        <f>SUM(C$518)</f>
        <v>4.6925529265255284E-2</v>
      </c>
      <c r="D867" s="1152">
        <f t="shared" ref="D867:F867" si="95">SUM(D$518)</f>
        <v>4.6925529265255284E-2</v>
      </c>
      <c r="E867" s="1152">
        <f t="shared" si="95"/>
        <v>4.6925529265255284E-2</v>
      </c>
      <c r="F867" s="1152">
        <f t="shared" si="95"/>
        <v>8.446595267745953E-2</v>
      </c>
      <c r="G867" s="969"/>
      <c r="H867" s="1152">
        <f>SUM(H$518)</f>
        <v>6.9223060183329313E-2</v>
      </c>
      <c r="I867" s="1152">
        <f t="shared" ref="I867:K867" si="96">SUM(I$518)</f>
        <v>6.9223060183329313E-2</v>
      </c>
      <c r="J867" s="1152">
        <f t="shared" si="96"/>
        <v>6.9223060183329313E-2</v>
      </c>
      <c r="K867" s="1152">
        <f t="shared" si="96"/>
        <v>6.9223060183329299E-2</v>
      </c>
      <c r="L867" s="969"/>
      <c r="M867" s="1152">
        <f>SUM(M$518)</f>
        <v>2.2297530918074029E-2</v>
      </c>
      <c r="N867" s="1152">
        <f t="shared" ref="N867:P867" si="97">SUM(N$518)</f>
        <v>2.2297530918074029E-2</v>
      </c>
      <c r="O867" s="1152">
        <f t="shared" si="97"/>
        <v>2.2297530918074029E-2</v>
      </c>
      <c r="P867" s="1152">
        <f t="shared" si="97"/>
        <v>-1.5242892494130231E-2</v>
      </c>
      <c r="Q867" s="1055" t="str">
        <f>$Q$520</f>
        <v>fpl</v>
      </c>
      <c r="R867" s="44" t="str">
        <f t="shared" si="88"/>
        <v/>
      </c>
      <c r="S867" s="46"/>
      <c r="T867" s="46" t="str">
        <f t="shared" si="68"/>
        <v/>
      </c>
      <c r="U867" s="1082">
        <v>867</v>
      </c>
      <c r="V867" s="46"/>
    </row>
    <row r="868" spans="1:22" ht="15.75" customHeight="1">
      <c r="A868" s="44" t="str">
        <f>$A$521</f>
        <v>Milk purchase</v>
      </c>
      <c r="B868" s="1224"/>
      <c r="C868" s="1152">
        <f>SUM(C$524)</f>
        <v>0</v>
      </c>
      <c r="D868" s="1152">
        <f t="shared" ref="D868:F868" si="98">SUM(D$524)</f>
        <v>0</v>
      </c>
      <c r="E868" s="1152">
        <f t="shared" si="98"/>
        <v>5.0062266500622661E-3</v>
      </c>
      <c r="F868" s="1152">
        <f t="shared" si="98"/>
        <v>6.0074719800747196E-3</v>
      </c>
      <c r="G868" s="969"/>
      <c r="H868" s="1152">
        <f>SUM(H$524)</f>
        <v>4.1870768371723788E-3</v>
      </c>
      <c r="I868" s="1152">
        <f t="shared" ref="I868:K868" si="99">SUM(I$524)</f>
        <v>4.1870768371723788E-3</v>
      </c>
      <c r="J868" s="1152">
        <f t="shared" si="99"/>
        <v>4.1870768371723788E-3</v>
      </c>
      <c r="K868" s="1152">
        <f t="shared" si="99"/>
        <v>4.1870768371723779E-3</v>
      </c>
      <c r="L868" s="969"/>
      <c r="M868" s="1152">
        <f>SUM(M$524)</f>
        <v>4.1870768371723788E-3</v>
      </c>
      <c r="N868" s="1152">
        <f t="shared" ref="N868:P868" si="100">SUM(N$524)</f>
        <v>4.1870768371723788E-3</v>
      </c>
      <c r="O868" s="1152">
        <f t="shared" si="100"/>
        <v>-8.1914981288988727E-4</v>
      </c>
      <c r="P868" s="1152">
        <f t="shared" si="100"/>
        <v>-1.8203951429023417E-3</v>
      </c>
      <c r="Q868" s="1055" t="str">
        <f>$Q$526</f>
        <v>fpl</v>
      </c>
      <c r="R868" s="44" t="str">
        <f t="shared" si="88"/>
        <v/>
      </c>
      <c r="S868" s="46"/>
      <c r="T868" s="46" t="str">
        <f>IF(S868&gt;S867,S868,"")</f>
        <v/>
      </c>
      <c r="U868" s="1082">
        <v>868</v>
      </c>
      <c r="V868" s="46"/>
    </row>
    <row r="869" spans="1:22" ht="15.75" customHeight="1">
      <c r="A869" s="44" t="str">
        <f>$A$527</f>
        <v>Eggs purchase</v>
      </c>
      <c r="B869" s="1224"/>
      <c r="C869" s="1152">
        <f>SUM(C$530)</f>
        <v>0</v>
      </c>
      <c r="D869" s="1152">
        <f t="shared" ref="D869:F869" si="101">SUM(D$530)</f>
        <v>0</v>
      </c>
      <c r="E869" s="1152">
        <f t="shared" si="101"/>
        <v>0</v>
      </c>
      <c r="F869" s="1152">
        <f t="shared" si="101"/>
        <v>1.2356787048567871E-3</v>
      </c>
      <c r="G869" s="969"/>
      <c r="H869" s="1152">
        <f>SUM(H$530)</f>
        <v>6.6513493251261864E-3</v>
      </c>
      <c r="I869" s="1152">
        <f t="shared" ref="I869:K869" si="102">SUM(I$530)</f>
        <v>6.6513493251261864E-3</v>
      </c>
      <c r="J869" s="1152">
        <f t="shared" si="102"/>
        <v>6.6513493251261864E-3</v>
      </c>
      <c r="K869" s="1152">
        <f t="shared" si="102"/>
        <v>6.6513493251261855E-3</v>
      </c>
      <c r="L869" s="969"/>
      <c r="M869" s="1152">
        <f>SUM(M$530)</f>
        <v>6.6513493251261864E-3</v>
      </c>
      <c r="N869" s="1152">
        <f t="shared" ref="N869:P869" si="103">SUM(N$530)</f>
        <v>6.6513493251261864E-3</v>
      </c>
      <c r="O869" s="1152">
        <f t="shared" si="103"/>
        <v>6.6513493251261864E-3</v>
      </c>
      <c r="P869" s="1152">
        <f t="shared" si="103"/>
        <v>5.4156706202693984E-3</v>
      </c>
      <c r="Q869" s="1055" t="str">
        <f>$Q$532</f>
        <v>fpl</v>
      </c>
      <c r="R869" s="44" t="str">
        <f t="shared" si="88"/>
        <v/>
      </c>
      <c r="S869" s="46"/>
      <c r="T869" s="46" t="str">
        <f>IF(S869&gt;S868,S869,"")</f>
        <v/>
      </c>
      <c r="U869" s="1082">
        <v>869</v>
      </c>
      <c r="V869" s="46"/>
    </row>
    <row r="870" spans="1:22" ht="15.75" customHeight="1">
      <c r="A870" s="44" t="str">
        <f>$A$533</f>
        <v>Poultry purchase</v>
      </c>
      <c r="B870" s="1224"/>
      <c r="C870" s="1152">
        <f>SUM(C$536)</f>
        <v>5.7425189912826899E-2</v>
      </c>
      <c r="D870" s="1152">
        <f t="shared" ref="D870:F870" si="104">SUM(D$536)</f>
        <v>5.7425189912826899E-2</v>
      </c>
      <c r="E870" s="1152">
        <f t="shared" si="104"/>
        <v>5.9539011207970109E-2</v>
      </c>
      <c r="F870" s="1152">
        <f t="shared" si="104"/>
        <v>7.1446813449564134E-2</v>
      </c>
      <c r="G870" s="969"/>
      <c r="H870" s="1152">
        <f>SUM(H$536)</f>
        <v>6.5079780852907346E-2</v>
      </c>
      <c r="I870" s="1152">
        <f t="shared" ref="I870:K870" si="105">SUM(I$536)</f>
        <v>6.5079780852907346E-2</v>
      </c>
      <c r="J870" s="1152">
        <f t="shared" si="105"/>
        <v>6.5079780852907346E-2</v>
      </c>
      <c r="K870" s="1152">
        <f t="shared" si="105"/>
        <v>6.5079780852907332E-2</v>
      </c>
      <c r="L870" s="969"/>
      <c r="M870" s="1152">
        <f>SUM(M$536)</f>
        <v>7.6545909400804468E-3</v>
      </c>
      <c r="N870" s="1152">
        <f t="shared" ref="N870:P870" si="106">SUM(N$536)</f>
        <v>7.6545909400804468E-3</v>
      </c>
      <c r="O870" s="1152">
        <f t="shared" si="106"/>
        <v>5.5407696449372365E-3</v>
      </c>
      <c r="P870" s="1152">
        <f t="shared" si="106"/>
        <v>-6.367032596656802E-3</v>
      </c>
      <c r="Q870" s="1055" t="str">
        <f>$Q$538</f>
        <v>fpl</v>
      </c>
      <c r="R870" s="44" t="str">
        <f t="shared" si="88"/>
        <v/>
      </c>
      <c r="S870" s="46"/>
      <c r="T870" s="46" t="str">
        <f t="shared" ref="T870:T879" si="107">IF(S870&gt;S869,S870,"")</f>
        <v/>
      </c>
      <c r="U870" s="1082">
        <v>870</v>
      </c>
      <c r="V870" s="46"/>
    </row>
    <row r="871" spans="1:22" ht="15.75" customHeight="1">
      <c r="A871" s="44" t="str">
        <f>$A$539</f>
        <v>Beef purchase</v>
      </c>
      <c r="B871" s="1224"/>
      <c r="C871" s="1152">
        <f>SUM(C$542)</f>
        <v>0</v>
      </c>
      <c r="D871" s="1152">
        <f t="shared" ref="D871:F871" si="108">SUM(D$542)</f>
        <v>0</v>
      </c>
      <c r="E871" s="1152">
        <f t="shared" si="108"/>
        <v>3.0635118306351183E-2</v>
      </c>
      <c r="F871" s="1152">
        <f t="shared" si="108"/>
        <v>7.3524283935242837E-2</v>
      </c>
      <c r="G871" s="969"/>
      <c r="H871" s="1152">
        <f>SUM(H$542)</f>
        <v>1.0485965206465227E-2</v>
      </c>
      <c r="I871" s="1152">
        <f t="shared" ref="I871:K871" si="109">SUM(I$542)</f>
        <v>1.0485965206465227E-2</v>
      </c>
      <c r="J871" s="1152">
        <f t="shared" si="109"/>
        <v>1.0485965206465227E-2</v>
      </c>
      <c r="K871" s="1152">
        <f t="shared" si="109"/>
        <v>1.0485965206465227E-2</v>
      </c>
      <c r="L871" s="969"/>
      <c r="M871" s="1152">
        <f>SUM(M$542)</f>
        <v>1.0485965206465227E-2</v>
      </c>
      <c r="N871" s="1152">
        <f t="shared" ref="N871:P871" si="110">SUM(N$542)</f>
        <v>1.0485965206465227E-2</v>
      </c>
      <c r="O871" s="1152">
        <f t="shared" si="110"/>
        <v>-2.0149153099885957E-2</v>
      </c>
      <c r="P871" s="1152">
        <f t="shared" si="110"/>
        <v>-6.3038318728777604E-2</v>
      </c>
      <c r="Q871" s="1055" t="str">
        <f>$Q$544</f>
        <v>fpl</v>
      </c>
      <c r="R871" s="44" t="str">
        <f t="shared" si="88"/>
        <v/>
      </c>
      <c r="S871" s="46"/>
      <c r="T871" s="46" t="str">
        <f t="shared" si="107"/>
        <v/>
      </c>
      <c r="U871" s="1082">
        <v>871</v>
      </c>
      <c r="V871" s="46"/>
    </row>
    <row r="872" spans="1:22" ht="15.75" customHeight="1">
      <c r="A872" s="44" t="str">
        <f>$A$545</f>
        <v>Boerewors purchase</v>
      </c>
      <c r="B872" s="1224"/>
      <c r="C872" s="1152">
        <f>SUM(C$548)</f>
        <v>0</v>
      </c>
      <c r="D872" s="1152">
        <f t="shared" ref="D872:F872" si="111">SUM(D$548)</f>
        <v>0</v>
      </c>
      <c r="E872" s="1152">
        <f t="shared" si="111"/>
        <v>0</v>
      </c>
      <c r="F872" s="1152">
        <f t="shared" si="111"/>
        <v>0</v>
      </c>
      <c r="G872" s="969"/>
      <c r="H872" s="1152">
        <f>SUM(H$548)</f>
        <v>4.7146460909842768E-3</v>
      </c>
      <c r="I872" s="1152">
        <f t="shared" ref="I872:K872" si="112">SUM(I$548)</f>
        <v>4.7146460909842768E-3</v>
      </c>
      <c r="J872" s="1152">
        <f t="shared" si="112"/>
        <v>4.7146460909842768E-3</v>
      </c>
      <c r="K872" s="1152">
        <f t="shared" si="112"/>
        <v>4.7146460909842768E-3</v>
      </c>
      <c r="L872" s="969"/>
      <c r="M872" s="1152">
        <f>SUM(M$548)</f>
        <v>4.7146460909842768E-3</v>
      </c>
      <c r="N872" s="1152">
        <f t="shared" ref="N872:P872" si="113">SUM(N$548)</f>
        <v>4.7146460909842768E-3</v>
      </c>
      <c r="O872" s="1152">
        <f t="shared" si="113"/>
        <v>4.7146460909842768E-3</v>
      </c>
      <c r="P872" s="1152">
        <f t="shared" si="113"/>
        <v>4.7146460909842768E-3</v>
      </c>
      <c r="Q872" s="1055" t="str">
        <f>$Q$550</f>
        <v>fpl</v>
      </c>
      <c r="R872" s="44" t="str">
        <f t="shared" si="88"/>
        <v/>
      </c>
      <c r="S872" s="46"/>
      <c r="T872" s="46" t="str">
        <f t="shared" si="107"/>
        <v/>
      </c>
      <c r="U872" s="1082">
        <v>872</v>
      </c>
      <c r="V872" s="46"/>
    </row>
    <row r="873" spans="1:22" ht="15.75" customHeight="1">
      <c r="A873" s="44" t="str">
        <f>$A$551</f>
        <v>Canned pilchards purchase</v>
      </c>
      <c r="B873" s="1224"/>
      <c r="C873" s="1152">
        <f>SUM(C$554)</f>
        <v>2.7391033623910335E-2</v>
      </c>
      <c r="D873" s="1152">
        <f t="shared" ref="D873:F873" si="114">SUM(D$554)</f>
        <v>1.6434620174346201E-2</v>
      </c>
      <c r="E873" s="1152">
        <f t="shared" si="114"/>
        <v>2.7391033623910335E-2</v>
      </c>
      <c r="F873" s="1152">
        <f t="shared" si="114"/>
        <v>1.6434620174346201E-2</v>
      </c>
      <c r="G873" s="969"/>
      <c r="H873" s="1152">
        <f>SUM(H$554)</f>
        <v>2.330943450561381E-3</v>
      </c>
      <c r="I873" s="1152">
        <f t="shared" ref="I873:K873" si="115">SUM(I$554)</f>
        <v>2.330943450561381E-3</v>
      </c>
      <c r="J873" s="1152">
        <f t="shared" si="115"/>
        <v>2.330943450561381E-3</v>
      </c>
      <c r="K873" s="1152">
        <f t="shared" si="115"/>
        <v>2.330943450561381E-3</v>
      </c>
      <c r="L873" s="969"/>
      <c r="M873" s="1152">
        <f>SUM(M$554)</f>
        <v>-2.5060090173348953E-2</v>
      </c>
      <c r="N873" s="1152">
        <f t="shared" ref="N873:P873" si="116">SUM(N$554)</f>
        <v>-1.4103676723784819E-2</v>
      </c>
      <c r="O873" s="1152">
        <f t="shared" si="116"/>
        <v>-2.5060090173348953E-2</v>
      </c>
      <c r="P873" s="1152">
        <f t="shared" si="116"/>
        <v>-1.4103676723784819E-2</v>
      </c>
      <c r="Q873" s="1055" t="str">
        <f>$Q$556</f>
        <v>fpl</v>
      </c>
      <c r="R873" s="44" t="str">
        <f t="shared" si="88"/>
        <v/>
      </c>
      <c r="S873" s="46"/>
      <c r="T873" s="46" t="str">
        <f t="shared" si="107"/>
        <v/>
      </c>
      <c r="U873" s="1082">
        <v>873</v>
      </c>
      <c r="V873" s="46"/>
    </row>
    <row r="874" spans="1:22" ht="15.75" customHeight="1">
      <c r="A874" s="44" t="str">
        <f>$A$557</f>
        <v>Tomatoes purchase</v>
      </c>
      <c r="B874" s="1224"/>
      <c r="C874" s="1152">
        <f>SUM(C$560)</f>
        <v>0</v>
      </c>
      <c r="D874" s="1152">
        <f t="shared" ref="D874:F874" si="117">SUM(D$560)</f>
        <v>0</v>
      </c>
      <c r="E874" s="1152">
        <f t="shared" si="117"/>
        <v>0</v>
      </c>
      <c r="F874" s="1152">
        <f t="shared" si="117"/>
        <v>0</v>
      </c>
      <c r="G874" s="969"/>
      <c r="H874" s="1152">
        <f>SUM(H$560)</f>
        <v>1.1942738931486892E-3</v>
      </c>
      <c r="I874" s="1152">
        <f t="shared" ref="I874:K874" si="118">SUM(I$560)</f>
        <v>1.1942738931486892E-3</v>
      </c>
      <c r="J874" s="1152">
        <f t="shared" si="118"/>
        <v>1.1942738931486892E-3</v>
      </c>
      <c r="K874" s="1152">
        <f t="shared" si="118"/>
        <v>1.1942738931486892E-3</v>
      </c>
      <c r="L874" s="969"/>
      <c r="M874" s="1152">
        <f>SUM(M$560)</f>
        <v>1.1942738931486892E-3</v>
      </c>
      <c r="N874" s="1152">
        <f t="shared" ref="N874:P874" si="119">SUM(N$560)</f>
        <v>1.1942738931486892E-3</v>
      </c>
      <c r="O874" s="1152">
        <f t="shared" si="119"/>
        <v>1.1942738931486892E-3</v>
      </c>
      <c r="P874" s="1152">
        <f t="shared" si="119"/>
        <v>1.1942738931486892E-3</v>
      </c>
      <c r="Q874" s="1055" t="str">
        <f>$Q$562</f>
        <v>fpl</v>
      </c>
      <c r="R874" s="44" t="str">
        <f t="shared" si="88"/>
        <v/>
      </c>
      <c r="S874" s="46"/>
      <c r="T874" s="46" t="str">
        <f t="shared" si="107"/>
        <v/>
      </c>
      <c r="U874" s="1082">
        <v>874</v>
      </c>
      <c r="V874" s="46"/>
    </row>
    <row r="875" spans="1:22" ht="15.75" customHeight="1">
      <c r="A875" s="44" t="str">
        <f>$A$563</f>
        <v>Onions purchase</v>
      </c>
      <c r="B875" s="1224"/>
      <c r="C875" s="1152">
        <f>SUM(C$566)</f>
        <v>0</v>
      </c>
      <c r="D875" s="1152">
        <f t="shared" ref="D875:F875" si="120">SUM(D$566)</f>
        <v>0</v>
      </c>
      <c r="E875" s="1152">
        <f t="shared" si="120"/>
        <v>0</v>
      </c>
      <c r="F875" s="1152">
        <f t="shared" si="120"/>
        <v>0</v>
      </c>
      <c r="G875" s="969"/>
      <c r="H875" s="1152">
        <f>SUM(H$566)</f>
        <v>2.5435808261603213E-3</v>
      </c>
      <c r="I875" s="1152">
        <f t="shared" ref="I875:K875" si="121">SUM(I$566)</f>
        <v>2.5435808261603213E-3</v>
      </c>
      <c r="J875" s="1152">
        <f t="shared" si="121"/>
        <v>2.5435808261603213E-3</v>
      </c>
      <c r="K875" s="1152">
        <f t="shared" si="121"/>
        <v>2.5435808261603209E-3</v>
      </c>
      <c r="L875" s="969"/>
      <c r="M875" s="1152">
        <f>SUM(M$566)</f>
        <v>2.5435808261603213E-3</v>
      </c>
      <c r="N875" s="1152">
        <f t="shared" ref="N875:P875" si="122">SUM(N$566)</f>
        <v>2.5435808261603213E-3</v>
      </c>
      <c r="O875" s="1152">
        <f t="shared" si="122"/>
        <v>2.5435808261603213E-3</v>
      </c>
      <c r="P875" s="1152">
        <f t="shared" si="122"/>
        <v>2.5435808261603209E-3</v>
      </c>
      <c r="Q875" s="1055" t="str">
        <f>$Q$568</f>
        <v>fpl</v>
      </c>
      <c r="R875" s="44" t="str">
        <f t="shared" si="88"/>
        <v/>
      </c>
      <c r="S875" s="46"/>
      <c r="T875" s="46" t="str">
        <f t="shared" si="107"/>
        <v/>
      </c>
      <c r="U875" s="1082">
        <v>875</v>
      </c>
      <c r="V875" s="46"/>
    </row>
    <row r="876" spans="1:22" ht="15.75" customHeight="1">
      <c r="A876" s="44" t="str">
        <f>$A$569</f>
        <v>Bananas purchase</v>
      </c>
      <c r="B876" s="1224"/>
      <c r="C876" s="1152">
        <f>SUM(C$572)</f>
        <v>0</v>
      </c>
      <c r="D876" s="1152">
        <f t="shared" ref="D876:F876" si="123">SUM(D$572)</f>
        <v>0</v>
      </c>
      <c r="E876" s="1152">
        <f t="shared" si="123"/>
        <v>0</v>
      </c>
      <c r="F876" s="1152">
        <f t="shared" si="123"/>
        <v>0</v>
      </c>
      <c r="G876" s="969"/>
      <c r="H876" s="1152">
        <f>SUM(H$572)</f>
        <v>6.4496398082428408E-3</v>
      </c>
      <c r="I876" s="1152">
        <f t="shared" ref="I876:K876" si="124">SUM(I$572)</f>
        <v>6.4496398082428408E-3</v>
      </c>
      <c r="J876" s="1152">
        <f t="shared" si="124"/>
        <v>6.4496398082428408E-3</v>
      </c>
      <c r="K876" s="1152">
        <f t="shared" si="124"/>
        <v>6.4496398082428408E-3</v>
      </c>
      <c r="L876" s="969"/>
      <c r="M876" s="1152">
        <f>SUM(M$572)</f>
        <v>6.4496398082428408E-3</v>
      </c>
      <c r="N876" s="1152">
        <f t="shared" ref="N876:P876" si="125">SUM(N$572)</f>
        <v>6.4496398082428408E-3</v>
      </c>
      <c r="O876" s="1152">
        <f t="shared" si="125"/>
        <v>6.4496398082428408E-3</v>
      </c>
      <c r="P876" s="1152">
        <f t="shared" si="125"/>
        <v>6.4496398082428408E-3</v>
      </c>
      <c r="Q876" s="1055" t="str">
        <f>$Q$574</f>
        <v>fpl</v>
      </c>
      <c r="R876" s="44" t="str">
        <f t="shared" si="88"/>
        <v/>
      </c>
      <c r="S876" s="46"/>
      <c r="T876" s="46" t="str">
        <f t="shared" si="107"/>
        <v/>
      </c>
      <c r="U876" s="1082">
        <v>876</v>
      </c>
      <c r="V876" s="46"/>
    </row>
    <row r="877" spans="1:22" ht="15.75" customHeight="1">
      <c r="A877" s="44" t="str">
        <f>$A$575</f>
        <v>Fresh cabbage purchase</v>
      </c>
      <c r="B877" s="1224"/>
      <c r="C877" s="1152">
        <f>SUM(C$578)</f>
        <v>2.391033623910336E-3</v>
      </c>
      <c r="D877" s="1152">
        <f t="shared" ref="D877:F877" si="126">SUM(D$578)</f>
        <v>2.9887920298879199E-3</v>
      </c>
      <c r="E877" s="1152">
        <f t="shared" si="126"/>
        <v>2.9887920298879199E-3</v>
      </c>
      <c r="F877" s="1152">
        <f t="shared" si="126"/>
        <v>5.0211706102117068E-3</v>
      </c>
      <c r="G877" s="969"/>
      <c r="H877" s="1152">
        <f>SUM(H$578)</f>
        <v>1.7374686900719822E-3</v>
      </c>
      <c r="I877" s="1152">
        <f t="shared" ref="I877:K877" si="127">SUM(I$578)</f>
        <v>1.7374686900719822E-3</v>
      </c>
      <c r="J877" s="1152">
        <f t="shared" si="127"/>
        <v>1.7374686900719822E-3</v>
      </c>
      <c r="K877" s="1152">
        <f t="shared" si="127"/>
        <v>1.7374686900719825E-3</v>
      </c>
      <c r="L877" s="969"/>
      <c r="M877" s="1152">
        <f>SUM(M$578)</f>
        <v>-6.5356493383835379E-4</v>
      </c>
      <c r="N877" s="1152">
        <f t="shared" ref="N877:P877" si="128">SUM(N$578)</f>
        <v>-1.2513233398159377E-3</v>
      </c>
      <c r="O877" s="1152">
        <f t="shared" si="128"/>
        <v>-1.2513233398159377E-3</v>
      </c>
      <c r="P877" s="1152">
        <f t="shared" si="128"/>
        <v>-3.2837019201397244E-3</v>
      </c>
      <c r="Q877" s="1055" t="str">
        <f>$Q$580</f>
        <v>fpl</v>
      </c>
      <c r="R877" s="44" t="str">
        <f t="shared" si="88"/>
        <v/>
      </c>
      <c r="S877" s="46"/>
      <c r="T877" s="46" t="str">
        <f t="shared" si="107"/>
        <v/>
      </c>
      <c r="U877" s="1082">
        <v>877</v>
      </c>
      <c r="V877" s="46"/>
    </row>
    <row r="878" spans="1:22" ht="15.75" customHeight="1">
      <c r="A878" s="44" t="str">
        <f>$A$581</f>
        <v>Burger purchase</v>
      </c>
      <c r="B878" s="1224"/>
      <c r="C878" s="1152">
        <f>SUM(C$584)</f>
        <v>0</v>
      </c>
      <c r="D878" s="1152">
        <f t="shared" ref="D878:F878" si="129">SUM(D$584)</f>
        <v>0</v>
      </c>
      <c r="E878" s="1152">
        <f t="shared" si="129"/>
        <v>0</v>
      </c>
      <c r="F878" s="1152">
        <f t="shared" si="129"/>
        <v>0</v>
      </c>
      <c r="G878" s="969"/>
      <c r="H878" s="1152">
        <f>SUM(H$584)</f>
        <v>1.809766263579185E-2</v>
      </c>
      <c r="I878" s="1152">
        <f t="shared" ref="I878:K878" si="130">SUM(I$584)</f>
        <v>1.809766263579185E-2</v>
      </c>
      <c r="J878" s="1152">
        <f t="shared" si="130"/>
        <v>1.809766263579185E-2</v>
      </c>
      <c r="K878" s="1152">
        <f t="shared" si="130"/>
        <v>1.809766263579185E-2</v>
      </c>
      <c r="L878" s="969"/>
      <c r="M878" s="1152">
        <f>SUM(M$584)</f>
        <v>1.809766263579185E-2</v>
      </c>
      <c r="N878" s="1152">
        <f t="shared" ref="N878:P878" si="131">SUM(N$584)</f>
        <v>1.809766263579185E-2</v>
      </c>
      <c r="O878" s="1152">
        <f t="shared" si="131"/>
        <v>1.809766263579185E-2</v>
      </c>
      <c r="P878" s="1152">
        <f t="shared" si="131"/>
        <v>1.809766263579185E-2</v>
      </c>
      <c r="Q878" s="1055" t="str">
        <f>$Q$586</f>
        <v>fpl</v>
      </c>
      <c r="R878" s="44" t="str">
        <f t="shared" si="88"/>
        <v/>
      </c>
      <c r="S878" s="46"/>
      <c r="T878" s="46" t="str">
        <f t="shared" si="107"/>
        <v/>
      </c>
      <c r="U878" s="1082">
        <v>878</v>
      </c>
      <c r="V878" s="46"/>
    </row>
    <row r="879" spans="1:22" ht="15.75" customHeight="1">
      <c r="A879" s="44" t="str">
        <f>$A$587</f>
        <v>Powdered soup purchase</v>
      </c>
      <c r="B879" s="1224"/>
      <c r="C879" s="1152">
        <f>SUM(C$590)</f>
        <v>0</v>
      </c>
      <c r="D879" s="1152">
        <f t="shared" ref="D879:F879" si="132">SUM(D$590)</f>
        <v>0</v>
      </c>
      <c r="E879" s="1152">
        <f t="shared" si="132"/>
        <v>0</v>
      </c>
      <c r="F879" s="1152">
        <f t="shared" si="132"/>
        <v>0</v>
      </c>
      <c r="G879" s="969"/>
      <c r="H879" s="1152">
        <f>SUM(H$590)</f>
        <v>1.8471111547573927E-3</v>
      </c>
      <c r="I879" s="1152">
        <f t="shared" ref="I879:K879" si="133">SUM(I$590)</f>
        <v>1.8471111547573927E-3</v>
      </c>
      <c r="J879" s="1152">
        <f t="shared" si="133"/>
        <v>1.8471111547573927E-3</v>
      </c>
      <c r="K879" s="1152">
        <f t="shared" si="133"/>
        <v>1.8471111547573923E-3</v>
      </c>
      <c r="L879" s="969"/>
      <c r="M879" s="1152">
        <f>SUM(M$590)</f>
        <v>1.8471111547573927E-3</v>
      </c>
      <c r="N879" s="1152">
        <f t="shared" ref="N879:P879" si="134">SUM(N$590)</f>
        <v>1.8471111547573927E-3</v>
      </c>
      <c r="O879" s="1152">
        <f t="shared" si="134"/>
        <v>1.8471111547573927E-3</v>
      </c>
      <c r="P879" s="1152">
        <f t="shared" si="134"/>
        <v>1.8471111547573923E-3</v>
      </c>
      <c r="Q879" s="1055" t="str">
        <f>$Q$592</f>
        <v>fpl</v>
      </c>
      <c r="R879" s="44" t="str">
        <f t="shared" si="88"/>
        <v/>
      </c>
      <c r="S879" s="46"/>
      <c r="T879" s="46" t="str">
        <f t="shared" si="107"/>
        <v/>
      </c>
      <c r="U879" s="1082">
        <v>879</v>
      </c>
      <c r="V879" s="46"/>
    </row>
    <row r="880" spans="1:22" ht="15.75" customHeight="1">
      <c r="A880" s="44" t="str">
        <f>$A$593</f>
        <v>Dark green vegetables purchase</v>
      </c>
      <c r="B880" s="1224"/>
      <c r="C880" s="1152">
        <f>SUM(C$597)</f>
        <v>6.88241095890411E-3</v>
      </c>
      <c r="D880" s="1152">
        <f t="shared" ref="D880:F880" si="135">SUM(D$597)</f>
        <v>0</v>
      </c>
      <c r="E880" s="1152">
        <f t="shared" si="135"/>
        <v>0</v>
      </c>
      <c r="F880" s="1152">
        <f t="shared" si="135"/>
        <v>0</v>
      </c>
      <c r="G880" s="969"/>
      <c r="H880" s="1152">
        <f>SUM(H$597)</f>
        <v>0</v>
      </c>
      <c r="I880" s="1152">
        <f t="shared" ref="I880:K880" si="136">SUM(I$597)</f>
        <v>0</v>
      </c>
      <c r="J880" s="1152">
        <f t="shared" si="136"/>
        <v>0</v>
      </c>
      <c r="K880" s="1152">
        <f t="shared" si="136"/>
        <v>0</v>
      </c>
      <c r="L880" s="969"/>
      <c r="M880" s="1152">
        <f>SUM(M$597)</f>
        <v>-6.88241095890411E-3</v>
      </c>
      <c r="N880" s="1152">
        <f t="shared" ref="N880:P880" si="137">SUM(N$597)</f>
        <v>0</v>
      </c>
      <c r="O880" s="1152">
        <f t="shared" si="137"/>
        <v>0</v>
      </c>
      <c r="P880" s="1152">
        <f t="shared" si="137"/>
        <v>0</v>
      </c>
      <c r="Q880" s="1055" t="str">
        <f>$Q$599</f>
        <v>des</v>
      </c>
      <c r="R880" s="44" t="str">
        <f t="shared" ref="R880:R887" si="138">IF(Q880="Response=minimum (mns)",1,IF(Q880="Response=minimum (ess)",0,""))</f>
        <v/>
      </c>
      <c r="S880" s="46"/>
      <c r="T880" s="46"/>
      <c r="U880" s="1082">
        <v>880</v>
      </c>
      <c r="V880" s="46"/>
    </row>
    <row r="881" spans="1:22" ht="15.75" customHeight="1">
      <c r="A881" s="44" t="str">
        <f>$A$600</f>
        <v>Atchaar purchase</v>
      </c>
      <c r="B881" s="1224"/>
      <c r="C881" s="1152">
        <f>SUM(C$603)</f>
        <v>0</v>
      </c>
      <c r="D881" s="1152">
        <f t="shared" ref="D881:F881" si="139">SUM(D$603)</f>
        <v>0</v>
      </c>
      <c r="E881" s="1152">
        <f t="shared" si="139"/>
        <v>0</v>
      </c>
      <c r="F881" s="1152">
        <f t="shared" si="139"/>
        <v>0</v>
      </c>
      <c r="G881" s="969"/>
      <c r="H881" s="1152">
        <f>SUM(H$603)</f>
        <v>1.6011297109796816E-3</v>
      </c>
      <c r="I881" s="1152">
        <f t="shared" ref="I881:K881" si="140">SUM(I$603)</f>
        <v>1.6011297109796816E-3</v>
      </c>
      <c r="J881" s="1152">
        <f t="shared" si="140"/>
        <v>1.6011297109796816E-3</v>
      </c>
      <c r="K881" s="1152">
        <f t="shared" si="140"/>
        <v>1.601129710979682E-3</v>
      </c>
      <c r="L881" s="969"/>
      <c r="M881" s="1152">
        <f>SUM(M$603)</f>
        <v>1.6011297109796816E-3</v>
      </c>
      <c r="N881" s="1152">
        <f t="shared" ref="N881:P881" si="141">SUM(N$603)</f>
        <v>1.6011297109796816E-3</v>
      </c>
      <c r="O881" s="1152">
        <f t="shared" si="141"/>
        <v>1.6011297109796816E-3</v>
      </c>
      <c r="P881" s="1152">
        <f t="shared" si="141"/>
        <v>1.601129710979682E-3</v>
      </c>
      <c r="Q881" s="1055" t="str">
        <f>$Q$605</f>
        <v>fpl</v>
      </c>
      <c r="R881" s="44" t="str">
        <f t="shared" si="138"/>
        <v/>
      </c>
      <c r="S881" s="46"/>
      <c r="T881" s="46"/>
      <c r="U881" s="1082">
        <v>881</v>
      </c>
      <c r="V881" s="46"/>
    </row>
    <row r="882" spans="1:22" ht="15.75" customHeight="1">
      <c r="A882" s="44" t="str">
        <f>$A$606</f>
        <v>Whitener (Cremora) purchase</v>
      </c>
      <c r="B882" s="1224"/>
      <c r="C882" s="1152">
        <f>SUM(C$609)</f>
        <v>0</v>
      </c>
      <c r="D882" s="1152">
        <f t="shared" ref="D882:F882" si="142">SUM(D$609)</f>
        <v>0</v>
      </c>
      <c r="E882" s="1152">
        <f t="shared" si="142"/>
        <v>0</v>
      </c>
      <c r="F882" s="1152">
        <f t="shared" si="142"/>
        <v>0</v>
      </c>
      <c r="G882" s="969"/>
      <c r="H882" s="1152">
        <f>SUM(H$609)</f>
        <v>7.3793660618603728E-3</v>
      </c>
      <c r="I882" s="1152">
        <f t="shared" ref="I882:K882" si="143">SUM(I$609)</f>
        <v>7.3793660618603728E-3</v>
      </c>
      <c r="J882" s="1152">
        <f t="shared" si="143"/>
        <v>7.3793660618603728E-3</v>
      </c>
      <c r="K882" s="1152">
        <f t="shared" si="143"/>
        <v>7.3793660618603728E-3</v>
      </c>
      <c r="L882" s="969"/>
      <c r="M882" s="1152">
        <f>SUM(M$609)</f>
        <v>7.3793660618603728E-3</v>
      </c>
      <c r="N882" s="1152">
        <f t="shared" ref="N882:P882" si="144">SUM(N$609)</f>
        <v>7.3793660618603728E-3</v>
      </c>
      <c r="O882" s="1152">
        <f t="shared" si="144"/>
        <v>7.3793660618603728E-3</v>
      </c>
      <c r="P882" s="1152">
        <f t="shared" si="144"/>
        <v>7.3793660618603728E-3</v>
      </c>
      <c r="Q882" s="1055" t="str">
        <f>$Q$611</f>
        <v>fpl</v>
      </c>
      <c r="R882" s="44" t="str">
        <f t="shared" si="138"/>
        <v/>
      </c>
      <c r="S882" s="46"/>
      <c r="T882" s="46"/>
      <c r="U882" s="1082">
        <v>882</v>
      </c>
      <c r="V882" s="46"/>
    </row>
    <row r="883" spans="1:22" ht="15.75" customHeight="1">
      <c r="A883" s="44" t="str">
        <f>$A$612</f>
        <v>Oranges purchase</v>
      </c>
      <c r="B883" s="1224"/>
      <c r="C883" s="1152">
        <f>SUM(C$615)</f>
        <v>0</v>
      </c>
      <c r="D883" s="1152">
        <f t="shared" ref="D883:F883" si="145">SUM(D$615)</f>
        <v>0</v>
      </c>
      <c r="E883" s="1152">
        <f t="shared" si="145"/>
        <v>0</v>
      </c>
      <c r="F883" s="1152">
        <f t="shared" si="145"/>
        <v>0</v>
      </c>
      <c r="G883" s="969"/>
      <c r="H883" s="1152">
        <f>SUM(H$615)</f>
        <v>0</v>
      </c>
      <c r="I883" s="1152">
        <f t="shared" ref="I883:K883" si="146">SUM(I$615)</f>
        <v>0</v>
      </c>
      <c r="J883" s="1152">
        <f t="shared" si="146"/>
        <v>0</v>
      </c>
      <c r="K883" s="1152">
        <f t="shared" si="146"/>
        <v>0</v>
      </c>
      <c r="L883" s="969"/>
      <c r="M883" s="1152">
        <f>SUM(M$615)</f>
        <v>0</v>
      </c>
      <c r="N883" s="1152">
        <f t="shared" ref="N883:P883" si="147">SUM(N$615)</f>
        <v>0</v>
      </c>
      <c r="O883" s="1152">
        <f t="shared" si="147"/>
        <v>0</v>
      </c>
      <c r="P883" s="1152">
        <f t="shared" si="147"/>
        <v>0</v>
      </c>
      <c r="Q883" s="1055" t="str">
        <f>$Q$617</f>
        <v>des</v>
      </c>
      <c r="R883" s="44" t="str">
        <f t="shared" si="138"/>
        <v/>
      </c>
      <c r="S883" s="46"/>
      <c r="T883" s="46"/>
      <c r="U883" s="1082">
        <v>883</v>
      </c>
      <c r="V883" s="46"/>
    </row>
    <row r="884" spans="1:22" ht="15.75" customHeight="1">
      <c r="A884" s="44" t="str">
        <f>$A$618</f>
        <v>Aerated cold drinks purchase</v>
      </c>
      <c r="B884" s="1224"/>
      <c r="C884" s="1152">
        <f>SUM(C$621)</f>
        <v>0</v>
      </c>
      <c r="D884" s="1152">
        <f t="shared" ref="D884:F884" si="148">SUM(D$621)</f>
        <v>0</v>
      </c>
      <c r="E884" s="1152">
        <f t="shared" si="148"/>
        <v>0</v>
      </c>
      <c r="F884" s="1152">
        <f t="shared" si="148"/>
        <v>0</v>
      </c>
      <c r="G884" s="969"/>
      <c r="H884" s="1152">
        <f>SUM(H$621)</f>
        <v>5.9399269636416299E-2</v>
      </c>
      <c r="I884" s="1152">
        <f t="shared" ref="I884:K884" si="149">SUM(I$621)</f>
        <v>5.9399269636416299E-2</v>
      </c>
      <c r="J884" s="1152">
        <f t="shared" si="149"/>
        <v>5.9399269636416299E-2</v>
      </c>
      <c r="K884" s="1152">
        <f t="shared" si="149"/>
        <v>5.9399269636416285E-2</v>
      </c>
      <c r="L884" s="969"/>
      <c r="M884" s="1152">
        <f>SUM(M$621)</f>
        <v>5.9399269636416299E-2</v>
      </c>
      <c r="N884" s="1152">
        <f t="shared" ref="N884:P884" si="150">SUM(N$621)</f>
        <v>5.9399269636416299E-2</v>
      </c>
      <c r="O884" s="1152">
        <f t="shared" si="150"/>
        <v>5.9399269636416299E-2</v>
      </c>
      <c r="P884" s="1152">
        <f t="shared" si="150"/>
        <v>5.9399269636416285E-2</v>
      </c>
      <c r="Q884" s="1055" t="str">
        <f>$Q$623</f>
        <v>fpl</v>
      </c>
      <c r="R884" s="44" t="str">
        <f t="shared" si="138"/>
        <v/>
      </c>
      <c r="S884" s="46"/>
      <c r="T884" s="46"/>
      <c r="U884" s="1082">
        <v>884</v>
      </c>
      <c r="V884" s="46"/>
    </row>
    <row r="885" spans="1:22" ht="15.75" customHeight="1">
      <c r="A885" s="44" t="str">
        <f>$A$624</f>
        <v>Other purchase: Carrots</v>
      </c>
      <c r="B885" s="1224"/>
      <c r="C885" s="1152">
        <f>SUM(C$627)</f>
        <v>0</v>
      </c>
      <c r="D885" s="1152">
        <f t="shared" ref="D885:F885" si="151">SUM(D$627)</f>
        <v>0</v>
      </c>
      <c r="E885" s="1152">
        <f t="shared" si="151"/>
        <v>0</v>
      </c>
      <c r="F885" s="1152">
        <f t="shared" si="151"/>
        <v>0</v>
      </c>
      <c r="G885" s="969"/>
      <c r="H885" s="1152">
        <f>SUM(H$627)</f>
        <v>0</v>
      </c>
      <c r="I885" s="1152">
        <f t="shared" ref="I885:K885" si="152">SUM(I$627)</f>
        <v>0</v>
      </c>
      <c r="J885" s="1152">
        <f t="shared" si="152"/>
        <v>0</v>
      </c>
      <c r="K885" s="1152">
        <f t="shared" si="152"/>
        <v>0</v>
      </c>
      <c r="L885" s="969"/>
      <c r="M885" s="1152">
        <f>SUM(M$627)</f>
        <v>0</v>
      </c>
      <c r="N885" s="1152">
        <f t="shared" ref="N885:P885" si="153">SUM(N$627)</f>
        <v>0</v>
      </c>
      <c r="O885" s="1152">
        <f t="shared" si="153"/>
        <v>0</v>
      </c>
      <c r="P885" s="1152">
        <f t="shared" si="153"/>
        <v>0</v>
      </c>
      <c r="Q885" s="1055" t="str">
        <f>$Q$629</f>
        <v>des</v>
      </c>
      <c r="R885" s="44" t="str">
        <f t="shared" si="138"/>
        <v/>
      </c>
      <c r="S885" s="46"/>
      <c r="T885" s="46"/>
      <c r="U885" s="1082">
        <v>885</v>
      </c>
      <c r="V885" s="46"/>
    </row>
    <row r="886" spans="1:22" ht="15.75" customHeight="1">
      <c r="A886" s="44" t="str">
        <f>$A$630</f>
        <v>Other purchase: Butternut</v>
      </c>
      <c r="B886" s="1224"/>
      <c r="C886" s="1152">
        <f>SUM(C$633)</f>
        <v>0</v>
      </c>
      <c r="D886" s="1152">
        <f t="shared" ref="D886:F886" si="154">SUM(D$633)</f>
        <v>0</v>
      </c>
      <c r="E886" s="1152">
        <f t="shared" si="154"/>
        <v>0</v>
      </c>
      <c r="F886" s="1152">
        <f t="shared" si="154"/>
        <v>0</v>
      </c>
      <c r="G886" s="969"/>
      <c r="H886" s="1152">
        <f>SUM(H$633)</f>
        <v>0</v>
      </c>
      <c r="I886" s="1152">
        <f t="shared" ref="I886:K886" si="155">SUM(I$633)</f>
        <v>0</v>
      </c>
      <c r="J886" s="1152">
        <f t="shared" si="155"/>
        <v>0</v>
      </c>
      <c r="K886" s="1152">
        <f t="shared" si="155"/>
        <v>0</v>
      </c>
      <c r="L886" s="969"/>
      <c r="M886" s="1152">
        <f>SUM(M$633)</f>
        <v>0</v>
      </c>
      <c r="N886" s="1152">
        <f t="shared" ref="N886:P886" si="156">SUM(N$633)</f>
        <v>0</v>
      </c>
      <c r="O886" s="1152">
        <f t="shared" si="156"/>
        <v>0</v>
      </c>
      <c r="P886" s="1152">
        <f t="shared" si="156"/>
        <v>0</v>
      </c>
      <c r="Q886" s="1055" t="str">
        <f>$Q$635</f>
        <v>des</v>
      </c>
      <c r="R886" s="44" t="str">
        <f t="shared" si="138"/>
        <v/>
      </c>
      <c r="S886" s="46"/>
      <c r="T886" s="46"/>
      <c r="U886" s="1082">
        <v>886</v>
      </c>
      <c r="V886" s="46"/>
    </row>
    <row r="887" spans="1:22" ht="15.75" customHeight="1">
      <c r="A887" s="1235" t="str">
        <f>$A$636</f>
        <v>Other purchase -- see Data 4</v>
      </c>
      <c r="B887" s="1224"/>
      <c r="C887" s="1152">
        <f>SUM(C$640)</f>
        <v>2.2941780821917807E-2</v>
      </c>
      <c r="D887" s="1152">
        <f t="shared" ref="D887:F887" si="157">SUM(D$640)</f>
        <v>3.2171701120797008E-2</v>
      </c>
      <c r="E887" s="1152">
        <f t="shared" si="157"/>
        <v>2.2811021170610211E-2</v>
      </c>
      <c r="F887" s="1152">
        <f t="shared" si="157"/>
        <v>5.4746450809464504E-2</v>
      </c>
      <c r="G887" s="969"/>
      <c r="H887" s="1152">
        <f>SUM(H$640)</f>
        <v>0</v>
      </c>
      <c r="I887" s="1152">
        <f t="shared" ref="I887:K887" si="158">SUM(I$640)</f>
        <v>0</v>
      </c>
      <c r="J887" s="1152">
        <f t="shared" si="158"/>
        <v>0</v>
      </c>
      <c r="K887" s="1152">
        <f t="shared" si="158"/>
        <v>0</v>
      </c>
      <c r="L887" s="969"/>
      <c r="M887" s="1152">
        <f>SUM(M$640)</f>
        <v>-2.2941780821917807E-2</v>
      </c>
      <c r="N887" s="1152">
        <f t="shared" ref="N887:P887" si="159">SUM(N$640)</f>
        <v>-3.2171701120797008E-2</v>
      </c>
      <c r="O887" s="1152">
        <f t="shared" si="159"/>
        <v>-2.2811021170610211E-2</v>
      </c>
      <c r="P887" s="1152">
        <f t="shared" si="159"/>
        <v>-5.4746450809464504E-2</v>
      </c>
      <c r="Q887" s="1055" t="str">
        <f>$Q$642</f>
        <v>dis</v>
      </c>
      <c r="R887" s="44" t="str">
        <f t="shared" si="138"/>
        <v/>
      </c>
      <c r="S887" s="46"/>
      <c r="T887" s="46"/>
      <c r="U887" s="1082">
        <v>887</v>
      </c>
      <c r="V887" s="46"/>
    </row>
    <row r="888" spans="1:22" ht="15.75" customHeight="1">
      <c r="A888" s="918" t="s">
        <v>23</v>
      </c>
      <c r="B888" s="1224"/>
      <c r="C888" s="969"/>
      <c r="D888" s="969"/>
      <c r="E888" s="969"/>
      <c r="F888" s="969"/>
      <c r="G888" s="969"/>
      <c r="H888" s="969"/>
      <c r="I888" s="969"/>
      <c r="J888" s="969"/>
      <c r="K888" s="969"/>
      <c r="L888" s="969"/>
      <c r="M888" s="969"/>
      <c r="N888" s="969"/>
      <c r="O888" s="969"/>
      <c r="P888" s="969"/>
      <c r="R888" s="44"/>
      <c r="S888" s="46"/>
      <c r="T888" s="46"/>
      <c r="U888" s="1082">
        <v>888</v>
      </c>
      <c r="V888" s="46"/>
    </row>
    <row r="889" spans="1:22" ht="15.75" customHeight="1">
      <c r="A889" s="44" t="str">
        <f>$A$666</f>
        <v>School feeding: no. children</v>
      </c>
      <c r="B889" s="1224"/>
      <c r="C889" s="1152">
        <f>SUM($C$667)</f>
        <v>7.9365079365079375E-2</v>
      </c>
      <c r="D889" s="1152">
        <f>SUM($D$667)</f>
        <v>7.9365079365079375E-2</v>
      </c>
      <c r="E889" s="1152">
        <f>SUM($E$667)</f>
        <v>0</v>
      </c>
      <c r="F889" s="1152">
        <f>SUM($F$667)</f>
        <v>0</v>
      </c>
      <c r="G889" s="969"/>
      <c r="H889" s="1152">
        <f>SUM($H$667)</f>
        <v>0</v>
      </c>
      <c r="I889" s="1152">
        <f>SUM($I$667)</f>
        <v>0</v>
      </c>
      <c r="J889" s="1152">
        <f>SUM($J$667)</f>
        <v>0</v>
      </c>
      <c r="K889" s="1152">
        <f>SUM($K$667)</f>
        <v>0</v>
      </c>
      <c r="L889" s="969"/>
      <c r="M889" s="1152">
        <f>SUM($M$667)</f>
        <v>0</v>
      </c>
      <c r="N889" s="1152">
        <f>SUM($N$667)</f>
        <v>0</v>
      </c>
      <c r="O889" s="1152">
        <f>SUM($O$667)</f>
        <v>0</v>
      </c>
      <c r="P889" s="1152">
        <f>SUM($P$667)</f>
        <v>0</v>
      </c>
      <c r="R889" s="44"/>
      <c r="S889" s="46"/>
      <c r="T889" s="46"/>
      <c r="U889" s="1082">
        <v>889</v>
      </c>
      <c r="V889" s="46"/>
    </row>
    <row r="890" spans="1:22" ht="15.75" customHeight="1">
      <c r="A890" s="44" t="str">
        <f>$A$668</f>
        <v>Relief - grain: quantity (kg)</v>
      </c>
      <c r="B890" s="1224"/>
      <c r="C890" s="1152">
        <f>SUM($C$670)</f>
        <v>3.805175038051751E-3</v>
      </c>
      <c r="D890" s="1152">
        <f>SUM($D$670)</f>
        <v>2.2831050228310505E-3</v>
      </c>
      <c r="E890" s="1152">
        <f>SUM($E$670)</f>
        <v>0</v>
      </c>
      <c r="F890" s="1152">
        <f>SUM($F$670)</f>
        <v>0</v>
      </c>
      <c r="G890" s="969"/>
      <c r="H890" s="1152">
        <f>SUM($H$670)</f>
        <v>0</v>
      </c>
      <c r="I890" s="1152">
        <f>SUM($I$670)</f>
        <v>0</v>
      </c>
      <c r="J890" s="1152">
        <f>SUM($J$670)</f>
        <v>0</v>
      </c>
      <c r="K890" s="1152">
        <f>SUM($K$670)</f>
        <v>0</v>
      </c>
      <c r="L890" s="969"/>
      <c r="M890" s="1152">
        <f>SUM($M$670)</f>
        <v>0</v>
      </c>
      <c r="N890" s="1152">
        <f>SUM($N$670)</f>
        <v>0</v>
      </c>
      <c r="O890" s="1152">
        <f>SUM($O$670)</f>
        <v>0</v>
      </c>
      <c r="P890" s="1152">
        <f>SUM($P$670)</f>
        <v>0</v>
      </c>
      <c r="R890" s="44"/>
      <c r="S890" s="46"/>
      <c r="T890" s="46"/>
      <c r="U890" s="1082">
        <v>890</v>
      </c>
      <c r="V890" s="46"/>
    </row>
    <row r="891" spans="1:22" ht="15.75" customHeight="1">
      <c r="A891" s="44" t="str">
        <f>$A$671</f>
        <v>Relief - pulses: quantity (kg)</v>
      </c>
      <c r="B891" s="1224"/>
      <c r="C891" s="1152">
        <f>SUM(C673)</f>
        <v>0</v>
      </c>
      <c r="D891" s="1152">
        <f>SUM($D$673)</f>
        <v>0</v>
      </c>
      <c r="E891" s="1152">
        <f>SUM($E$673)</f>
        <v>0</v>
      </c>
      <c r="F891" s="1152">
        <f>SUM($F$673)</f>
        <v>0</v>
      </c>
      <c r="G891" s="969"/>
      <c r="H891" s="1152">
        <f>SUM($H$673)</f>
        <v>0</v>
      </c>
      <c r="I891" s="1152">
        <f>SUM($I$673)</f>
        <v>0</v>
      </c>
      <c r="J891" s="1152">
        <f>SUM($J$673)</f>
        <v>0</v>
      </c>
      <c r="K891" s="1152">
        <f>SUM($K$673)</f>
        <v>0</v>
      </c>
      <c r="L891" s="969"/>
      <c r="M891" s="1152">
        <f>SUM($M$673)</f>
        <v>0</v>
      </c>
      <c r="N891" s="1152">
        <f>SUM($N$673)</f>
        <v>0</v>
      </c>
      <c r="O891" s="1152">
        <f>SUM($O$673)</f>
        <v>0</v>
      </c>
      <c r="P891" s="1152">
        <f>SUM($P$673)</f>
        <v>0</v>
      </c>
      <c r="R891" s="44"/>
      <c r="S891" s="46"/>
      <c r="T891" s="46"/>
      <c r="U891" s="1082">
        <v>891</v>
      </c>
      <c r="V891" s="46"/>
    </row>
    <row r="892" spans="1:22" ht="15.75" customHeight="1">
      <c r="A892" s="44" t="str">
        <f>$A$674</f>
        <v>Relief - oil: quantity (kg)</v>
      </c>
      <c r="B892" s="1224"/>
      <c r="C892" s="1152">
        <f>SUM(C676)</f>
        <v>0</v>
      </c>
      <c r="D892" s="1152">
        <f>SUM(D676)</f>
        <v>0</v>
      </c>
      <c r="E892" s="1152">
        <f>SUM(E676)</f>
        <v>0</v>
      </c>
      <c r="F892" s="1152">
        <f>SUM(F676)</f>
        <v>0</v>
      </c>
      <c r="G892" s="969"/>
      <c r="H892" s="1152">
        <f>SUM(H676)</f>
        <v>0</v>
      </c>
      <c r="I892" s="1152">
        <f>SUM(I676)</f>
        <v>0</v>
      </c>
      <c r="J892" s="1152">
        <f>SUM(J676)</f>
        <v>0</v>
      </c>
      <c r="K892" s="1152">
        <f>SUM(K676)</f>
        <v>0</v>
      </c>
      <c r="L892" s="969"/>
      <c r="M892" s="1152">
        <f>SUM(M676)</f>
        <v>0</v>
      </c>
      <c r="N892" s="1152">
        <f>SUM(N676)</f>
        <v>0</v>
      </c>
      <c r="O892" s="1152">
        <f>SUM(O676)</f>
        <v>0</v>
      </c>
      <c r="P892" s="1152">
        <f>SUM(P676)</f>
        <v>0</v>
      </c>
      <c r="R892" s="44"/>
      <c r="S892" s="46"/>
      <c r="T892" s="46"/>
      <c r="U892" s="1082">
        <v>892</v>
      </c>
      <c r="V892" s="46"/>
    </row>
    <row r="893" spans="1:22" ht="15.75" customHeight="1">
      <c r="A893" s="44" t="str">
        <f>$A$677</f>
        <v>Relief: sugar</v>
      </c>
      <c r="B893" s="1224"/>
      <c r="C893" s="1152">
        <f>SUM(C681)</f>
        <v>0</v>
      </c>
      <c r="D893" s="1152">
        <f>SUM(D681)</f>
        <v>0</v>
      </c>
      <c r="E893" s="1152">
        <f>SUM(E681)</f>
        <v>0</v>
      </c>
      <c r="F893" s="1152">
        <f>SUM(F681)</f>
        <v>0</v>
      </c>
      <c r="G893" s="969"/>
      <c r="H893" s="1152">
        <f>SUM(H681)</f>
        <v>0</v>
      </c>
      <c r="I893" s="1152">
        <f>SUM(I681)</f>
        <v>0</v>
      </c>
      <c r="J893" s="1152">
        <f>SUM(J681)</f>
        <v>0</v>
      </c>
      <c r="K893" s="1152">
        <f>SUM(K681)</f>
        <v>0</v>
      </c>
      <c r="L893" s="969"/>
      <c r="M893" s="1152">
        <f>SUM(M681)</f>
        <v>0</v>
      </c>
      <c r="N893" s="1152">
        <f>SUM(N681)</f>
        <v>0</v>
      </c>
      <c r="O893" s="1152">
        <f>SUM(O681)</f>
        <v>0</v>
      </c>
      <c r="P893" s="1152">
        <f>SUM(P681)</f>
        <v>0</v>
      </c>
      <c r="R893" s="44"/>
      <c r="S893" s="46"/>
      <c r="T893" s="46"/>
      <c r="U893" s="1082">
        <v>893</v>
      </c>
      <c r="V893" s="46"/>
    </row>
    <row r="894" spans="1:22" ht="15.75" customHeight="1">
      <c r="A894" s="44" t="str">
        <f>$A$682</f>
        <v>Relief: Under 5 supplementary feeding</v>
      </c>
      <c r="B894" s="1224"/>
      <c r="C894" s="1152">
        <f>SUM(C686)</f>
        <v>0</v>
      </c>
      <c r="D894" s="1152">
        <f>SUM(D686)</f>
        <v>0</v>
      </c>
      <c r="E894" s="1152">
        <f>SUM(E686)</f>
        <v>0</v>
      </c>
      <c r="F894" s="1152">
        <f>SUM(F686)</f>
        <v>0</v>
      </c>
      <c r="G894" s="969"/>
      <c r="H894" s="1152">
        <f>SUM(H686)</f>
        <v>0</v>
      </c>
      <c r="I894" s="1152">
        <f>SUM(I686)</f>
        <v>0</v>
      </c>
      <c r="J894" s="1152">
        <f>SUM(J686)</f>
        <v>0</v>
      </c>
      <c r="K894" s="1152">
        <f>SUM(K686)</f>
        <v>0</v>
      </c>
      <c r="L894" s="969"/>
      <c r="M894" s="1152">
        <f>SUM(M686)</f>
        <v>0</v>
      </c>
      <c r="N894" s="1152">
        <f>SUM(N686)</f>
        <v>0</v>
      </c>
      <c r="O894" s="1152">
        <f>SUM(O686)</f>
        <v>0</v>
      </c>
      <c r="P894" s="1152">
        <f>SUM(P686)</f>
        <v>0</v>
      </c>
      <c r="R894" s="44"/>
      <c r="S894" s="46"/>
      <c r="T894" s="46"/>
      <c r="U894" s="1082">
        <v>894</v>
      </c>
      <c r="V894" s="46"/>
    </row>
    <row r="895" spans="1:22" ht="15.75" customHeight="1">
      <c r="A895" s="1177" t="s">
        <v>497</v>
      </c>
      <c r="B895" s="1224"/>
      <c r="C895" s="969"/>
      <c r="D895" s="969"/>
      <c r="E895" s="969"/>
      <c r="F895" s="969"/>
      <c r="G895" s="969"/>
      <c r="H895" s="969"/>
      <c r="I895" s="969"/>
      <c r="J895" s="969"/>
      <c r="K895" s="969"/>
      <c r="L895" s="969"/>
      <c r="M895" s="969"/>
      <c r="N895" s="969"/>
      <c r="O895" s="969"/>
      <c r="P895" s="969"/>
      <c r="R895" s="44"/>
      <c r="S895" s="46"/>
      <c r="T895" s="46"/>
      <c r="U895" s="1082">
        <v>895</v>
      </c>
      <c r="V895" s="46"/>
    </row>
    <row r="896" spans="1:22" ht="15.75" customHeight="1">
      <c r="A896" s="44" t="str">
        <f>$A$687</f>
        <v>Gifts/remittances: cereal</v>
      </c>
      <c r="B896" s="1224"/>
      <c r="C896" s="1152">
        <f>SUM($C$691)</f>
        <v>0</v>
      </c>
      <c r="D896" s="1152">
        <f>SUM($D$691)</f>
        <v>0</v>
      </c>
      <c r="E896" s="1152">
        <f>SUM($E$691)</f>
        <v>0</v>
      </c>
      <c r="F896" s="1152">
        <f>SUM($F$691)</f>
        <v>0</v>
      </c>
      <c r="G896" s="969"/>
      <c r="H896" s="1152">
        <f>SUM($H$691)</f>
        <v>0</v>
      </c>
      <c r="I896" s="1152">
        <f>SUM($I$691)</f>
        <v>0</v>
      </c>
      <c r="J896" s="1152">
        <f>SUM($J$691)</f>
        <v>0</v>
      </c>
      <c r="K896" s="1152">
        <f>SUM($K$691)</f>
        <v>0</v>
      </c>
      <c r="L896" s="969"/>
      <c r="M896" s="1152">
        <f>SUM($M$691)</f>
        <v>0</v>
      </c>
      <c r="N896" s="1152">
        <f>SUM($N$691)</f>
        <v>0</v>
      </c>
      <c r="O896" s="1152">
        <f>SUM($O$691)</f>
        <v>0</v>
      </c>
      <c r="P896" s="1152">
        <f>SUM($P$691)</f>
        <v>0</v>
      </c>
      <c r="R896" s="44"/>
      <c r="S896" s="46">
        <f>IF(MAX(C896:F896,H896:K896)&gt;0,S857+1,S857)</f>
        <v>12</v>
      </c>
      <c r="T896" s="46" t="str">
        <f>IF(S896&gt;S857,S896,"")</f>
        <v/>
      </c>
      <c r="U896" s="1082">
        <v>896</v>
      </c>
      <c r="V896" s="46"/>
    </row>
    <row r="897" spans="1:22" ht="15.75" customHeight="1">
      <c r="A897" s="44" t="str">
        <f>$A$692</f>
        <v>Gifts/remittances: sugar</v>
      </c>
      <c r="B897" s="1224"/>
      <c r="C897" s="1152">
        <f>SUM($C$696)</f>
        <v>0</v>
      </c>
      <c r="D897" s="1152">
        <f>SUM($D$696)</f>
        <v>0</v>
      </c>
      <c r="E897" s="1152">
        <f>SUM($E$696)</f>
        <v>0</v>
      </c>
      <c r="F897" s="1152">
        <f>SUM($F$696)</f>
        <v>0</v>
      </c>
      <c r="G897" s="969"/>
      <c r="H897" s="1152">
        <f>SUM($H$696)</f>
        <v>0</v>
      </c>
      <c r="I897" s="1152">
        <f>SUM($I$696)</f>
        <v>0</v>
      </c>
      <c r="J897" s="1152">
        <f>SUM($J$696)</f>
        <v>0</v>
      </c>
      <c r="K897" s="1152">
        <f>SUM($K$696)</f>
        <v>0</v>
      </c>
      <c r="L897" s="969"/>
      <c r="M897" s="1152">
        <f>SUM($M$696)</f>
        <v>0</v>
      </c>
      <c r="N897" s="1152">
        <f>SUM($N$696)</f>
        <v>0</v>
      </c>
      <c r="O897" s="1152">
        <f>SUM($O$696)</f>
        <v>0</v>
      </c>
      <c r="P897" s="1152">
        <f>SUM($P$696)</f>
        <v>0</v>
      </c>
      <c r="R897" s="44"/>
      <c r="S897" s="46">
        <f>IF(MAX(C897:F897,H897:K897)&gt;0,S896+1,S896)</f>
        <v>12</v>
      </c>
      <c r="T897" s="46" t="str">
        <f>IF(S897&gt;S896,S897,"")</f>
        <v/>
      </c>
      <c r="U897" s="1082">
        <v>897</v>
      </c>
      <c r="V897" s="46"/>
    </row>
    <row r="898" spans="1:22" ht="15.75" customHeight="1">
      <c r="A898" s="44" t="str">
        <f>$A$697</f>
        <v>Gifts/remittances: Other</v>
      </c>
      <c r="B898" s="1224"/>
      <c r="C898" s="1152">
        <f>SUM($C$701)</f>
        <v>0</v>
      </c>
      <c r="D898" s="1152">
        <f>SUM($D$701)</f>
        <v>0</v>
      </c>
      <c r="E898" s="1152">
        <f>SUM($E$701)</f>
        <v>0</v>
      </c>
      <c r="F898" s="1152">
        <f>SUM($F$701)</f>
        <v>0</v>
      </c>
      <c r="G898" s="969"/>
      <c r="H898" s="1152">
        <f>SUM($H$701)</f>
        <v>0</v>
      </c>
      <c r="I898" s="1152">
        <f>SUM($I$701)</f>
        <v>0</v>
      </c>
      <c r="J898" s="1152">
        <f>SUM($J$701)</f>
        <v>0</v>
      </c>
      <c r="K898" s="1152">
        <f>SUM($K$701)</f>
        <v>0</v>
      </c>
      <c r="L898" s="969"/>
      <c r="M898" s="1152">
        <f>SUM($M$701)</f>
        <v>0</v>
      </c>
      <c r="N898" s="1152">
        <f>SUM($N$701)</f>
        <v>0</v>
      </c>
      <c r="O898" s="1152">
        <f>SUM($O$701)</f>
        <v>0</v>
      </c>
      <c r="P898" s="1152">
        <f>SUM($P$701)</f>
        <v>0</v>
      </c>
      <c r="R898" s="44"/>
      <c r="S898" s="46">
        <f>IF(MAX(C898:F898,H898:K898)&gt;0,S897+1,S897)</f>
        <v>12</v>
      </c>
      <c r="T898" s="46" t="str">
        <f>IF(S898&gt;S897,S898,"")</f>
        <v/>
      </c>
      <c r="U898" s="1082">
        <v>898</v>
      </c>
      <c r="V898" s="46"/>
    </row>
    <row r="899" spans="1:22" ht="15.75" customHeight="1">
      <c r="A899" s="44"/>
      <c r="B899" s="1224"/>
      <c r="C899" s="969"/>
      <c r="D899" s="969"/>
      <c r="E899" s="969"/>
      <c r="F899" s="969"/>
      <c r="G899" s="969"/>
      <c r="H899" s="969"/>
      <c r="I899" s="969"/>
      <c r="J899" s="969"/>
      <c r="K899" s="969"/>
      <c r="L899" s="969"/>
      <c r="M899" s="969"/>
      <c r="N899" s="969"/>
      <c r="O899" s="969"/>
      <c r="P899" s="969"/>
      <c r="R899" s="44"/>
      <c r="S899" s="46"/>
      <c r="T899" s="46"/>
      <c r="U899" s="1082">
        <v>899</v>
      </c>
      <c r="V899" s="46"/>
    </row>
    <row r="900" spans="1:22" ht="15.75" customHeight="1">
      <c r="A900" s="44" t="s">
        <v>107</v>
      </c>
      <c r="B900" s="1224"/>
      <c r="C900" s="1152">
        <f>SUM($C$820:$C$899)</f>
        <v>1.1953969036351775</v>
      </c>
      <c r="D900" s="1152">
        <f>SUM($D$820:$D$899)</f>
        <v>1.2371482947033938</v>
      </c>
      <c r="E900" s="1152">
        <f>SUM($E$820:$E$899)</f>
        <v>1.3864139572436696</v>
      </c>
      <c r="F900" s="1152">
        <f>SUM($F$820:$F$899)</f>
        <v>1.6072600995433788</v>
      </c>
      <c r="G900" s="969"/>
      <c r="H900" s="1152">
        <f>SUM($H$820:$H$899)</f>
        <v>0.56292151792252898</v>
      </c>
      <c r="I900" s="1152">
        <f>SUM($I$820:$I$899)</f>
        <v>0.58292151792252911</v>
      </c>
      <c r="J900" s="1152">
        <f>SUM($J$820:$J$899)</f>
        <v>0.56117494258006329</v>
      </c>
      <c r="K900" s="1152">
        <f>SUM($K$820:$K$899)</f>
        <v>1.1549927844231518</v>
      </c>
      <c r="L900" s="969"/>
      <c r="M900" s="1152">
        <f>SUM($M$820:$M$899)</f>
        <v>0.32838546126001356</v>
      </c>
      <c r="N900" s="1152">
        <f>SUM($N$820:$N$899)</f>
        <v>0.35639660696362485</v>
      </c>
      <c r="O900" s="1152">
        <f>SUM($O$820:$O$899)</f>
        <v>0.13672976076188154</v>
      </c>
      <c r="P900" s="1152">
        <f>SUM($P$820:$P$899)</f>
        <v>0.47166928728741064</v>
      </c>
      <c r="R900" s="44"/>
      <c r="S900" s="46"/>
      <c r="T900" s="46"/>
      <c r="U900" s="1082">
        <v>900</v>
      </c>
      <c r="V900" s="46"/>
    </row>
    <row r="901" spans="1:22" ht="15.75" customHeight="1">
      <c r="A901" s="489" t="s">
        <v>592</v>
      </c>
      <c r="B901" s="1224"/>
      <c r="C901" s="1238">
        <f>SUMPRODUCT(C859:C887,$S859:$S887)</f>
        <v>0</v>
      </c>
      <c r="D901" s="1238">
        <f>SUMPRODUCT(D859:D887,$S859:$S887)</f>
        <v>0</v>
      </c>
      <c r="E901" s="1238">
        <f>SUMPRODUCT(E859:E887,$S859:$S887)</f>
        <v>0</v>
      </c>
      <c r="F901" s="1238">
        <f>SUMPRODUCT(F859:F887,$S859:$S887)</f>
        <v>0</v>
      </c>
      <c r="G901" s="969"/>
      <c r="H901" s="1238">
        <f>SUMPRODUCT(H859:H887,$S859:$S887)</f>
        <v>0</v>
      </c>
      <c r="I901" s="1238">
        <f>SUMPRODUCT(I859:I887,$S859:$S887)</f>
        <v>0</v>
      </c>
      <c r="J901" s="1238">
        <f>SUMPRODUCT(J859:J887,$S859:$S887)</f>
        <v>0</v>
      </c>
      <c r="K901" s="1238">
        <f>SUMPRODUCT(K859:K887,$S859:$S887)</f>
        <v>0</v>
      </c>
      <c r="L901" s="969"/>
      <c r="M901" s="1238">
        <f>SUMPRODUCT(M859:M887,$S859:$S887)</f>
        <v>0</v>
      </c>
      <c r="N901" s="1238">
        <f>SUMPRODUCT(N859:N887,$S859:$S887)</f>
        <v>0</v>
      </c>
      <c r="O901" s="1238">
        <f>SUMPRODUCT(O859:O887,$S859:$S887)</f>
        <v>0</v>
      </c>
      <c r="P901" s="1238">
        <f>SUMPRODUCT(P859:P887,$S859:$S887)</f>
        <v>0</v>
      </c>
      <c r="R901" s="44"/>
      <c r="S901" s="46"/>
      <c r="T901" s="46"/>
      <c r="U901" s="1082">
        <v>901</v>
      </c>
      <c r="V901" s="46"/>
    </row>
    <row r="902" spans="1:22" ht="15.75" customHeight="1">
      <c r="A902" s="1233" t="s">
        <v>498</v>
      </c>
      <c r="B902" s="1224"/>
      <c r="C902" s="1139"/>
      <c r="D902" s="1139"/>
      <c r="E902" s="1139"/>
      <c r="F902" s="1139"/>
      <c r="G902" s="1224"/>
      <c r="H902" s="1139"/>
      <c r="I902" s="1139"/>
      <c r="J902" s="1139"/>
      <c r="K902" s="1139"/>
      <c r="L902" s="1224"/>
      <c r="M902" s="1139"/>
      <c r="N902" s="1139"/>
      <c r="O902" s="1139"/>
      <c r="P902" s="1139"/>
      <c r="R902" s="44"/>
      <c r="S902" s="46"/>
      <c r="T902" s="46"/>
      <c r="U902" s="1082">
        <v>902</v>
      </c>
      <c r="V902" s="46"/>
    </row>
    <row r="903" spans="1:22" ht="15.75" customHeight="1">
      <c r="A903" s="918" t="s">
        <v>25</v>
      </c>
      <c r="B903" s="1224"/>
      <c r="C903" s="1139"/>
      <c r="D903" s="1139"/>
      <c r="E903" s="1139"/>
      <c r="F903" s="1139"/>
      <c r="G903" s="1224"/>
      <c r="H903" s="1139"/>
      <c r="I903" s="1139"/>
      <c r="J903" s="1139"/>
      <c r="K903" s="1139"/>
      <c r="L903" s="1224"/>
      <c r="M903" s="1139"/>
      <c r="N903" s="1139"/>
      <c r="O903" s="1139"/>
      <c r="P903" s="1139"/>
      <c r="R903" s="44"/>
      <c r="S903" s="46"/>
      <c r="T903" s="46"/>
      <c r="U903" s="1082">
        <v>903</v>
      </c>
      <c r="V903" s="46"/>
    </row>
    <row r="904" spans="1:22" ht="15.75" customHeight="1">
      <c r="A904" s="1235" t="s">
        <v>499</v>
      </c>
      <c r="B904" s="1224"/>
      <c r="C904" s="1139">
        <f>SUM($C$72)</f>
        <v>0</v>
      </c>
      <c r="D904" s="1139">
        <f>SUM($D$72)</f>
        <v>0</v>
      </c>
      <c r="E904" s="1139">
        <f>SUM($E$72)</f>
        <v>0</v>
      </c>
      <c r="F904" s="1139">
        <f>SUM($F$72)</f>
        <v>0</v>
      </c>
      <c r="G904" s="1224"/>
      <c r="H904" s="1139">
        <f>SUM($H$72)</f>
        <v>0</v>
      </c>
      <c r="I904" s="1139">
        <f>SUM($I$72)</f>
        <v>0</v>
      </c>
      <c r="J904" s="1139">
        <f>SUM($J$72)</f>
        <v>0</v>
      </c>
      <c r="K904" s="1139">
        <f>SUM($K$72)</f>
        <v>0</v>
      </c>
      <c r="L904" s="1224"/>
      <c r="M904" s="1139">
        <f>SUM($M$72)</f>
        <v>0</v>
      </c>
      <c r="N904" s="1139">
        <f>SUM($N$72)</f>
        <v>0</v>
      </c>
      <c r="O904" s="1139">
        <f>SUM($O$72)</f>
        <v>0</v>
      </c>
      <c r="P904" s="113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8" si="160">IF(S904&gt;S903,S904,"")</f>
        <v/>
      </c>
      <c r="U904" s="1082">
        <v>904</v>
      </c>
      <c r="V904" s="46"/>
    </row>
    <row r="905" spans="1:22" ht="15.75" customHeight="1">
      <c r="A905" s="44" t="s">
        <v>500</v>
      </c>
      <c r="B905" s="1224"/>
      <c r="C905" s="1139">
        <f>SUM($C$80)</f>
        <v>0</v>
      </c>
      <c r="D905" s="1139">
        <f>SUM($D$80)</f>
        <v>0</v>
      </c>
      <c r="E905" s="1139">
        <f>SUM($E$80)</f>
        <v>0</v>
      </c>
      <c r="F905" s="1139">
        <f>SUM($F$80)</f>
        <v>0</v>
      </c>
      <c r="G905" s="1224"/>
      <c r="H905" s="1139">
        <f>SUM($H$80)</f>
        <v>0</v>
      </c>
      <c r="I905" s="1139">
        <f>SUM($I$80)</f>
        <v>0</v>
      </c>
      <c r="J905" s="1139">
        <f>SUM($J$80)</f>
        <v>0</v>
      </c>
      <c r="K905" s="1139">
        <f>SUM($K$80)</f>
        <v>0</v>
      </c>
      <c r="L905" s="1224"/>
      <c r="M905" s="1139">
        <f>SUM($M$80)</f>
        <v>0</v>
      </c>
      <c r="N905" s="1139">
        <f>SUM($N$80)</f>
        <v>0</v>
      </c>
      <c r="O905" s="1139">
        <f>SUM($O$80)</f>
        <v>0</v>
      </c>
      <c r="P905" s="1139">
        <f>SUM($P$80)</f>
        <v>0</v>
      </c>
      <c r="R905" s="44">
        <v>2</v>
      </c>
      <c r="S905" s="46">
        <f t="shared" ref="S905:S968" si="161">IF(MAX(C905:F905,H905:K905)&gt;0,S904+1,S904)</f>
        <v>0</v>
      </c>
      <c r="T905" s="46" t="str">
        <f t="shared" si="160"/>
        <v/>
      </c>
      <c r="U905" s="1082">
        <v>905</v>
      </c>
      <c r="V905" s="46"/>
    </row>
    <row r="906" spans="1:22" ht="15.75" customHeight="1">
      <c r="A906" s="44" t="s">
        <v>501</v>
      </c>
      <c r="B906" s="1224"/>
      <c r="C906" s="1139">
        <f>SUM($C$88)</f>
        <v>0</v>
      </c>
      <c r="D906" s="1139">
        <f>SUM($D$88)</f>
        <v>0</v>
      </c>
      <c r="E906" s="1139">
        <f>SUM($E$88)</f>
        <v>0</v>
      </c>
      <c r="F906" s="1139">
        <f>SUM($F$88)</f>
        <v>0</v>
      </c>
      <c r="G906" s="1224"/>
      <c r="H906" s="1139">
        <f>SUM($H$88)</f>
        <v>0</v>
      </c>
      <c r="I906" s="1139">
        <f>SUM($I$88)</f>
        <v>0</v>
      </c>
      <c r="J906" s="1139">
        <f>SUM($J$88)</f>
        <v>0</v>
      </c>
      <c r="K906" s="1139">
        <f>SUM($K$88)</f>
        <v>0</v>
      </c>
      <c r="L906" s="1224"/>
      <c r="M906" s="1139">
        <f>SUM($M$88)</f>
        <v>0</v>
      </c>
      <c r="N906" s="1139">
        <f>SUM($N$88)</f>
        <v>0</v>
      </c>
      <c r="O906" s="1139">
        <f>SUM($O$88)</f>
        <v>0</v>
      </c>
      <c r="P906" s="1139">
        <f>SUM($P$88)</f>
        <v>0</v>
      </c>
      <c r="R906" s="44">
        <v>1</v>
      </c>
      <c r="S906" s="46">
        <f t="shared" si="161"/>
        <v>0</v>
      </c>
      <c r="T906" s="46" t="str">
        <f t="shared" si="160"/>
        <v/>
      </c>
      <c r="U906" s="1082">
        <v>906</v>
      </c>
      <c r="V906" s="46"/>
    </row>
    <row r="907" spans="1:22" ht="15.75" customHeight="1">
      <c r="A907" s="1235" t="s">
        <v>502</v>
      </c>
      <c r="B907" s="1224"/>
      <c r="C907" s="1139">
        <f>SUM($C$99)</f>
        <v>0</v>
      </c>
      <c r="D907" s="1139">
        <f>SUM($D$99)</f>
        <v>0</v>
      </c>
      <c r="E907" s="1139">
        <f>SUM($E$99)</f>
        <v>0</v>
      </c>
      <c r="F907" s="1139">
        <f>SUM($F$99)</f>
        <v>0</v>
      </c>
      <c r="G907" s="1224"/>
      <c r="H907" s="1139">
        <f>SUM($H$99)</f>
        <v>0</v>
      </c>
      <c r="I907" s="1139">
        <f>SUM($I$99)</f>
        <v>0</v>
      </c>
      <c r="J907" s="1139">
        <f>SUM($J$99)</f>
        <v>0</v>
      </c>
      <c r="K907" s="1139">
        <f>SUM($K$99)</f>
        <v>0</v>
      </c>
      <c r="L907" s="1224"/>
      <c r="M907" s="1139">
        <f>SUM($M$99)</f>
        <v>0</v>
      </c>
      <c r="N907" s="1139">
        <f>SUM($N$99)</f>
        <v>0</v>
      </c>
      <c r="O907" s="1139">
        <f>SUM($O$99)</f>
        <v>0</v>
      </c>
      <c r="P907" s="1139">
        <f>SUM($P$99)</f>
        <v>0</v>
      </c>
      <c r="R907" s="44">
        <v>3</v>
      </c>
      <c r="S907" s="46">
        <f t="shared" si="161"/>
        <v>0</v>
      </c>
      <c r="T907" s="46" t="str">
        <f t="shared" si="160"/>
        <v/>
      </c>
      <c r="U907" s="1082">
        <v>907</v>
      </c>
      <c r="V907" s="46"/>
    </row>
    <row r="908" spans="1:22" ht="15.75" customHeight="1">
      <c r="A908" s="44" t="s">
        <v>503</v>
      </c>
      <c r="B908" s="1224"/>
      <c r="C908" s="1139">
        <f>SUM($C$107)</f>
        <v>0</v>
      </c>
      <c r="D908" s="1139">
        <f>SUM($D$107)</f>
        <v>0</v>
      </c>
      <c r="E908" s="1139">
        <f>SUM($E$107)</f>
        <v>0</v>
      </c>
      <c r="F908" s="1139">
        <f>SUM($F$107)</f>
        <v>0</v>
      </c>
      <c r="G908" s="1224"/>
      <c r="H908" s="1139">
        <f>SUM($H$107)</f>
        <v>0</v>
      </c>
      <c r="I908" s="1139">
        <f>SUM($I$107)</f>
        <v>0</v>
      </c>
      <c r="J908" s="1139">
        <f>SUM($J$107)</f>
        <v>0</v>
      </c>
      <c r="K908" s="1139">
        <f>SUM($K$107)</f>
        <v>0</v>
      </c>
      <c r="L908" s="1224"/>
      <c r="M908" s="1139">
        <f>SUM($M$107)</f>
        <v>0</v>
      </c>
      <c r="N908" s="1139">
        <f>SUM($N$107)</f>
        <v>0</v>
      </c>
      <c r="O908" s="1139">
        <f>SUM($O$107)</f>
        <v>0</v>
      </c>
      <c r="P908" s="1139">
        <f>SUM($P$107)</f>
        <v>0</v>
      </c>
      <c r="R908" s="44">
        <v>4</v>
      </c>
      <c r="S908" s="46">
        <f t="shared" si="161"/>
        <v>0</v>
      </c>
      <c r="T908" s="46" t="str">
        <f t="shared" si="160"/>
        <v/>
      </c>
      <c r="U908" s="1082">
        <v>908</v>
      </c>
      <c r="V908" s="46"/>
    </row>
    <row r="909" spans="1:22" ht="15.75" customHeight="1">
      <c r="A909" s="44" t="s">
        <v>504</v>
      </c>
      <c r="B909" s="1224"/>
      <c r="C909" s="1139">
        <f>SUM($C$115)</f>
        <v>0</v>
      </c>
      <c r="D909" s="1139">
        <f>SUM($D$115)</f>
        <v>0</v>
      </c>
      <c r="E909" s="1139">
        <f>SUM($E$115)</f>
        <v>0</v>
      </c>
      <c r="F909" s="1139">
        <f>SUM($F$115)</f>
        <v>0</v>
      </c>
      <c r="G909" s="1224"/>
      <c r="H909" s="1139">
        <f>SUM($H$115)</f>
        <v>0</v>
      </c>
      <c r="I909" s="1139">
        <f>SUM($I$115)</f>
        <v>0</v>
      </c>
      <c r="J909" s="1139">
        <f>SUM($J$115)</f>
        <v>0</v>
      </c>
      <c r="K909" s="1139">
        <f>SUM($K$115)</f>
        <v>0</v>
      </c>
      <c r="L909" s="1224"/>
      <c r="M909" s="1139">
        <f>SUM($M$115)</f>
        <v>0</v>
      </c>
      <c r="N909" s="1139">
        <f>SUM($N$115)</f>
        <v>0</v>
      </c>
      <c r="O909" s="1139">
        <f>SUM($O$115)</f>
        <v>0</v>
      </c>
      <c r="P909" s="1139">
        <f>SUM($P$115)</f>
        <v>0</v>
      </c>
      <c r="R909" s="44">
        <v>3</v>
      </c>
      <c r="S909" s="46">
        <f t="shared" si="161"/>
        <v>0</v>
      </c>
      <c r="T909" s="46" t="str">
        <f t="shared" si="160"/>
        <v/>
      </c>
      <c r="U909" s="1082">
        <v>909</v>
      </c>
      <c r="V909" s="46"/>
    </row>
    <row r="910" spans="1:22" ht="15.75" customHeight="1">
      <c r="A910" s="1235" t="s">
        <v>505</v>
      </c>
      <c r="B910" s="1224"/>
      <c r="C910" s="1139">
        <f>SUM($C$126)</f>
        <v>0</v>
      </c>
      <c r="D910" s="1139">
        <f>SUM($D$126)</f>
        <v>0</v>
      </c>
      <c r="E910" s="1139">
        <f>SUM($E$126)</f>
        <v>0</v>
      </c>
      <c r="F910" s="1139">
        <f>SUM($F$126)</f>
        <v>0</v>
      </c>
      <c r="G910" s="1224"/>
      <c r="H910" s="1139">
        <f>SUM($H$126)</f>
        <v>0</v>
      </c>
      <c r="I910" s="1139">
        <f>SUM($I$126)</f>
        <v>0</v>
      </c>
      <c r="J910" s="1139">
        <f>SUM($J$126)</f>
        <v>0</v>
      </c>
      <c r="K910" s="1139">
        <f>SUM($K$126)</f>
        <v>0</v>
      </c>
      <c r="L910" s="1224"/>
      <c r="M910" s="1139">
        <f>SUM($M$126)</f>
        <v>0</v>
      </c>
      <c r="N910" s="1139">
        <f>SUM($N$126)</f>
        <v>0</v>
      </c>
      <c r="O910" s="1139">
        <f>SUM($O$126)</f>
        <v>0</v>
      </c>
      <c r="P910" s="1139">
        <f>SUM($P$126)</f>
        <v>0</v>
      </c>
      <c r="R910" s="44">
        <v>5</v>
      </c>
      <c r="S910" s="46">
        <f t="shared" si="161"/>
        <v>0</v>
      </c>
      <c r="T910" s="46" t="str">
        <f t="shared" si="160"/>
        <v/>
      </c>
      <c r="U910" s="1082">
        <v>910</v>
      </c>
      <c r="V910" s="46"/>
    </row>
    <row r="911" spans="1:22" ht="15.75" customHeight="1">
      <c r="A911" s="44" t="s">
        <v>506</v>
      </c>
      <c r="B911" s="1224"/>
      <c r="C911" s="1139">
        <f>SUM($C$135)</f>
        <v>0</v>
      </c>
      <c r="D911" s="1139">
        <f>SUM($D$135)</f>
        <v>0</v>
      </c>
      <c r="E911" s="1139">
        <f>SUM($E$135)</f>
        <v>0</v>
      </c>
      <c r="F911" s="1139">
        <f>SUM($F$135)</f>
        <v>0</v>
      </c>
      <c r="G911" s="1224"/>
      <c r="H911" s="1139">
        <f>SUM($H$135)</f>
        <v>0</v>
      </c>
      <c r="I911" s="1139">
        <f>SUM($I$135)</f>
        <v>0</v>
      </c>
      <c r="J911" s="1139">
        <f>SUM($J$135)</f>
        <v>0</v>
      </c>
      <c r="K911" s="1139">
        <f>SUM($K$135)</f>
        <v>0</v>
      </c>
      <c r="L911" s="1224"/>
      <c r="M911" s="1139">
        <f>SUM($M$135)</f>
        <v>0</v>
      </c>
      <c r="N911" s="1139">
        <f>SUM($N$135)</f>
        <v>0</v>
      </c>
      <c r="O911" s="1139">
        <f>SUM($O$135)</f>
        <v>0</v>
      </c>
      <c r="P911" s="1139">
        <f>SUM($P$135)</f>
        <v>0</v>
      </c>
      <c r="R911" s="44">
        <v>6</v>
      </c>
      <c r="S911" s="46">
        <f t="shared" si="161"/>
        <v>0</v>
      </c>
      <c r="T911" s="46" t="str">
        <f t="shared" si="160"/>
        <v/>
      </c>
      <c r="U911" s="1082">
        <v>911</v>
      </c>
      <c r="V911" s="46"/>
    </row>
    <row r="912" spans="1:22" ht="15.75" customHeight="1">
      <c r="A912" s="44" t="s">
        <v>507</v>
      </c>
      <c r="B912" s="1224"/>
      <c r="C912" s="1139">
        <f>SUM($C$143)</f>
        <v>0</v>
      </c>
      <c r="D912" s="1139">
        <f>SUM($D$143)</f>
        <v>0</v>
      </c>
      <c r="E912" s="1139">
        <f>SUM($E$143)</f>
        <v>0</v>
      </c>
      <c r="F912" s="1139">
        <f>SUM($F$143)</f>
        <v>0</v>
      </c>
      <c r="G912" s="1224"/>
      <c r="H912" s="1139">
        <f>SUM($H$143)</f>
        <v>0</v>
      </c>
      <c r="I912" s="1139">
        <f>SUM($I$143)</f>
        <v>0</v>
      </c>
      <c r="J912" s="1139">
        <f>SUM($J$143)</f>
        <v>0</v>
      </c>
      <c r="K912" s="1139">
        <f>SUM($K$143)</f>
        <v>0</v>
      </c>
      <c r="L912" s="1224"/>
      <c r="M912" s="1139">
        <f>SUM($M$143)</f>
        <v>0</v>
      </c>
      <c r="N912" s="1139">
        <f>SUM($N$143)</f>
        <v>0</v>
      </c>
      <c r="O912" s="1139">
        <f>SUM($O$143)</f>
        <v>0</v>
      </c>
      <c r="P912" s="1139">
        <f>SUM($P$143)</f>
        <v>0</v>
      </c>
      <c r="R912" s="44">
        <v>5</v>
      </c>
      <c r="S912" s="46">
        <f t="shared" si="161"/>
        <v>0</v>
      </c>
      <c r="T912" s="46" t="str">
        <f t="shared" si="160"/>
        <v/>
      </c>
      <c r="U912" s="1082">
        <v>912</v>
      </c>
      <c r="V912" s="46"/>
    </row>
    <row r="913" spans="1:22" ht="15.75" customHeight="1">
      <c r="A913" s="1235" t="s">
        <v>508</v>
      </c>
      <c r="B913" s="1224"/>
      <c r="C913" s="1139">
        <f>SUM($C$154)</f>
        <v>0</v>
      </c>
      <c r="D913" s="1139">
        <f>SUM($D$154)</f>
        <v>0</v>
      </c>
      <c r="E913" s="1139">
        <f>SUM($E$154)</f>
        <v>0</v>
      </c>
      <c r="F913" s="1139">
        <f>SUM($F$154)</f>
        <v>0</v>
      </c>
      <c r="G913" s="1224"/>
      <c r="H913" s="1139">
        <f>SUM($H$154)</f>
        <v>0</v>
      </c>
      <c r="I913" s="1139">
        <f>SUM($I$154)</f>
        <v>0</v>
      </c>
      <c r="J913" s="1139">
        <f>SUM($J$154)</f>
        <v>0</v>
      </c>
      <c r="K913" s="1139">
        <f>SUM($K$154)</f>
        <v>0</v>
      </c>
      <c r="L913" s="1224"/>
      <c r="M913" s="1139">
        <f>SUM($M$154)</f>
        <v>0</v>
      </c>
      <c r="N913" s="1139">
        <f>SUM($N$154)</f>
        <v>0</v>
      </c>
      <c r="O913" s="1139">
        <f>SUM($O$154)</f>
        <v>0</v>
      </c>
      <c r="P913" s="1139">
        <f>SUM($P$154)</f>
        <v>0</v>
      </c>
      <c r="R913" s="44">
        <v>7</v>
      </c>
      <c r="S913" s="46">
        <f t="shared" si="161"/>
        <v>0</v>
      </c>
      <c r="T913" s="46" t="str">
        <f t="shared" si="160"/>
        <v/>
      </c>
      <c r="U913" s="1082">
        <v>913</v>
      </c>
      <c r="V913" s="46"/>
    </row>
    <row r="914" spans="1:22" ht="15.75" customHeight="1">
      <c r="A914" s="44" t="s">
        <v>509</v>
      </c>
      <c r="B914" s="1224"/>
      <c r="C914" s="1139">
        <f>SUM($C$163)</f>
        <v>0</v>
      </c>
      <c r="D914" s="1139">
        <f>SUM($D$163)</f>
        <v>0</v>
      </c>
      <c r="E914" s="1139">
        <f>SUM($E$163)</f>
        <v>0</v>
      </c>
      <c r="F914" s="1139">
        <f>SUM($F$163)</f>
        <v>0</v>
      </c>
      <c r="G914" s="1224"/>
      <c r="H914" s="1139">
        <f>SUM($H$163)</f>
        <v>0</v>
      </c>
      <c r="I914" s="1139">
        <f>SUM($I$163)</f>
        <v>0</v>
      </c>
      <c r="J914" s="1139">
        <f>SUM($J$163)</f>
        <v>0</v>
      </c>
      <c r="K914" s="1139">
        <f>SUM($K$163)</f>
        <v>0</v>
      </c>
      <c r="L914" s="1224"/>
      <c r="M914" s="1139">
        <f>SUM($M$163)</f>
        <v>0</v>
      </c>
      <c r="N914" s="1139">
        <f>SUM($N$163)</f>
        <v>0</v>
      </c>
      <c r="O914" s="1139">
        <f>SUM($O$163)</f>
        <v>0</v>
      </c>
      <c r="P914" s="1139">
        <f>SUM($P$163)</f>
        <v>0</v>
      </c>
      <c r="R914" s="44">
        <v>8</v>
      </c>
      <c r="S914" s="46">
        <f t="shared" si="161"/>
        <v>0</v>
      </c>
      <c r="T914" s="46" t="str">
        <f t="shared" si="160"/>
        <v/>
      </c>
      <c r="U914" s="1082">
        <v>914</v>
      </c>
      <c r="V914" s="46"/>
    </row>
    <row r="915" spans="1:22" ht="15.75" customHeight="1">
      <c r="A915" s="44" t="s">
        <v>510</v>
      </c>
      <c r="B915" s="1224"/>
      <c r="C915" s="1139">
        <f>SUM($C$171)</f>
        <v>0</v>
      </c>
      <c r="D915" s="1139">
        <f>SUM($D$171)</f>
        <v>0</v>
      </c>
      <c r="E915" s="1139">
        <f>SUM($E$171)</f>
        <v>0</v>
      </c>
      <c r="F915" s="1139">
        <f>SUM($F$171)</f>
        <v>0</v>
      </c>
      <c r="G915" s="1224"/>
      <c r="H915" s="1139">
        <f>SUM($H$171)</f>
        <v>0</v>
      </c>
      <c r="I915" s="1139">
        <f>SUM($I$171)</f>
        <v>0</v>
      </c>
      <c r="J915" s="1139">
        <f>SUM($J$171)</f>
        <v>0</v>
      </c>
      <c r="K915" s="1139">
        <f>SUM($K$171)</f>
        <v>0</v>
      </c>
      <c r="L915" s="1224"/>
      <c r="M915" s="1139">
        <f>SUM($M$171)</f>
        <v>0</v>
      </c>
      <c r="N915" s="1139">
        <f>SUM($N$171)</f>
        <v>0</v>
      </c>
      <c r="O915" s="1139">
        <f>SUM($O$171)</f>
        <v>0</v>
      </c>
      <c r="P915" s="1139">
        <f>SUM($P$171)</f>
        <v>0</v>
      </c>
      <c r="R915" s="44">
        <v>7</v>
      </c>
      <c r="S915" s="46">
        <f t="shared" si="161"/>
        <v>0</v>
      </c>
      <c r="T915" s="46" t="str">
        <f t="shared" si="160"/>
        <v/>
      </c>
      <c r="U915" s="1082">
        <v>915</v>
      </c>
      <c r="V915" s="46"/>
    </row>
    <row r="916" spans="1:22" ht="15.75" customHeight="1">
      <c r="A916" s="44" t="str">
        <f>$A$218</f>
        <v>Egg sales: no. sold</v>
      </c>
      <c r="B916" s="1224"/>
      <c r="C916" s="1139">
        <f>SUM($C$220)</f>
        <v>0</v>
      </c>
      <c r="D916" s="1139">
        <f>SUM($D$220)</f>
        <v>0</v>
      </c>
      <c r="E916" s="1139">
        <f>SUM($E$220)</f>
        <v>0</v>
      </c>
      <c r="F916" s="1139">
        <f>SUM($F$220)</f>
        <v>0</v>
      </c>
      <c r="G916" s="1224"/>
      <c r="H916" s="1139">
        <f>SUM($H$220)</f>
        <v>0</v>
      </c>
      <c r="I916" s="1139">
        <f>SUM($I$220)</f>
        <v>0</v>
      </c>
      <c r="J916" s="1139">
        <f>SUM($J$220)</f>
        <v>0</v>
      </c>
      <c r="K916" s="1139">
        <f>SUM($K$220)</f>
        <v>0</v>
      </c>
      <c r="L916" s="1224"/>
      <c r="M916" s="1139">
        <f>SUM($M$220)</f>
        <v>0</v>
      </c>
      <c r="N916" s="1139">
        <f>SUM($N$220)</f>
        <v>0</v>
      </c>
      <c r="O916" s="1139">
        <f>SUM($O$220)</f>
        <v>0</v>
      </c>
      <c r="P916" s="1139">
        <f>SUM($P$220)</f>
        <v>0</v>
      </c>
      <c r="R916" s="44"/>
      <c r="S916" s="46">
        <f t="shared" si="161"/>
        <v>0</v>
      </c>
      <c r="T916" s="46" t="str">
        <f t="shared" si="160"/>
        <v/>
      </c>
      <c r="U916" s="1082">
        <v>916</v>
      </c>
      <c r="V916" s="46"/>
    </row>
    <row r="917" spans="1:22" ht="15.75" customHeight="1">
      <c r="A917" s="44" t="str">
        <f>$A$221</f>
        <v>Pig sales: no sold</v>
      </c>
      <c r="B917" s="1224"/>
      <c r="C917" s="1139">
        <f>SUM($C$223)</f>
        <v>500</v>
      </c>
      <c r="D917" s="1139">
        <f>SUM($D$223)</f>
        <v>2600</v>
      </c>
      <c r="E917" s="1139">
        <f>SUM($E$223)</f>
        <v>1600</v>
      </c>
      <c r="F917" s="1139">
        <f>SUM($F$223)</f>
        <v>600</v>
      </c>
      <c r="G917" s="1224"/>
      <c r="H917" s="1139">
        <f>SUM($H$223)</f>
        <v>0</v>
      </c>
      <c r="I917" s="1139">
        <f>SUM($I$223)</f>
        <v>0</v>
      </c>
      <c r="J917" s="1139">
        <f>SUM($J$223)</f>
        <v>0</v>
      </c>
      <c r="K917" s="1139">
        <f>SUM($K$223)</f>
        <v>0</v>
      </c>
      <c r="L917" s="1224"/>
      <c r="M917" s="1139">
        <f>SUM($M$223)</f>
        <v>0</v>
      </c>
      <c r="N917" s="1139">
        <f>SUM($N$223)</f>
        <v>0</v>
      </c>
      <c r="O917" s="1139">
        <f>SUM($O$223)</f>
        <v>0</v>
      </c>
      <c r="P917" s="1139">
        <f>SUM($P$223)</f>
        <v>0</v>
      </c>
      <c r="R917" s="44"/>
      <c r="S917" s="46">
        <f t="shared" si="161"/>
        <v>1</v>
      </c>
      <c r="T917" s="46">
        <f t="shared" si="160"/>
        <v>1</v>
      </c>
      <c r="U917" s="1082">
        <v>917</v>
      </c>
      <c r="V917" s="46"/>
    </row>
    <row r="918" spans="1:22" ht="15.75" customHeight="1">
      <c r="A918" s="44" t="str">
        <f>$A$224</f>
        <v>Other: quantity</v>
      </c>
      <c r="B918" s="1224"/>
      <c r="C918" s="1139">
        <f>SUM($C$226)</f>
        <v>0</v>
      </c>
      <c r="D918" s="1139">
        <f>SUM($D$226)</f>
        <v>0</v>
      </c>
      <c r="E918" s="1139">
        <f>SUM($E$226)</f>
        <v>0</v>
      </c>
      <c r="F918" s="1139">
        <f>SUM($F$226)</f>
        <v>0</v>
      </c>
      <c r="G918" s="1224"/>
      <c r="H918" s="1139">
        <f>SUM($H$226)</f>
        <v>0</v>
      </c>
      <c r="I918" s="1139">
        <f>SUM($I$226)</f>
        <v>0</v>
      </c>
      <c r="J918" s="1139">
        <f>SUM($J$226)</f>
        <v>0</v>
      </c>
      <c r="K918" s="1139">
        <f>SUM($K$226)</f>
        <v>0</v>
      </c>
      <c r="L918" s="1224"/>
      <c r="M918" s="1139">
        <f>SUM($M$226)</f>
        <v>0</v>
      </c>
      <c r="N918" s="1139">
        <f>SUM($N$226)</f>
        <v>0</v>
      </c>
      <c r="O918" s="1139">
        <f>SUM($O$226)</f>
        <v>0</v>
      </c>
      <c r="P918" s="1139">
        <f>SUM($P$226)</f>
        <v>0</v>
      </c>
      <c r="R918" s="44"/>
      <c r="S918" s="46">
        <f t="shared" si="161"/>
        <v>1</v>
      </c>
      <c r="T918" s="46" t="str">
        <f t="shared" si="160"/>
        <v/>
      </c>
      <c r="U918" s="1082">
        <v>918</v>
      </c>
      <c r="V918" s="46"/>
    </row>
    <row r="919" spans="1:22" ht="15.75" customHeight="1">
      <c r="A919" s="918" t="s">
        <v>26</v>
      </c>
      <c r="B919" s="1224"/>
      <c r="C919" s="1224"/>
      <c r="D919" s="1224"/>
      <c r="E919" s="1224"/>
      <c r="F919" s="1224"/>
      <c r="G919" s="1224"/>
      <c r="H919" s="1224"/>
      <c r="I919" s="1224"/>
      <c r="J919" s="1224"/>
      <c r="K919" s="1224"/>
      <c r="L919" s="1224"/>
      <c r="M919" s="1224"/>
      <c r="N919" s="1224"/>
      <c r="O919" s="1224"/>
      <c r="P919" s="1224"/>
      <c r="R919" s="44"/>
      <c r="S919" s="46">
        <f t="shared" si="161"/>
        <v>1</v>
      </c>
      <c r="T919" s="46" t="str">
        <f t="shared" si="160"/>
        <v/>
      </c>
      <c r="U919" s="1082">
        <v>919</v>
      </c>
      <c r="V919" s="46"/>
    </row>
    <row r="920" spans="1:22" ht="15.75" customHeight="1">
      <c r="A920" s="1235" t="str">
        <f>$A$184</f>
        <v>Camel sales - export: no. sold</v>
      </c>
      <c r="B920" s="1224"/>
      <c r="C920" s="1139">
        <f>SUM($C$186)</f>
        <v>0</v>
      </c>
      <c r="D920" s="1139">
        <f>SUM($D$186)</f>
        <v>0</v>
      </c>
      <c r="E920" s="1139">
        <f>SUM($E$186)</f>
        <v>0</v>
      </c>
      <c r="F920" s="1139">
        <f>SUM($F$186)</f>
        <v>0</v>
      </c>
      <c r="G920" s="1224"/>
      <c r="H920" s="1139">
        <f>SUM($H$186)</f>
        <v>0</v>
      </c>
      <c r="I920" s="1139">
        <f>SUM($I$186)</f>
        <v>0</v>
      </c>
      <c r="J920" s="1139">
        <f>SUM($J$186)</f>
        <v>0</v>
      </c>
      <c r="K920" s="1139">
        <f>SUM($K$186)</f>
        <v>0</v>
      </c>
      <c r="L920" s="1224"/>
      <c r="M920" s="1139">
        <f>SUM($M$186)</f>
        <v>0</v>
      </c>
      <c r="N920" s="1139">
        <f>SUM($N$186)</f>
        <v>0</v>
      </c>
      <c r="O920" s="1139">
        <f>SUM($O$186)</f>
        <v>0</v>
      </c>
      <c r="P920" s="1139">
        <f>SUM($P$186)</f>
        <v>0</v>
      </c>
      <c r="R920" s="44"/>
      <c r="S920" s="46">
        <f t="shared" si="161"/>
        <v>1</v>
      </c>
      <c r="T920" s="46" t="str">
        <f t="shared" si="160"/>
        <v/>
      </c>
      <c r="U920" s="1082">
        <v>920</v>
      </c>
      <c r="V920" s="46"/>
    </row>
    <row r="921" spans="1:22" ht="15.75" customHeight="1">
      <c r="A921" s="44" t="str">
        <f>$A$187</f>
        <v>Camel sales - local: no. sold</v>
      </c>
      <c r="B921" s="1224"/>
      <c r="C921" s="1139">
        <f>SUM($C$189)</f>
        <v>0</v>
      </c>
      <c r="D921" s="1139">
        <f>SUM($D$189)</f>
        <v>0</v>
      </c>
      <c r="E921" s="1139">
        <f>SUM($E$189)</f>
        <v>0</v>
      </c>
      <c r="F921" s="1139">
        <f>SUM($F$189)</f>
        <v>0</v>
      </c>
      <c r="G921" s="1224"/>
      <c r="H921" s="1139">
        <f>SUM($H$189)</f>
        <v>0</v>
      </c>
      <c r="I921" s="1139">
        <f>SUM($I$189)</f>
        <v>0</v>
      </c>
      <c r="J921" s="1139">
        <f>SUM($J$189)</f>
        <v>0</v>
      </c>
      <c r="K921" s="1139">
        <f>SUM($K$189)</f>
        <v>0</v>
      </c>
      <c r="L921" s="1224"/>
      <c r="M921" s="1139">
        <f>SUM($M$189)</f>
        <v>0</v>
      </c>
      <c r="N921" s="1139">
        <f>SUM($N$189)</f>
        <v>0</v>
      </c>
      <c r="O921" s="1139">
        <f>SUM($O$189)</f>
        <v>0</v>
      </c>
      <c r="P921" s="1139">
        <f>SUM($P$189)</f>
        <v>0</v>
      </c>
      <c r="R921" s="44"/>
      <c r="S921" s="46">
        <f t="shared" si="161"/>
        <v>1</v>
      </c>
      <c r="T921" s="46" t="str">
        <f t="shared" si="160"/>
        <v/>
      </c>
      <c r="U921" s="1082">
        <v>921</v>
      </c>
      <c r="V921" s="46"/>
    </row>
    <row r="922" spans="1:22" ht="15.75" customHeight="1">
      <c r="A922" s="44" t="str">
        <f>$A$191</f>
        <v>Fattened Ox sales: no. sold</v>
      </c>
      <c r="B922" s="1224"/>
      <c r="C922" s="1139">
        <f>SUM($C$194)</f>
        <v>0</v>
      </c>
      <c r="D922" s="1139">
        <f>SUM($D$194)</f>
        <v>0</v>
      </c>
      <c r="E922" s="1139">
        <f>SUM($E$194)</f>
        <v>0</v>
      </c>
      <c r="F922" s="1139">
        <f>SUM($F$194)</f>
        <v>0</v>
      </c>
      <c r="G922" s="1224"/>
      <c r="H922" s="1139">
        <f>SUM($H$194)</f>
        <v>0</v>
      </c>
      <c r="I922" s="1139">
        <f>SUM($I$194)</f>
        <v>0</v>
      </c>
      <c r="J922" s="1139">
        <f>SUM($J$194)</f>
        <v>0</v>
      </c>
      <c r="K922" s="1139">
        <f>SUM($K$194)</f>
        <v>0</v>
      </c>
      <c r="L922" s="1224"/>
      <c r="M922" s="1139">
        <f>SUM($M$194)</f>
        <v>0</v>
      </c>
      <c r="N922" s="1139">
        <f>SUM($N$194)</f>
        <v>0</v>
      </c>
      <c r="O922" s="1139">
        <f>SUM($O$194)</f>
        <v>0</v>
      </c>
      <c r="P922" s="1139">
        <f>SUM($P$194)</f>
        <v>0</v>
      </c>
      <c r="R922" s="44"/>
      <c r="S922" s="46">
        <f t="shared" si="161"/>
        <v>1</v>
      </c>
      <c r="T922" s="46" t="str">
        <f t="shared" si="160"/>
        <v/>
      </c>
      <c r="U922" s="1082">
        <v>922</v>
      </c>
      <c r="V922" s="46"/>
    </row>
    <row r="923" spans="1:22" ht="15.75" customHeight="1">
      <c r="A923" s="44" t="str">
        <f>$A$195</f>
        <v>Cattle sales - export: no. sold</v>
      </c>
      <c r="B923" s="1224"/>
      <c r="C923" s="1139">
        <f>SUM($C$197)</f>
        <v>0</v>
      </c>
      <c r="D923" s="1139">
        <f>SUM($D$197)</f>
        <v>0</v>
      </c>
      <c r="E923" s="1139">
        <f>SUM($E$197)</f>
        <v>0</v>
      </c>
      <c r="F923" s="1139">
        <f>SUM($F$197)</f>
        <v>0</v>
      </c>
      <c r="G923" s="1224"/>
      <c r="H923" s="1139">
        <f>SUM($H$197)</f>
        <v>0</v>
      </c>
      <c r="I923" s="1139">
        <f>SUM($I$197)</f>
        <v>0</v>
      </c>
      <c r="J923" s="1139">
        <f>SUM($J$197)</f>
        <v>0</v>
      </c>
      <c r="K923" s="1139">
        <f>SUM($K$197)</f>
        <v>0</v>
      </c>
      <c r="L923" s="1224"/>
      <c r="M923" s="1139">
        <f>SUM($M$197)</f>
        <v>0</v>
      </c>
      <c r="N923" s="1139">
        <f>SUM($N$197)</f>
        <v>0</v>
      </c>
      <c r="O923" s="1139">
        <f>SUM($O$197)</f>
        <v>0</v>
      </c>
      <c r="P923" s="1139">
        <f>SUM($P$197)</f>
        <v>0</v>
      </c>
      <c r="R923" s="44"/>
      <c r="S923" s="46">
        <f t="shared" si="161"/>
        <v>1</v>
      </c>
      <c r="T923" s="46" t="str">
        <f t="shared" si="160"/>
        <v/>
      </c>
      <c r="U923" s="1082">
        <v>923</v>
      </c>
      <c r="V923" s="46"/>
    </row>
    <row r="924" spans="1:22" ht="15.75" customHeight="1">
      <c r="A924" s="44" t="str">
        <f>$A$198</f>
        <v>Cattle sales - local: no. sold</v>
      </c>
      <c r="B924" s="1224"/>
      <c r="C924" s="1139">
        <f>SUM($C$200)</f>
        <v>0</v>
      </c>
      <c r="D924" s="1139">
        <f>SUM($D$200)</f>
        <v>0</v>
      </c>
      <c r="E924" s="1139">
        <f>SUM($E$200)</f>
        <v>5000</v>
      </c>
      <c r="F924" s="1139">
        <f>SUM($F$200)</f>
        <v>12000</v>
      </c>
      <c r="G924" s="1224"/>
      <c r="H924" s="1139">
        <f>SUM($H$200)</f>
        <v>0</v>
      </c>
      <c r="I924" s="1139">
        <f>SUM($I$200)</f>
        <v>0</v>
      </c>
      <c r="J924" s="1139">
        <f>SUM($J$200)</f>
        <v>0</v>
      </c>
      <c r="K924" s="1139">
        <f>SUM($K$200)</f>
        <v>0</v>
      </c>
      <c r="L924" s="1224"/>
      <c r="M924" s="1139">
        <f>SUM($M$200)</f>
        <v>0</v>
      </c>
      <c r="N924" s="1139">
        <f>SUM($N$200)</f>
        <v>0</v>
      </c>
      <c r="O924" s="1139">
        <f>SUM($O$200)</f>
        <v>0</v>
      </c>
      <c r="P924" s="1139">
        <f>SUM($P$200)</f>
        <v>0</v>
      </c>
      <c r="R924" s="44"/>
      <c r="S924" s="46">
        <f t="shared" si="161"/>
        <v>2</v>
      </c>
      <c r="T924" s="46">
        <f t="shared" si="160"/>
        <v>2</v>
      </c>
      <c r="U924" s="1082">
        <v>924</v>
      </c>
      <c r="V924" s="46"/>
    </row>
    <row r="925" spans="1:22" ht="15.75" customHeight="1">
      <c r="A925" s="44" t="str">
        <f>$A$202</f>
        <v>Goat sales - export: no. sold</v>
      </c>
      <c r="B925" s="1224"/>
      <c r="C925" s="1139">
        <f>SUM($C$204)</f>
        <v>0</v>
      </c>
      <c r="D925" s="1139">
        <f>SUM($D$204)</f>
        <v>0</v>
      </c>
      <c r="E925" s="1139">
        <f>SUM($E$204)</f>
        <v>0</v>
      </c>
      <c r="F925" s="1139">
        <f>SUM($F$204)</f>
        <v>0</v>
      </c>
      <c r="G925" s="1224"/>
      <c r="H925" s="1139">
        <f>SUM($H$204)</f>
        <v>0</v>
      </c>
      <c r="I925" s="1139">
        <f>SUM($I$204)</f>
        <v>0</v>
      </c>
      <c r="J925" s="1139">
        <f>SUM($J$204)</f>
        <v>0</v>
      </c>
      <c r="K925" s="1139">
        <f>SUM($K$204)</f>
        <v>0</v>
      </c>
      <c r="L925" s="1224"/>
      <c r="M925" s="1139">
        <f>SUM($M$204)</f>
        <v>0</v>
      </c>
      <c r="N925" s="1139">
        <f>SUM($N$204)</f>
        <v>0</v>
      </c>
      <c r="O925" s="1139">
        <f>SUM($O$204)</f>
        <v>0</v>
      </c>
      <c r="P925" s="1139">
        <f>SUM($P$204)</f>
        <v>0</v>
      </c>
      <c r="R925" s="44"/>
      <c r="S925" s="46">
        <f t="shared" si="161"/>
        <v>2</v>
      </c>
      <c r="T925" s="46" t="str">
        <f t="shared" si="160"/>
        <v/>
      </c>
      <c r="U925" s="1082">
        <v>925</v>
      </c>
      <c r="V925" s="46"/>
    </row>
    <row r="926" spans="1:22" ht="15.75" customHeight="1">
      <c r="A926" s="44" t="str">
        <f>$A$205</f>
        <v>Goat sales - local: no. sold</v>
      </c>
      <c r="B926" s="1224"/>
      <c r="C926" s="1139">
        <f>SUM($C$207)</f>
        <v>0</v>
      </c>
      <c r="D926" s="1139">
        <f>SUM($D$207)</f>
        <v>0</v>
      </c>
      <c r="E926" s="1139">
        <f>SUM($E$207)</f>
        <v>1400</v>
      </c>
      <c r="F926" s="1139">
        <f>SUM($F$207)</f>
        <v>4200</v>
      </c>
      <c r="G926" s="1224"/>
      <c r="H926" s="1139">
        <f>SUM($H$207)</f>
        <v>0</v>
      </c>
      <c r="I926" s="1139">
        <f>SUM($I$207)</f>
        <v>0</v>
      </c>
      <c r="J926" s="1139">
        <f>SUM($J$207)</f>
        <v>1750</v>
      </c>
      <c r="K926" s="1139">
        <f>SUM($K$207)</f>
        <v>3150</v>
      </c>
      <c r="L926" s="1224"/>
      <c r="M926" s="1139">
        <f>SUM($M$207)</f>
        <v>0</v>
      </c>
      <c r="N926" s="1139">
        <f>SUM($N$207)</f>
        <v>0</v>
      </c>
      <c r="O926" s="1139">
        <f>SUM($O$207)</f>
        <v>350</v>
      </c>
      <c r="P926" s="1139">
        <f>SUM($P$207)</f>
        <v>-1050</v>
      </c>
      <c r="R926" s="44"/>
      <c r="S926" s="46">
        <f t="shared" si="161"/>
        <v>3</v>
      </c>
      <c r="T926" s="46">
        <f t="shared" si="160"/>
        <v>3</v>
      </c>
      <c r="U926" s="1082">
        <v>926</v>
      </c>
      <c r="V926" s="46"/>
    </row>
    <row r="927" spans="1:22" ht="15.75" customHeight="1">
      <c r="A927" s="44" t="str">
        <f>$A$208</f>
        <v>Sheep sales - export: no. sold</v>
      </c>
      <c r="B927" s="1224"/>
      <c r="C927" s="1139">
        <f>SUM($C$210)</f>
        <v>0</v>
      </c>
      <c r="D927" s="1139">
        <f>SUM($D$210)</f>
        <v>0</v>
      </c>
      <c r="E927" s="1139">
        <f>SUM($E$210)</f>
        <v>0</v>
      </c>
      <c r="F927" s="1139">
        <f>SUM($F$210)</f>
        <v>0</v>
      </c>
      <c r="G927" s="1224"/>
      <c r="H927" s="1139">
        <f>SUM($H$210)</f>
        <v>0</v>
      </c>
      <c r="I927" s="1139">
        <f>SUM($I$210)</f>
        <v>0</v>
      </c>
      <c r="J927" s="1139">
        <f>SUM($J$210)</f>
        <v>0</v>
      </c>
      <c r="K927" s="1139">
        <f>SUM($K$210)</f>
        <v>0</v>
      </c>
      <c r="L927" s="1224"/>
      <c r="M927" s="1139">
        <f>SUM($M$210)</f>
        <v>0</v>
      </c>
      <c r="N927" s="1139">
        <f>SUM($N$210)</f>
        <v>0</v>
      </c>
      <c r="O927" s="1139">
        <f>SUM($O$210)</f>
        <v>0</v>
      </c>
      <c r="P927" s="1139">
        <f>SUM($P$210)</f>
        <v>0</v>
      </c>
      <c r="R927" s="44"/>
      <c r="S927" s="46">
        <f t="shared" si="161"/>
        <v>3</v>
      </c>
      <c r="T927" s="46" t="str">
        <f t="shared" si="160"/>
        <v/>
      </c>
      <c r="U927" s="1082">
        <v>927</v>
      </c>
      <c r="V927" s="46"/>
    </row>
    <row r="928" spans="1:22" ht="15.75" customHeight="1">
      <c r="A928" s="44" t="str">
        <f>$A$211</f>
        <v>Sheep sales - local: no. sold</v>
      </c>
      <c r="B928" s="1224"/>
      <c r="C928" s="1139">
        <f>SUM($C$213)</f>
        <v>0</v>
      </c>
      <c r="D928" s="1139">
        <f>SUM($D$213)</f>
        <v>0</v>
      </c>
      <c r="E928" s="1139">
        <f>SUM($E$213)</f>
        <v>400</v>
      </c>
      <c r="F928" s="1139">
        <f>SUM($F$213)</f>
        <v>900</v>
      </c>
      <c r="G928" s="1224"/>
      <c r="H928" s="1139">
        <f>SUM($H$213)</f>
        <v>0</v>
      </c>
      <c r="I928" s="1139">
        <f>SUM($I$213)</f>
        <v>0</v>
      </c>
      <c r="J928" s="1139">
        <f>SUM($J$213)</f>
        <v>0</v>
      </c>
      <c r="K928" s="1139">
        <f>SUM($K$213)</f>
        <v>0</v>
      </c>
      <c r="L928" s="1224"/>
      <c r="M928" s="1139">
        <f>SUM($M$213)</f>
        <v>0</v>
      </c>
      <c r="N928" s="1139">
        <f>SUM($N$213)</f>
        <v>0</v>
      </c>
      <c r="O928" s="1139">
        <f>SUM($O$213)</f>
        <v>0</v>
      </c>
      <c r="P928" s="1139">
        <f>SUM($P$213)</f>
        <v>0</v>
      </c>
      <c r="R928" s="44"/>
      <c r="S928" s="46">
        <f t="shared" si="161"/>
        <v>4</v>
      </c>
      <c r="T928" s="46">
        <f t="shared" si="160"/>
        <v>4</v>
      </c>
      <c r="U928" s="1082">
        <v>928</v>
      </c>
      <c r="V928" s="46"/>
    </row>
    <row r="929" spans="1:22" ht="15.75" customHeight="1">
      <c r="A929" s="44" t="str">
        <f>$A$215</f>
        <v>Chicken sales: no. sold</v>
      </c>
      <c r="B929" s="1224"/>
      <c r="C929" s="1139">
        <f>SUM($C$217)</f>
        <v>135</v>
      </c>
      <c r="D929" s="1139">
        <f>SUM($D$217)</f>
        <v>198</v>
      </c>
      <c r="E929" s="1139">
        <f>SUM($E$217)</f>
        <v>100</v>
      </c>
      <c r="F929" s="1139">
        <f>SUM($F$217)</f>
        <v>405</v>
      </c>
      <c r="G929" s="1224"/>
      <c r="H929" s="1139">
        <f>SUM($H$217)</f>
        <v>0</v>
      </c>
      <c r="I929" s="1139">
        <f>SUM($I$217)</f>
        <v>0</v>
      </c>
      <c r="J929" s="1139">
        <f>SUM($J$217)</f>
        <v>0</v>
      </c>
      <c r="K929" s="1139">
        <f>SUM($K$217)</f>
        <v>0</v>
      </c>
      <c r="L929" s="1224"/>
      <c r="M929" s="1139">
        <f>SUM($M$217)</f>
        <v>0</v>
      </c>
      <c r="N929" s="1139">
        <f>SUM($N$217)</f>
        <v>0</v>
      </c>
      <c r="O929" s="1139">
        <f>SUM($O$217)</f>
        <v>0</v>
      </c>
      <c r="P929" s="1139">
        <f>SUM($P$217)</f>
        <v>0</v>
      </c>
      <c r="R929" s="44"/>
      <c r="S929" s="46">
        <f t="shared" si="161"/>
        <v>5</v>
      </c>
      <c r="T929" s="46">
        <f t="shared" si="160"/>
        <v>5</v>
      </c>
      <c r="U929" s="1082">
        <v>929</v>
      </c>
      <c r="V929" s="46"/>
    </row>
    <row r="930" spans="1:22" ht="15.75" customHeight="1">
      <c r="A930" s="918" t="s">
        <v>27</v>
      </c>
      <c r="B930" s="1224"/>
      <c r="C930" s="1224"/>
      <c r="D930" s="1224"/>
      <c r="E930" s="1224"/>
      <c r="F930" s="1224"/>
      <c r="G930" s="1224"/>
      <c r="H930" s="1224"/>
      <c r="I930" s="1224"/>
      <c r="J930" s="1224"/>
      <c r="K930" s="1224"/>
      <c r="L930" s="1224"/>
      <c r="M930" s="1224"/>
      <c r="N930" s="1224"/>
      <c r="O930" s="1224"/>
      <c r="P930" s="1224"/>
      <c r="R930" s="44"/>
      <c r="S930" s="46">
        <f t="shared" si="161"/>
        <v>5</v>
      </c>
      <c r="T930" s="46" t="str">
        <f t="shared" si="160"/>
        <v/>
      </c>
      <c r="U930" s="1082">
        <v>930</v>
      </c>
      <c r="V930" s="46"/>
    </row>
    <row r="931" spans="1:22" ht="15.75" customHeight="1">
      <c r="A931" s="44" t="str">
        <f>$A$234</f>
        <v>Green maize sold: quantity</v>
      </c>
      <c r="B931" s="1224"/>
      <c r="C931" s="1139">
        <f>SUM($C$236)</f>
        <v>0</v>
      </c>
      <c r="D931" s="1139">
        <f>SUM($D$236)</f>
        <v>0</v>
      </c>
      <c r="E931" s="1139">
        <f>SUM($E$236)</f>
        <v>0</v>
      </c>
      <c r="F931" s="1139">
        <f>SUM($F$236)</f>
        <v>0</v>
      </c>
      <c r="G931" s="1224"/>
      <c r="H931" s="1139">
        <f>SUM($H$236)</f>
        <v>0</v>
      </c>
      <c r="I931" s="1139">
        <f>SUM($I$236)</f>
        <v>0</v>
      </c>
      <c r="J931" s="1139">
        <f>SUM($J$236)</f>
        <v>0</v>
      </c>
      <c r="K931" s="1139">
        <f>SUM($K$236)</f>
        <v>0</v>
      </c>
      <c r="L931" s="1224"/>
      <c r="M931" s="1139">
        <f>SUM($M$236)</f>
        <v>0</v>
      </c>
      <c r="N931" s="1139">
        <f>SUM($N$236)</f>
        <v>0</v>
      </c>
      <c r="O931" s="1139">
        <f>SUM($O$236)</f>
        <v>0</v>
      </c>
      <c r="P931" s="1139">
        <f>SUM($P$236)</f>
        <v>0</v>
      </c>
      <c r="R931" s="44">
        <v>9</v>
      </c>
      <c r="S931" s="46">
        <f t="shared" si="161"/>
        <v>5</v>
      </c>
      <c r="T931" s="46" t="str">
        <f t="shared" si="160"/>
        <v/>
      </c>
      <c r="U931" s="1082">
        <v>931</v>
      </c>
      <c r="V931" s="46"/>
    </row>
    <row r="932" spans="1:22" ht="15.75" customHeight="1">
      <c r="A932" s="44" t="str">
        <f>$A$237</f>
        <v>Maize: kg produced</v>
      </c>
      <c r="B932" s="1224"/>
      <c r="C932" s="1139">
        <f>SUM($C$241)</f>
        <v>0</v>
      </c>
      <c r="D932" s="1139">
        <f>SUM($D$241)</f>
        <v>0</v>
      </c>
      <c r="E932" s="1139">
        <f>SUM($E$241)</f>
        <v>0</v>
      </c>
      <c r="F932" s="1139">
        <f>SUM($F$241)</f>
        <v>900</v>
      </c>
      <c r="G932" s="1224"/>
      <c r="H932" s="1139">
        <f>SUM($H$241)</f>
        <v>0</v>
      </c>
      <c r="I932" s="1139">
        <f>SUM($I$241)</f>
        <v>0</v>
      </c>
      <c r="J932" s="1139">
        <f>SUM($J$241)</f>
        <v>0</v>
      </c>
      <c r="K932" s="1139">
        <f>SUM($K$241)</f>
        <v>0</v>
      </c>
      <c r="L932" s="1224"/>
      <c r="M932" s="1139">
        <f>SUM($M$241)</f>
        <v>0</v>
      </c>
      <c r="N932" s="1139">
        <f>SUM($N$241)</f>
        <v>0</v>
      </c>
      <c r="O932" s="1139">
        <f>SUM($O$241)</f>
        <v>0</v>
      </c>
      <c r="P932" s="1139">
        <f>SUM($P$241)</f>
        <v>-900</v>
      </c>
      <c r="R932" s="44">
        <v>10</v>
      </c>
      <c r="S932" s="46">
        <f t="shared" si="161"/>
        <v>6</v>
      </c>
      <c r="T932" s="46">
        <f t="shared" si="160"/>
        <v>6</v>
      </c>
      <c r="U932" s="1082">
        <v>932</v>
      </c>
      <c r="V932" s="46"/>
    </row>
    <row r="933" spans="1:22" ht="15.75" customHeight="1">
      <c r="A933" s="1235" t="str">
        <f>$A$244</f>
        <v>Sorghum: kg produced</v>
      </c>
      <c r="B933" s="1224"/>
      <c r="C933" s="1139">
        <f>SUM($C$248)</f>
        <v>0</v>
      </c>
      <c r="D933" s="1139">
        <f>SUM($D$248)</f>
        <v>0</v>
      </c>
      <c r="E933" s="1139">
        <f>SUM($E$248)</f>
        <v>0</v>
      </c>
      <c r="F933" s="1139">
        <f>SUM($F$248)</f>
        <v>0</v>
      </c>
      <c r="G933" s="1224"/>
      <c r="H933" s="1139">
        <f>SUM($H$248)</f>
        <v>0</v>
      </c>
      <c r="I933" s="1139">
        <f>SUM($I$248)</f>
        <v>0</v>
      </c>
      <c r="J933" s="1139">
        <f>SUM($J$248)</f>
        <v>0</v>
      </c>
      <c r="K933" s="1139">
        <f>SUM($K$248)</f>
        <v>0</v>
      </c>
      <c r="L933" s="1224"/>
      <c r="M933" s="1139">
        <f>SUM($M$248)</f>
        <v>0</v>
      </c>
      <c r="N933" s="1139">
        <f>SUM($N$248)</f>
        <v>0</v>
      </c>
      <c r="O933" s="1139">
        <f>SUM($O$248)</f>
        <v>0</v>
      </c>
      <c r="P933" s="1139">
        <f>SUM($P$248)</f>
        <v>0</v>
      </c>
      <c r="R933" s="44">
        <v>11</v>
      </c>
      <c r="S933" s="46">
        <f t="shared" si="161"/>
        <v>6</v>
      </c>
      <c r="T933" s="46" t="str">
        <f t="shared" si="160"/>
        <v/>
      </c>
      <c r="U933" s="1082">
        <v>933</v>
      </c>
      <c r="V933" s="46"/>
    </row>
    <row r="934" spans="1:22" ht="15.75" customHeight="1">
      <c r="A934" s="44" t="str">
        <f>$A$251</f>
        <v>High value cereal: kg produced</v>
      </c>
      <c r="B934" s="1224"/>
      <c r="C934" s="1139">
        <f>SUM($C$255)</f>
        <v>0</v>
      </c>
      <c r="D934" s="1139">
        <f>SUM($D$255)</f>
        <v>0</v>
      </c>
      <c r="E934" s="1139">
        <f>SUM($E$255)</f>
        <v>0</v>
      </c>
      <c r="F934" s="1139">
        <f>SUM($F$255)</f>
        <v>0</v>
      </c>
      <c r="G934" s="1224"/>
      <c r="H934" s="1139">
        <f>SUM($H$255)</f>
        <v>0</v>
      </c>
      <c r="I934" s="1139">
        <f>SUM($I$255)</f>
        <v>0</v>
      </c>
      <c r="J934" s="1139">
        <f>SUM($J$255)</f>
        <v>0</v>
      </c>
      <c r="K934" s="1139">
        <f>SUM($K$255)</f>
        <v>0</v>
      </c>
      <c r="L934" s="1224"/>
      <c r="M934" s="1139">
        <f>SUM($M$255)</f>
        <v>0</v>
      </c>
      <c r="N934" s="1139">
        <f>SUM($N$255)</f>
        <v>0</v>
      </c>
      <c r="O934" s="1139">
        <f>SUM($O$255)</f>
        <v>0</v>
      </c>
      <c r="P934" s="1139">
        <f>SUM($P$255)</f>
        <v>0</v>
      </c>
      <c r="R934" s="44"/>
      <c r="S934" s="46">
        <f t="shared" si="161"/>
        <v>6</v>
      </c>
      <c r="T934" s="46" t="str">
        <f t="shared" si="160"/>
        <v/>
      </c>
      <c r="U934" s="1082">
        <v>934</v>
      </c>
      <c r="V934" s="46"/>
    </row>
    <row r="935" spans="1:22" ht="15.75" customHeight="1">
      <c r="A935" s="44" t="str">
        <f>$A$258</f>
        <v>High value cereal: kg produced</v>
      </c>
      <c r="B935" s="1224"/>
      <c r="C935" s="1139">
        <f>SUM($C$262)</f>
        <v>0</v>
      </c>
      <c r="D935" s="1139">
        <f>SUM($D$262)</f>
        <v>0</v>
      </c>
      <c r="E935" s="1139">
        <f>SUM($E$262)</f>
        <v>0</v>
      </c>
      <c r="F935" s="1139">
        <f>SUM($F$262)</f>
        <v>0</v>
      </c>
      <c r="G935" s="1224"/>
      <c r="H935" s="1139">
        <f>SUM($H$262)</f>
        <v>0</v>
      </c>
      <c r="I935" s="1139">
        <f>SUM($I$262)</f>
        <v>0</v>
      </c>
      <c r="J935" s="1139">
        <f>SUM($J$262)</f>
        <v>0</v>
      </c>
      <c r="K935" s="1139">
        <f>SUM($K$262)</f>
        <v>0</v>
      </c>
      <c r="L935" s="1224"/>
      <c r="M935" s="1139">
        <f>SUM($M$262)</f>
        <v>0</v>
      </c>
      <c r="N935" s="1139">
        <f>SUM($N$262)</f>
        <v>0</v>
      </c>
      <c r="O935" s="1139">
        <f>SUM($O$262)</f>
        <v>0</v>
      </c>
      <c r="P935" s="1139">
        <f>SUM($P$262)</f>
        <v>0</v>
      </c>
      <c r="R935" s="44"/>
      <c r="S935" s="46">
        <f t="shared" si="161"/>
        <v>6</v>
      </c>
      <c r="T935" s="46" t="str">
        <f t="shared" si="160"/>
        <v/>
      </c>
      <c r="U935" s="1082">
        <v>935</v>
      </c>
      <c r="V935" s="46"/>
    </row>
    <row r="936" spans="1:22" ht="15.75" customHeight="1">
      <c r="A936" s="44" t="str">
        <f>$A$265</f>
        <v>Cowpeas: kg produced</v>
      </c>
      <c r="B936" s="1224"/>
      <c r="C936" s="1139">
        <f>SUM($C$269)</f>
        <v>0</v>
      </c>
      <c r="D936" s="1139">
        <f>SUM($D$269)</f>
        <v>0</v>
      </c>
      <c r="E936" s="1139">
        <f>SUM($E$269)</f>
        <v>0</v>
      </c>
      <c r="F936" s="1139">
        <f>SUM($F$269)</f>
        <v>150</v>
      </c>
      <c r="G936" s="1224"/>
      <c r="H936" s="1139">
        <f>SUM($H$269)</f>
        <v>0</v>
      </c>
      <c r="I936" s="1139">
        <f>SUM($I$269)</f>
        <v>0</v>
      </c>
      <c r="J936" s="1139">
        <f>SUM($J$269)</f>
        <v>0</v>
      </c>
      <c r="K936" s="1139">
        <f>SUM($K$269)</f>
        <v>240</v>
      </c>
      <c r="L936" s="1224"/>
      <c r="M936" s="1139">
        <f>SUM($M$269)</f>
        <v>0</v>
      </c>
      <c r="N936" s="1139">
        <f>SUM($N$269)</f>
        <v>0</v>
      </c>
      <c r="O936" s="1139">
        <f>SUM($O$269)</f>
        <v>0</v>
      </c>
      <c r="P936" s="1139">
        <f>SUM($P$269)</f>
        <v>90</v>
      </c>
      <c r="R936" s="44">
        <v>12</v>
      </c>
      <c r="S936" s="46">
        <f t="shared" si="161"/>
        <v>7</v>
      </c>
      <c r="T936" s="46">
        <f t="shared" si="160"/>
        <v>7</v>
      </c>
      <c r="U936" s="1082">
        <v>936</v>
      </c>
      <c r="V936" s="46"/>
    </row>
    <row r="937" spans="1:22" ht="15.75" customHeight="1">
      <c r="A937" s="44" t="str">
        <f>$A$272</f>
        <v>Beans: kg produced</v>
      </c>
      <c r="B937" s="1224"/>
      <c r="C937" s="1139">
        <f>SUM($C$276)</f>
        <v>0</v>
      </c>
      <c r="D937" s="1139">
        <f>SUM($D$276)</f>
        <v>0</v>
      </c>
      <c r="E937" s="1139">
        <f>SUM($E$276)</f>
        <v>0</v>
      </c>
      <c r="F937" s="1139">
        <f>SUM($F$276)</f>
        <v>0</v>
      </c>
      <c r="G937" s="1224"/>
      <c r="H937" s="1139">
        <f>SUM($H$276)</f>
        <v>0</v>
      </c>
      <c r="I937" s="1139">
        <f>SUM($I$276)</f>
        <v>0</v>
      </c>
      <c r="J937" s="1139">
        <f>SUM($J$276)</f>
        <v>0</v>
      </c>
      <c r="K937" s="1139">
        <f>SUM($K$276)</f>
        <v>0</v>
      </c>
      <c r="L937" s="1224"/>
      <c r="M937" s="1139">
        <f>SUM($M$276)</f>
        <v>0</v>
      </c>
      <c r="N937" s="1139">
        <f>SUM($N$276)</f>
        <v>0</v>
      </c>
      <c r="O937" s="1139">
        <f>SUM($O$276)</f>
        <v>0</v>
      </c>
      <c r="P937" s="1139">
        <f>SUM($P$276)</f>
        <v>0</v>
      </c>
      <c r="R937" s="44">
        <v>13</v>
      </c>
      <c r="S937" s="46">
        <f t="shared" si="161"/>
        <v>7</v>
      </c>
      <c r="T937" s="46" t="str">
        <f t="shared" si="160"/>
        <v/>
      </c>
      <c r="U937" s="1082">
        <v>937</v>
      </c>
      <c r="V937" s="46"/>
    </row>
    <row r="938" spans="1:22" ht="15.75" customHeight="1">
      <c r="A938" s="44" t="str">
        <f>$A$279</f>
        <v>Millet: kg produced</v>
      </c>
      <c r="B938" s="1224"/>
      <c r="C938" s="1139">
        <f>SUM($C$283)</f>
        <v>0</v>
      </c>
      <c r="D938" s="1139">
        <f>SUM($D$283)</f>
        <v>0</v>
      </c>
      <c r="E938" s="1139">
        <f>SUM($E$283)</f>
        <v>0</v>
      </c>
      <c r="F938" s="1139">
        <f>SUM($F$283)</f>
        <v>0</v>
      </c>
      <c r="G938" s="1224"/>
      <c r="H938" s="1139">
        <f>SUM($H$283)</f>
        <v>0</v>
      </c>
      <c r="I938" s="1139">
        <f>SUM($I$283)</f>
        <v>0</v>
      </c>
      <c r="J938" s="1139">
        <f>SUM($J$283)</f>
        <v>0</v>
      </c>
      <c r="K938" s="1139">
        <f>SUM($K$283)</f>
        <v>0</v>
      </c>
      <c r="L938" s="1224"/>
      <c r="M938" s="1139">
        <f>SUM($M$283)</f>
        <v>0</v>
      </c>
      <c r="N938" s="1139">
        <f>SUM($N$283)</f>
        <v>0</v>
      </c>
      <c r="O938" s="1139">
        <f>SUM($O$283)</f>
        <v>0</v>
      </c>
      <c r="P938" s="1139">
        <f>SUM($P$283)</f>
        <v>0</v>
      </c>
      <c r="R938" s="44">
        <v>14</v>
      </c>
      <c r="S938" s="46">
        <f t="shared" si="161"/>
        <v>7</v>
      </c>
      <c r="T938" s="46" t="str">
        <f t="shared" si="160"/>
        <v/>
      </c>
      <c r="U938" s="1082">
        <v>938</v>
      </c>
      <c r="V938" s="46"/>
    </row>
    <row r="939" spans="1:22" ht="15.75" customHeight="1">
      <c r="A939" s="44" t="str">
        <f>$A$286</f>
        <v>Pumpkin: kg produce</v>
      </c>
      <c r="B939" s="1224"/>
      <c r="C939" s="1139">
        <f>SUM($C$290)</f>
        <v>0</v>
      </c>
      <c r="D939" s="1139">
        <f>SUM($D$290)</f>
        <v>0</v>
      </c>
      <c r="E939" s="1139">
        <f>SUM($E$290)</f>
        <v>0</v>
      </c>
      <c r="F939" s="1139">
        <f>SUM($F$290)</f>
        <v>1500</v>
      </c>
      <c r="G939" s="1224"/>
      <c r="H939" s="1139">
        <f>SUM($H$290)</f>
        <v>0</v>
      </c>
      <c r="I939" s="1139">
        <f>SUM($I$290)</f>
        <v>0</v>
      </c>
      <c r="J939" s="1139">
        <f>SUM($J$290)</f>
        <v>0</v>
      </c>
      <c r="K939" s="1139">
        <f>SUM($K$290)</f>
        <v>0</v>
      </c>
      <c r="L939" s="1224"/>
      <c r="M939" s="1139">
        <f>SUM($M$290)</f>
        <v>0</v>
      </c>
      <c r="N939" s="1139">
        <f>SUM($N$290)</f>
        <v>0</v>
      </c>
      <c r="O939" s="1139">
        <f>SUM($O$290)</f>
        <v>0</v>
      </c>
      <c r="P939" s="1139">
        <f>SUM($P$290)</f>
        <v>-1500</v>
      </c>
      <c r="R939" s="44">
        <v>15</v>
      </c>
      <c r="S939" s="46">
        <f t="shared" si="161"/>
        <v>8</v>
      </c>
      <c r="T939" s="46">
        <f t="shared" si="160"/>
        <v>8</v>
      </c>
      <c r="U939" s="1082">
        <v>939</v>
      </c>
      <c r="V939" s="46"/>
    </row>
    <row r="940" spans="1:22" ht="15.75" customHeight="1">
      <c r="A940" s="44" t="str">
        <f>$A$293</f>
        <v>Other crop: kg produced</v>
      </c>
      <c r="B940" s="1224"/>
      <c r="C940" s="1139">
        <f>SUM($C$297)</f>
        <v>0</v>
      </c>
      <c r="D940" s="1139">
        <f>SUM($D$297)</f>
        <v>0</v>
      </c>
      <c r="E940" s="1139">
        <f>SUM($E$297)</f>
        <v>0</v>
      </c>
      <c r="F940" s="1139">
        <f>SUM($F$297)</f>
        <v>0</v>
      </c>
      <c r="G940" s="1224"/>
      <c r="H940" s="1139">
        <f>SUM($H$297)</f>
        <v>0</v>
      </c>
      <c r="I940" s="1139">
        <f>SUM($I$297)</f>
        <v>0</v>
      </c>
      <c r="J940" s="1139">
        <f>SUM($J$297)</f>
        <v>0</v>
      </c>
      <c r="K940" s="1139">
        <f>SUM($K$297)</f>
        <v>0</v>
      </c>
      <c r="L940" s="1224"/>
      <c r="M940" s="1139">
        <f>SUM($M$297)</f>
        <v>0</v>
      </c>
      <c r="N940" s="1139">
        <f>SUM($N$297)</f>
        <v>0</v>
      </c>
      <c r="O940" s="1139">
        <f>SUM($O$297)</f>
        <v>0</v>
      </c>
      <c r="P940" s="1139">
        <f>SUM($P$297)</f>
        <v>0</v>
      </c>
      <c r="R940" s="44">
        <v>16</v>
      </c>
      <c r="S940" s="46">
        <f t="shared" si="161"/>
        <v>8</v>
      </c>
      <c r="T940" s="46" t="str">
        <f t="shared" si="160"/>
        <v/>
      </c>
      <c r="U940" s="1082">
        <v>940</v>
      </c>
      <c r="V940" s="46"/>
    </row>
    <row r="941" spans="1:22" ht="15.75" customHeight="1">
      <c r="A941" s="1235" t="str">
        <f>$A$300</f>
        <v>Cassava: no. local meas.</v>
      </c>
      <c r="B941" s="1224"/>
      <c r="C941" s="1139">
        <f>SUM($C$307)</f>
        <v>0</v>
      </c>
      <c r="D941" s="1139">
        <f>SUM($D$307)</f>
        <v>0</v>
      </c>
      <c r="E941" s="1139">
        <f>SUM($E$307)</f>
        <v>0</v>
      </c>
      <c r="F941" s="1139">
        <f>SUM($F$307)</f>
        <v>0</v>
      </c>
      <c r="G941" s="1224"/>
      <c r="H941" s="1139">
        <f>SUM($H$307)</f>
        <v>0</v>
      </c>
      <c r="I941" s="1139">
        <f>SUM($I$307)</f>
        <v>0</v>
      </c>
      <c r="J941" s="1139">
        <f>SUM($J$307)</f>
        <v>0</v>
      </c>
      <c r="K941" s="1139">
        <f>SUM($K$307)</f>
        <v>0</v>
      </c>
      <c r="L941" s="1224"/>
      <c r="M941" s="1139">
        <f>SUM($M$307)</f>
        <v>0</v>
      </c>
      <c r="N941" s="1139">
        <f>SUM($N$307)</f>
        <v>0</v>
      </c>
      <c r="O941" s="1139">
        <f>SUM($O$307)</f>
        <v>0</v>
      </c>
      <c r="P941" s="1139">
        <f>SUM($P$307)</f>
        <v>0</v>
      </c>
      <c r="R941" s="44">
        <v>17</v>
      </c>
      <c r="S941" s="46">
        <f t="shared" si="161"/>
        <v>8</v>
      </c>
      <c r="T941" s="46" t="str">
        <f t="shared" si="160"/>
        <v/>
      </c>
      <c r="U941" s="1082">
        <v>941</v>
      </c>
      <c r="V941" s="46"/>
    </row>
    <row r="942" spans="1:22" ht="15.75" customHeight="1">
      <c r="A942" s="44" t="str">
        <f>$A$310</f>
        <v>Water melon: no. local meas</v>
      </c>
      <c r="B942" s="1224"/>
      <c r="C942" s="1139">
        <f>SUM($C$317)</f>
        <v>0</v>
      </c>
      <c r="D942" s="1139">
        <f>SUM($D$317)</f>
        <v>0</v>
      </c>
      <c r="E942" s="1139">
        <f>SUM($E$317)</f>
        <v>0</v>
      </c>
      <c r="F942" s="1139">
        <f>SUM($F$317)</f>
        <v>0</v>
      </c>
      <c r="G942" s="1224"/>
      <c r="H942" s="1139">
        <f>SUM($H$317)</f>
        <v>0</v>
      </c>
      <c r="I942" s="1139">
        <f>SUM($I$317)</f>
        <v>0</v>
      </c>
      <c r="J942" s="1139">
        <f>SUM($J$317)</f>
        <v>0</v>
      </c>
      <c r="K942" s="1139">
        <f>SUM($K$317)</f>
        <v>0</v>
      </c>
      <c r="L942" s="1224"/>
      <c r="M942" s="1139">
        <f>SUM($M$317)</f>
        <v>0</v>
      </c>
      <c r="N942" s="1139">
        <f>SUM($N$317)</f>
        <v>0</v>
      </c>
      <c r="O942" s="1139">
        <f>SUM($O$317)</f>
        <v>0</v>
      </c>
      <c r="P942" s="1139">
        <f>SUM($P$317)</f>
        <v>0</v>
      </c>
      <c r="R942" s="44">
        <v>18</v>
      </c>
      <c r="S942" s="46">
        <f t="shared" si="161"/>
        <v>8</v>
      </c>
      <c r="T942" s="46" t="str">
        <f t="shared" si="160"/>
        <v/>
      </c>
      <c r="U942" s="1082">
        <v>942</v>
      </c>
      <c r="V942" s="46"/>
    </row>
    <row r="943" spans="1:22" ht="15.75" customHeight="1">
      <c r="A943" s="44" t="str">
        <f>$A$320</f>
        <v>Other crop: no. local meas</v>
      </c>
      <c r="B943" s="1224"/>
      <c r="C943" s="1139">
        <f>SUM($C$327)</f>
        <v>0</v>
      </c>
      <c r="D943" s="1139">
        <f>SUM($D$327)</f>
        <v>0</v>
      </c>
      <c r="E943" s="1139">
        <f>SUM($E$327)</f>
        <v>0</v>
      </c>
      <c r="F943" s="1139">
        <f>SUM($F$327)</f>
        <v>0</v>
      </c>
      <c r="G943" s="1224"/>
      <c r="H943" s="1139">
        <f>SUM($H$327)</f>
        <v>0</v>
      </c>
      <c r="I943" s="1139">
        <f>SUM($I$327)</f>
        <v>0</v>
      </c>
      <c r="J943" s="1139">
        <f>SUM($J$327)</f>
        <v>0</v>
      </c>
      <c r="K943" s="1139">
        <f>SUM($K$327)</f>
        <v>0</v>
      </c>
      <c r="L943" s="1224"/>
      <c r="M943" s="1139">
        <f>SUM($M$327)</f>
        <v>0</v>
      </c>
      <c r="N943" s="1139">
        <f>SUM($N$327)</f>
        <v>0</v>
      </c>
      <c r="O943" s="1139">
        <f>SUM($O$327)</f>
        <v>0</v>
      </c>
      <c r="P943" s="1139">
        <f>SUM($P$327)</f>
        <v>0</v>
      </c>
      <c r="R943" s="44">
        <v>19</v>
      </c>
      <c r="S943" s="46">
        <f t="shared" si="161"/>
        <v>8</v>
      </c>
      <c r="T943" s="46" t="str">
        <f t="shared" si="160"/>
        <v/>
      </c>
      <c r="U943" s="1082">
        <v>943</v>
      </c>
      <c r="V943" s="46"/>
    </row>
    <row r="944" spans="1:22" ht="15.75" customHeight="1">
      <c r="A944" s="44" t="str">
        <f>$A$330</f>
        <v>Sweet potato: no. local meas</v>
      </c>
      <c r="B944" s="1224"/>
      <c r="C944" s="1139">
        <f>SUM($C$337)</f>
        <v>0</v>
      </c>
      <c r="D944" s="1139">
        <f>SUM($D$337)</f>
        <v>0</v>
      </c>
      <c r="E944" s="1139">
        <f>SUM($E$337)</f>
        <v>0</v>
      </c>
      <c r="F944" s="1139">
        <f>SUM($F$337)</f>
        <v>0</v>
      </c>
      <c r="G944" s="1224"/>
      <c r="H944" s="1139">
        <f>SUM($H$337)</f>
        <v>0</v>
      </c>
      <c r="I944" s="1139">
        <f>SUM($I$337)</f>
        <v>0</v>
      </c>
      <c r="J944" s="1139">
        <f>SUM($J$337)</f>
        <v>0</v>
      </c>
      <c r="K944" s="1139">
        <f>SUM($K$337)</f>
        <v>0</v>
      </c>
      <c r="L944" s="1224"/>
      <c r="M944" s="1139">
        <f>SUM($M$337)</f>
        <v>0</v>
      </c>
      <c r="N944" s="1139">
        <f>SUM($N$337)</f>
        <v>0</v>
      </c>
      <c r="O944" s="1139">
        <f>SUM($O$337)</f>
        <v>0</v>
      </c>
      <c r="P944" s="1139">
        <f>SUM($P$337)</f>
        <v>0</v>
      </c>
      <c r="R944" s="44">
        <v>20</v>
      </c>
      <c r="S944" s="46">
        <f t="shared" si="161"/>
        <v>8</v>
      </c>
      <c r="T944" s="46" t="str">
        <f t="shared" si="160"/>
        <v/>
      </c>
      <c r="U944" s="1082">
        <v>944</v>
      </c>
      <c r="V944" s="46"/>
    </row>
    <row r="945" spans="1:22" ht="15.75" customHeight="1">
      <c r="A945" s="44" t="str">
        <f>$A$340</f>
        <v>Groundnuts (dry): no. local meas</v>
      </c>
      <c r="B945" s="1224"/>
      <c r="C945" s="1139">
        <f>SUM($C$347)</f>
        <v>0</v>
      </c>
      <c r="D945" s="1139">
        <f>SUM($D$347)</f>
        <v>0</v>
      </c>
      <c r="E945" s="1139">
        <f>SUM($E$347)</f>
        <v>0</v>
      </c>
      <c r="F945" s="1139">
        <f>SUM($F$347)</f>
        <v>0</v>
      </c>
      <c r="G945" s="1224"/>
      <c r="H945" s="1139">
        <f>SUM($H$347)</f>
        <v>0</v>
      </c>
      <c r="I945" s="1139">
        <f>SUM($I$347)</f>
        <v>0</v>
      </c>
      <c r="J945" s="1139">
        <f>SUM($J$347)</f>
        <v>0</v>
      </c>
      <c r="K945" s="1139">
        <f>SUM($K$347)</f>
        <v>0</v>
      </c>
      <c r="L945" s="1224"/>
      <c r="M945" s="1139">
        <f>SUM($M$347)</f>
        <v>0</v>
      </c>
      <c r="N945" s="1139">
        <f>SUM($N$347)</f>
        <v>0</v>
      </c>
      <c r="O945" s="1139">
        <f>SUM($O$347)</f>
        <v>0</v>
      </c>
      <c r="P945" s="1139">
        <f>SUM($P$347)</f>
        <v>0</v>
      </c>
      <c r="R945" s="44">
        <v>21</v>
      </c>
      <c r="S945" s="46">
        <f t="shared" si="161"/>
        <v>8</v>
      </c>
      <c r="T945" s="46" t="str">
        <f t="shared" si="160"/>
        <v/>
      </c>
      <c r="U945" s="1082">
        <v>945</v>
      </c>
      <c r="V945" s="46"/>
    </row>
    <row r="946" spans="1:22" ht="15.75" customHeight="1">
      <c r="A946" s="44" t="str">
        <f>$A$350</f>
        <v>Roundnuts (bambara): no. local meas</v>
      </c>
      <c r="B946" s="1224"/>
      <c r="C946" s="1139">
        <f>SUM($C$357)</f>
        <v>0</v>
      </c>
      <c r="D946" s="1139">
        <f>SUM($D$357)</f>
        <v>0</v>
      </c>
      <c r="E946" s="1139">
        <f>SUM($E$357)</f>
        <v>0</v>
      </c>
      <c r="F946" s="1139">
        <f>SUM($F$357)</f>
        <v>0</v>
      </c>
      <c r="G946" s="1224"/>
      <c r="H946" s="1139">
        <f>SUM($H$357)</f>
        <v>0</v>
      </c>
      <c r="I946" s="1139">
        <f>SUM($I$357)</f>
        <v>0</v>
      </c>
      <c r="J946" s="1139">
        <f>SUM($J$357)</f>
        <v>0</v>
      </c>
      <c r="K946" s="1139">
        <f>SUM($K$357)</f>
        <v>0</v>
      </c>
      <c r="L946" s="1224"/>
      <c r="M946" s="1139">
        <f>SUM($M$357)</f>
        <v>0</v>
      </c>
      <c r="N946" s="1139">
        <f>SUM($N$357)</f>
        <v>0</v>
      </c>
      <c r="O946" s="1139">
        <f>SUM($O$357)</f>
        <v>0</v>
      </c>
      <c r="P946" s="1139">
        <f>SUM($P$357)</f>
        <v>0</v>
      </c>
      <c r="R946" s="44">
        <v>22</v>
      </c>
      <c r="S946" s="46">
        <f t="shared" si="161"/>
        <v>8</v>
      </c>
      <c r="T946" s="46" t="str">
        <f t="shared" si="160"/>
        <v/>
      </c>
      <c r="U946" s="1082">
        <v>946</v>
      </c>
      <c r="V946" s="46"/>
    </row>
    <row r="947" spans="1:22" ht="15.75" customHeight="1">
      <c r="A947" s="44" t="str">
        <f>$A$360</f>
        <v>Other crop: type</v>
      </c>
      <c r="B947" s="1224"/>
      <c r="C947" s="1139">
        <f>SUM($C$368)</f>
        <v>0</v>
      </c>
      <c r="D947" s="1139">
        <f>SUM($D$368)</f>
        <v>0</v>
      </c>
      <c r="E947" s="1139">
        <f>SUM($E$368)</f>
        <v>0</v>
      </c>
      <c r="F947" s="1139">
        <f>SUM($F$368)</f>
        <v>0</v>
      </c>
      <c r="G947" s="1224"/>
      <c r="H947" s="1139">
        <f>SUM($H$368)</f>
        <v>0</v>
      </c>
      <c r="I947" s="1139">
        <f>SUM($I$368)</f>
        <v>0</v>
      </c>
      <c r="J947" s="1139">
        <f>SUM($J$368)</f>
        <v>0</v>
      </c>
      <c r="K947" s="1139">
        <f>SUM($K$368)</f>
        <v>0</v>
      </c>
      <c r="L947" s="1224"/>
      <c r="M947" s="1139">
        <f>SUM($M$368)</f>
        <v>0</v>
      </c>
      <c r="N947" s="1139">
        <f>SUM($N$368)</f>
        <v>0</v>
      </c>
      <c r="O947" s="1139">
        <f>SUM($O$368)</f>
        <v>0</v>
      </c>
      <c r="P947" s="1139">
        <f>SUM($P$368)</f>
        <v>0</v>
      </c>
      <c r="R947" s="44">
        <v>23</v>
      </c>
      <c r="S947" s="46">
        <f t="shared" si="161"/>
        <v>8</v>
      </c>
      <c r="T947" s="46" t="str">
        <f t="shared" si="160"/>
        <v/>
      </c>
      <c r="U947" s="1082">
        <v>947</v>
      </c>
      <c r="V947" s="46"/>
    </row>
    <row r="948" spans="1:22" ht="15.75" customHeight="1">
      <c r="A948" s="44" t="str">
        <f>$A$371</f>
        <v>Other crop: type</v>
      </c>
      <c r="B948" s="1224"/>
      <c r="C948" s="1139">
        <f>SUM($C$379)</f>
        <v>0</v>
      </c>
      <c r="D948" s="1139">
        <f>SUM($D$379)</f>
        <v>0</v>
      </c>
      <c r="E948" s="1139">
        <f>SUM($E$379)</f>
        <v>0</v>
      </c>
      <c r="F948" s="1139">
        <f>SUM($F$379)</f>
        <v>0</v>
      </c>
      <c r="G948" s="1224"/>
      <c r="H948" s="1139">
        <f>SUM($H$379)</f>
        <v>0</v>
      </c>
      <c r="I948" s="1139">
        <f>SUM($I$379)</f>
        <v>0</v>
      </c>
      <c r="J948" s="1139">
        <f>SUM($J$379)</f>
        <v>0</v>
      </c>
      <c r="K948" s="1139">
        <f>SUM($K$379)</f>
        <v>0</v>
      </c>
      <c r="L948" s="1224"/>
      <c r="M948" s="1139">
        <f>SUM($M$379)</f>
        <v>0</v>
      </c>
      <c r="N948" s="1139">
        <f>SUM($N$379)</f>
        <v>0</v>
      </c>
      <c r="O948" s="1139">
        <f>SUM($O$379)</f>
        <v>0</v>
      </c>
      <c r="P948" s="1139">
        <f>SUM($P$379)</f>
        <v>0</v>
      </c>
      <c r="R948" s="44">
        <v>24</v>
      </c>
      <c r="S948" s="46">
        <f t="shared" si="161"/>
        <v>8</v>
      </c>
      <c r="T948" s="46" t="str">
        <f t="shared" si="160"/>
        <v/>
      </c>
      <c r="U948" s="1082">
        <v>948</v>
      </c>
      <c r="V948" s="46"/>
    </row>
    <row r="949" spans="1:22" ht="15.75" customHeight="1">
      <c r="A949" s="44" t="str">
        <f>$A$382</f>
        <v>Squash: number</v>
      </c>
      <c r="B949" s="1224"/>
      <c r="C949" s="1139">
        <f>SUM($C$389)</f>
        <v>0</v>
      </c>
      <c r="D949" s="1139">
        <f>SUM($D$389)</f>
        <v>0</v>
      </c>
      <c r="E949" s="1139">
        <f>SUM($E$389)</f>
        <v>0</v>
      </c>
      <c r="F949" s="1139">
        <f>SUM($F$389)</f>
        <v>0</v>
      </c>
      <c r="G949" s="1224"/>
      <c r="H949" s="1139">
        <f>SUM($H$389)</f>
        <v>0</v>
      </c>
      <c r="I949" s="1139">
        <f>SUM($I$389)</f>
        <v>0</v>
      </c>
      <c r="J949" s="1139">
        <f>SUM($J$389)</f>
        <v>0</v>
      </c>
      <c r="K949" s="1139">
        <f>SUM($K$389)</f>
        <v>0</v>
      </c>
      <c r="L949" s="1224"/>
      <c r="M949" s="1139">
        <f>SUM($M$389)</f>
        <v>0</v>
      </c>
      <c r="N949" s="1139">
        <f>SUM($N$389)</f>
        <v>0</v>
      </c>
      <c r="O949" s="1139">
        <f>SUM($O$389)</f>
        <v>0</v>
      </c>
      <c r="P949" s="1139">
        <f>SUM($P$389)</f>
        <v>0</v>
      </c>
      <c r="R949" s="44">
        <v>25</v>
      </c>
      <c r="S949" s="46">
        <f t="shared" si="161"/>
        <v>8</v>
      </c>
      <c r="T949" s="46" t="str">
        <f t="shared" si="160"/>
        <v/>
      </c>
      <c r="U949" s="1082">
        <v>949</v>
      </c>
      <c r="V949" s="46"/>
    </row>
    <row r="950" spans="1:22" ht="15.75" customHeight="1">
      <c r="A950" s="1235" t="str">
        <f>$A$392</f>
        <v>Main cashcrop kg sold</v>
      </c>
      <c r="B950" s="1224"/>
      <c r="C950" s="1139">
        <f>SUM($C$394)</f>
        <v>0</v>
      </c>
      <c r="D950" s="1139">
        <f>SUM($D$394)</f>
        <v>0</v>
      </c>
      <c r="E950" s="1139">
        <f>SUM($E$394)</f>
        <v>0</v>
      </c>
      <c r="F950" s="1139">
        <f>SUM($F$394)</f>
        <v>0</v>
      </c>
      <c r="G950" s="1224"/>
      <c r="H950" s="1139">
        <f>SUM($H$394)</f>
        <v>0</v>
      </c>
      <c r="I950" s="1139">
        <f>SUM($I$394)</f>
        <v>0</v>
      </c>
      <c r="J950" s="1139">
        <f>SUM($J$394)</f>
        <v>0</v>
      </c>
      <c r="K950" s="1139">
        <f>SUM($K$394)</f>
        <v>0</v>
      </c>
      <c r="L950" s="1224"/>
      <c r="M950" s="1139">
        <f>SUM($M$394)</f>
        <v>0</v>
      </c>
      <c r="N950" s="1139">
        <f>SUM($N$394)</f>
        <v>0</v>
      </c>
      <c r="O950" s="1139">
        <f>SUM($O$394)</f>
        <v>0</v>
      </c>
      <c r="P950" s="1139">
        <f>SUM($P$394)</f>
        <v>0</v>
      </c>
      <c r="R950" s="44"/>
      <c r="S950" s="46">
        <f t="shared" si="161"/>
        <v>8</v>
      </c>
      <c r="T950" s="46" t="str">
        <f t="shared" si="160"/>
        <v/>
      </c>
      <c r="U950" s="1082">
        <v>950</v>
      </c>
      <c r="V950" s="46"/>
    </row>
    <row r="951" spans="1:22" ht="15.75" customHeight="1">
      <c r="A951" s="44" t="str">
        <f>$A$395</f>
        <v>Cabbage: number produced</v>
      </c>
      <c r="B951" s="1224"/>
      <c r="C951" s="1139">
        <f>SUM($C$397)</f>
        <v>0</v>
      </c>
      <c r="D951" s="1139">
        <f>SUM($D$397)</f>
        <v>0</v>
      </c>
      <c r="E951" s="1139">
        <f>SUM($E$397)</f>
        <v>150</v>
      </c>
      <c r="F951" s="1139">
        <f>SUM($F$397)</f>
        <v>150</v>
      </c>
      <c r="G951" s="1224"/>
      <c r="H951" s="1139">
        <f>SUM($H$397)</f>
        <v>0</v>
      </c>
      <c r="I951" s="1139">
        <f>SUM($I$397)</f>
        <v>0</v>
      </c>
      <c r="J951" s="1139">
        <f>SUM($J$397)</f>
        <v>0</v>
      </c>
      <c r="K951" s="1139">
        <f>SUM($K$397)</f>
        <v>0</v>
      </c>
      <c r="L951" s="1224"/>
      <c r="M951" s="1139">
        <f>SUM($M$397)</f>
        <v>0</v>
      </c>
      <c r="N951" s="1139">
        <f>SUM($N$397)</f>
        <v>0</v>
      </c>
      <c r="O951" s="1139">
        <f>SUM($O$397)</f>
        <v>0</v>
      </c>
      <c r="P951" s="1139">
        <f>SUM($P$397)</f>
        <v>0</v>
      </c>
      <c r="R951" s="44"/>
      <c r="S951" s="46">
        <f t="shared" si="161"/>
        <v>9</v>
      </c>
      <c r="T951" s="46">
        <f t="shared" si="160"/>
        <v>9</v>
      </c>
      <c r="U951" s="1082">
        <v>951</v>
      </c>
      <c r="V951" s="46"/>
    </row>
    <row r="952" spans="1:22" ht="15.75" customHeight="1">
      <c r="A952" s="44" t="str">
        <f>$A$398</f>
        <v>Carrots: kg produced</v>
      </c>
      <c r="B952" s="1224"/>
      <c r="C952" s="1139">
        <f>SUM($C$400)</f>
        <v>0</v>
      </c>
      <c r="D952" s="1139">
        <f>SUM($D$400)</f>
        <v>0</v>
      </c>
      <c r="E952" s="1139">
        <f>SUM($E$400)</f>
        <v>0</v>
      </c>
      <c r="F952" s="1139">
        <f>SUM($F$400)</f>
        <v>0</v>
      </c>
      <c r="G952" s="1224"/>
      <c r="H952" s="1139">
        <f>SUM($H$400)</f>
        <v>0</v>
      </c>
      <c r="I952" s="1139">
        <f>SUM($I$400)</f>
        <v>0</v>
      </c>
      <c r="J952" s="1139">
        <f>SUM($J$400)</f>
        <v>0</v>
      </c>
      <c r="K952" s="1139">
        <f>SUM($K$400)</f>
        <v>0</v>
      </c>
      <c r="L952" s="1224"/>
      <c r="M952" s="1139">
        <f>SUM($M$400)</f>
        <v>0</v>
      </c>
      <c r="N952" s="1139">
        <f>SUM($N$400)</f>
        <v>0</v>
      </c>
      <c r="O952" s="1139">
        <f>SUM($O$400)</f>
        <v>0</v>
      </c>
      <c r="P952" s="1139">
        <f>SUM($P$400)</f>
        <v>0</v>
      </c>
      <c r="R952" s="44"/>
      <c r="S952" s="46">
        <f t="shared" si="161"/>
        <v>9</v>
      </c>
      <c r="T952" s="46" t="str">
        <f t="shared" si="160"/>
        <v/>
      </c>
      <c r="U952" s="1082">
        <v>952</v>
      </c>
      <c r="V952" s="46"/>
    </row>
    <row r="953" spans="1:22" ht="15.75" customHeight="1">
      <c r="A953" s="44" t="str">
        <f>$A$401</f>
        <v>Tomato: kg produced</v>
      </c>
      <c r="B953" s="1224"/>
      <c r="C953" s="1139">
        <f>SUM($C$403)</f>
        <v>0</v>
      </c>
      <c r="D953" s="1139">
        <f>SUM($D$403)</f>
        <v>0</v>
      </c>
      <c r="E953" s="1139">
        <f>SUM($E$403)</f>
        <v>0</v>
      </c>
      <c r="F953" s="1139">
        <f>SUM($F$403)</f>
        <v>7000</v>
      </c>
      <c r="G953" s="1224"/>
      <c r="H953" s="1139">
        <f>SUM($H$403)</f>
        <v>0</v>
      </c>
      <c r="I953" s="1139">
        <f>SUM($I$403)</f>
        <v>0</v>
      </c>
      <c r="J953" s="1139">
        <f>SUM($J$403)</f>
        <v>0</v>
      </c>
      <c r="K953" s="1139">
        <f>SUM($K$403)</f>
        <v>0</v>
      </c>
      <c r="L953" s="1224"/>
      <c r="M953" s="1139">
        <f>SUM($M$403)</f>
        <v>0</v>
      </c>
      <c r="N953" s="1139">
        <f>SUM($N$403)</f>
        <v>0</v>
      </c>
      <c r="O953" s="1139">
        <f>SUM($O$403)</f>
        <v>0</v>
      </c>
      <c r="P953" s="1139">
        <f>SUM($P$403)</f>
        <v>0</v>
      </c>
      <c r="R953" s="44"/>
      <c r="S953" s="46">
        <f t="shared" si="161"/>
        <v>10</v>
      </c>
      <c r="T953" s="46">
        <f t="shared" si="160"/>
        <v>10</v>
      </c>
      <c r="U953" s="1082">
        <v>953</v>
      </c>
      <c r="V953" s="46"/>
    </row>
    <row r="954" spans="1:22" ht="15.75" customHeight="1">
      <c r="A954" s="44" t="str">
        <f>$A$404</f>
        <v>Onions: kg produced</v>
      </c>
      <c r="B954" s="1224"/>
      <c r="C954" s="1139">
        <f>SUM($C$406)</f>
        <v>0</v>
      </c>
      <c r="D954" s="1139">
        <f>SUM($D$406)</f>
        <v>0</v>
      </c>
      <c r="E954" s="1139">
        <f>SUM($E$406)</f>
        <v>0</v>
      </c>
      <c r="F954" s="1139">
        <f>SUM($F$406)</f>
        <v>3500</v>
      </c>
      <c r="G954" s="1224"/>
      <c r="H954" s="1139">
        <f>SUM($H$406)</f>
        <v>0</v>
      </c>
      <c r="I954" s="1139">
        <f>SUM($I$406)</f>
        <v>0</v>
      </c>
      <c r="J954" s="1139">
        <f>SUM($J$406)</f>
        <v>0</v>
      </c>
      <c r="K954" s="1139">
        <f>SUM($K$406)</f>
        <v>0</v>
      </c>
      <c r="L954" s="1224"/>
      <c r="M954" s="1139">
        <f>SUM($M$406)</f>
        <v>0</v>
      </c>
      <c r="N954" s="1139">
        <f>SUM($N$406)</f>
        <v>0</v>
      </c>
      <c r="O954" s="1139">
        <f>SUM($O$406)</f>
        <v>0</v>
      </c>
      <c r="P954" s="1139">
        <f>SUM($P$406)</f>
        <v>0</v>
      </c>
      <c r="R954" s="44"/>
      <c r="S954" s="46">
        <f t="shared" si="161"/>
        <v>11</v>
      </c>
      <c r="T954" s="46">
        <f t="shared" si="160"/>
        <v>11</v>
      </c>
      <c r="U954" s="1082">
        <v>954</v>
      </c>
      <c r="V954" s="46"/>
    </row>
    <row r="955" spans="1:22" ht="15.75" customHeight="1">
      <c r="A955" s="44" t="str">
        <f>$A$407</f>
        <v>Beetroot: kg produced</v>
      </c>
      <c r="B955" s="1224"/>
      <c r="C955" s="1139">
        <f>SUM($C$409)</f>
        <v>0</v>
      </c>
      <c r="D955" s="1139">
        <f>SUM($D$409)</f>
        <v>0</v>
      </c>
      <c r="E955" s="1139">
        <f>SUM($E$409)</f>
        <v>0</v>
      </c>
      <c r="F955" s="1139">
        <f>SUM($F$409)</f>
        <v>200</v>
      </c>
      <c r="G955" s="1224"/>
      <c r="H955" s="1139">
        <f>SUM($H$409)</f>
        <v>0</v>
      </c>
      <c r="I955" s="1139">
        <f>SUM($I$409)</f>
        <v>0</v>
      </c>
      <c r="J955" s="1139">
        <f>SUM($J$409)</f>
        <v>0</v>
      </c>
      <c r="K955" s="1139">
        <f>SUM($K$409)</f>
        <v>0</v>
      </c>
      <c r="L955" s="1224"/>
      <c r="M955" s="1139">
        <f>SUM($M$409)</f>
        <v>0</v>
      </c>
      <c r="N955" s="1139">
        <f>SUM($N$409)</f>
        <v>0</v>
      </c>
      <c r="O955" s="1139">
        <f>SUM($O$409)</f>
        <v>0</v>
      </c>
      <c r="P955" s="1139">
        <f>SUM($P$409)</f>
        <v>0</v>
      </c>
      <c r="R955" s="44"/>
      <c r="S955" s="46">
        <f t="shared" si="161"/>
        <v>12</v>
      </c>
      <c r="T955" s="46">
        <f t="shared" si="160"/>
        <v>12</v>
      </c>
      <c r="U955" s="1082">
        <v>955</v>
      </c>
      <c r="V955" s="46"/>
    </row>
    <row r="956" spans="1:22" ht="15.75" customHeight="1">
      <c r="A956" s="44" t="str">
        <f>$A$410</f>
        <v>Spinach: kg produced</v>
      </c>
      <c r="B956" s="1224"/>
      <c r="C956" s="1139">
        <f>SUM($C$412)</f>
        <v>0</v>
      </c>
      <c r="D956" s="1139">
        <f>SUM($D$412)</f>
        <v>0</v>
      </c>
      <c r="E956" s="1139">
        <f>SUM($E$412)</f>
        <v>0</v>
      </c>
      <c r="F956" s="1139">
        <f>SUM($F$412)</f>
        <v>250</v>
      </c>
      <c r="G956" s="1224"/>
      <c r="H956" s="1139">
        <f>SUM($H$412)</f>
        <v>0</v>
      </c>
      <c r="I956" s="1139">
        <f>SUM($I$412)</f>
        <v>0</v>
      </c>
      <c r="J956" s="1139">
        <f>SUM($J$412)</f>
        <v>0</v>
      </c>
      <c r="K956" s="1139">
        <f>SUM($K$412)</f>
        <v>0</v>
      </c>
      <c r="L956" s="1224"/>
      <c r="M956" s="1139">
        <f>SUM($M$412)</f>
        <v>0</v>
      </c>
      <c r="N956" s="1139">
        <f>SUM($N$412)</f>
        <v>0</v>
      </c>
      <c r="O956" s="1139">
        <f>SUM($O$412)</f>
        <v>0</v>
      </c>
      <c r="P956" s="1139">
        <f>SUM($P$412)</f>
        <v>0</v>
      </c>
      <c r="R956" s="44"/>
      <c r="S956" s="46">
        <f t="shared" si="161"/>
        <v>13</v>
      </c>
      <c r="T956" s="46">
        <f t="shared" si="160"/>
        <v>13</v>
      </c>
      <c r="U956" s="1082">
        <v>956</v>
      </c>
      <c r="V956" s="46"/>
    </row>
    <row r="957" spans="1:22" ht="15.75" customHeight="1">
      <c r="A957" s="44" t="str">
        <f>$A$413</f>
        <v>Straw: quantity sold</v>
      </c>
      <c r="B957" s="1224"/>
      <c r="C957" s="1139">
        <f>SUM($C$415)</f>
        <v>0</v>
      </c>
      <c r="D957" s="1139">
        <f>SUM($D$415)</f>
        <v>0</v>
      </c>
      <c r="E957" s="1139">
        <f>SUM($E$415)</f>
        <v>0</v>
      </c>
      <c r="F957" s="1139">
        <f>SUM($F$415)</f>
        <v>0</v>
      </c>
      <c r="G957" s="1224"/>
      <c r="H957" s="1139">
        <f>SUM($H$415)</f>
        <v>0</v>
      </c>
      <c r="I957" s="1139">
        <f>SUM($I$415)</f>
        <v>0</v>
      </c>
      <c r="J957" s="1139">
        <f>SUM($J$415)</f>
        <v>0</v>
      </c>
      <c r="K957" s="1139">
        <f>SUM($K$415)</f>
        <v>0</v>
      </c>
      <c r="L957" s="1224"/>
      <c r="M957" s="1139">
        <f>SUM($M$415)</f>
        <v>0</v>
      </c>
      <c r="N957" s="1139">
        <f>SUM($N$415)</f>
        <v>0</v>
      </c>
      <c r="O957" s="1139">
        <f>SUM($O$415)</f>
        <v>0</v>
      </c>
      <c r="P957" s="1139">
        <f>SUM($P$415)</f>
        <v>0</v>
      </c>
      <c r="R957" s="44"/>
      <c r="S957" s="46">
        <f t="shared" si="161"/>
        <v>13</v>
      </c>
      <c r="T957" s="46" t="str">
        <f t="shared" si="160"/>
        <v/>
      </c>
      <c r="U957" s="1082">
        <v>957</v>
      </c>
      <c r="V957" s="46"/>
    </row>
    <row r="958" spans="1:22" ht="15.75" customHeight="1">
      <c r="A958" s="44" t="str">
        <f>$A$416</f>
        <v>Trees: quantity sold</v>
      </c>
      <c r="B958" s="1224"/>
      <c r="C958" s="1139">
        <f>SUM($C$418)</f>
        <v>0</v>
      </c>
      <c r="D958" s="1139">
        <f>SUM($D$418)</f>
        <v>0</v>
      </c>
      <c r="E958" s="1139">
        <f>SUM($E$418)</f>
        <v>0</v>
      </c>
      <c r="F958" s="1139">
        <f>SUM($F$418)</f>
        <v>0</v>
      </c>
      <c r="G958" s="1224"/>
      <c r="H958" s="1139">
        <f>SUM($H$418)</f>
        <v>0</v>
      </c>
      <c r="I958" s="1139">
        <f>SUM($I$418)</f>
        <v>0</v>
      </c>
      <c r="J958" s="1139">
        <f>SUM($J$418)</f>
        <v>0</v>
      </c>
      <c r="K958" s="1139">
        <f>SUM($K$418)</f>
        <v>0</v>
      </c>
      <c r="L958" s="1224"/>
      <c r="M958" s="1139">
        <f>SUM($M$418)</f>
        <v>0</v>
      </c>
      <c r="N958" s="1139">
        <f>SUM($N$418)</f>
        <v>0</v>
      </c>
      <c r="O958" s="1139">
        <f>SUM($O$418)</f>
        <v>0</v>
      </c>
      <c r="P958" s="1139">
        <f>SUM($P$418)</f>
        <v>0</v>
      </c>
      <c r="R958" s="44"/>
      <c r="S958" s="46">
        <f t="shared" si="161"/>
        <v>13</v>
      </c>
      <c r="T958" s="46" t="str">
        <f t="shared" si="160"/>
        <v/>
      </c>
      <c r="U958" s="1082">
        <v>958</v>
      </c>
      <c r="V958" s="46"/>
    </row>
    <row r="959" spans="1:22" ht="15.75" customHeight="1">
      <c r="A959" s="44" t="str">
        <f>$A$419</f>
        <v>Other cash crop: green pepper</v>
      </c>
      <c r="B959" s="1224"/>
      <c r="C959" s="1139">
        <f>SUM($C$422)</f>
        <v>0</v>
      </c>
      <c r="D959" s="1139">
        <f>SUM($D$422)</f>
        <v>0</v>
      </c>
      <c r="E959" s="1139">
        <f>SUM($E$422)</f>
        <v>0</v>
      </c>
      <c r="F959" s="1139">
        <f>SUM($F$422)</f>
        <v>0</v>
      </c>
      <c r="G959" s="1224"/>
      <c r="H959" s="1139">
        <f>SUM($H$422)</f>
        <v>0</v>
      </c>
      <c r="I959" s="1139">
        <f>SUM($I$422)</f>
        <v>0</v>
      </c>
      <c r="J959" s="1139">
        <f>SUM($J$422)</f>
        <v>0</v>
      </c>
      <c r="K959" s="1139">
        <f>SUM($K$422)</f>
        <v>0</v>
      </c>
      <c r="L959" s="1224"/>
      <c r="M959" s="1139">
        <f>SUM($M$422)</f>
        <v>0</v>
      </c>
      <c r="N959" s="1139">
        <f>SUM($N$422)</f>
        <v>0</v>
      </c>
      <c r="O959" s="1139">
        <f>SUM($O$422)</f>
        <v>0</v>
      </c>
      <c r="P959" s="1139">
        <f>SUM($P$422)</f>
        <v>0</v>
      </c>
      <c r="R959" s="44"/>
      <c r="S959" s="46">
        <f t="shared" si="161"/>
        <v>13</v>
      </c>
      <c r="T959" s="46" t="str">
        <f t="shared" si="160"/>
        <v/>
      </c>
      <c r="U959" s="1082">
        <v>959</v>
      </c>
      <c r="V959" s="46"/>
    </row>
    <row r="960" spans="1:22" ht="15.75" customHeight="1">
      <c r="A960" s="44" t="str">
        <f>$A$423</f>
        <v>Other cash crop: type</v>
      </c>
      <c r="B960" s="1224"/>
      <c r="C960" s="1139">
        <f>SUM($C$426)</f>
        <v>0</v>
      </c>
      <c r="D960" s="1139">
        <f>SUM($D$426)</f>
        <v>0</v>
      </c>
      <c r="E960" s="1139">
        <f>SUM($E$426)</f>
        <v>0</v>
      </c>
      <c r="F960" s="1139">
        <f>SUM($F$426)</f>
        <v>0</v>
      </c>
      <c r="G960" s="1224"/>
      <c r="H960" s="1139">
        <f>SUM($H$426)</f>
        <v>0</v>
      </c>
      <c r="I960" s="1139">
        <f>SUM($I$426)</f>
        <v>0</v>
      </c>
      <c r="J960" s="1139">
        <f>SUM($J$426)</f>
        <v>0</v>
      </c>
      <c r="K960" s="1139">
        <f>SUM($K$426)</f>
        <v>0</v>
      </c>
      <c r="L960" s="1224"/>
      <c r="M960" s="1139">
        <f>SUM($M$426)</f>
        <v>0</v>
      </c>
      <c r="N960" s="1139">
        <f>SUM($N$426)</f>
        <v>0</v>
      </c>
      <c r="O960" s="1139">
        <f>SUM($O$426)</f>
        <v>0</v>
      </c>
      <c r="P960" s="1139">
        <f>SUM($P$426)</f>
        <v>0</v>
      </c>
      <c r="R960" s="44"/>
      <c r="S960" s="46">
        <f t="shared" si="161"/>
        <v>13</v>
      </c>
      <c r="T960" s="46" t="str">
        <f t="shared" si="160"/>
        <v/>
      </c>
      <c r="U960" s="1082">
        <v>960</v>
      </c>
      <c r="V960" s="46"/>
    </row>
    <row r="961" spans="1:22" ht="15.75" customHeight="1">
      <c r="A961" s="918" t="s">
        <v>785</v>
      </c>
      <c r="B961" s="1224"/>
      <c r="C961" s="1224"/>
      <c r="D961" s="1224"/>
      <c r="E961" s="1224"/>
      <c r="F961" s="1224"/>
      <c r="G961" s="1224"/>
      <c r="H961" s="1224"/>
      <c r="I961" s="1224"/>
      <c r="J961" s="1224"/>
      <c r="K961" s="1224"/>
      <c r="L961" s="1224"/>
      <c r="M961" s="1224"/>
      <c r="N961" s="1224"/>
      <c r="O961" s="1224"/>
      <c r="P961" s="1224"/>
      <c r="R961" s="44"/>
      <c r="S961" s="46">
        <f t="shared" si="161"/>
        <v>13</v>
      </c>
      <c r="T961" s="46" t="str">
        <f t="shared" si="160"/>
        <v/>
      </c>
      <c r="U961" s="1082">
        <v>961</v>
      </c>
      <c r="V961" s="46"/>
    </row>
    <row r="962" spans="1:22" ht="15.75" customHeight="1">
      <c r="A962" s="44" t="str">
        <f>$A$428</f>
        <v>FISHING -- see worksheet Data 3</v>
      </c>
      <c r="B962" s="1224"/>
      <c r="C962" s="1138">
        <f>C435</f>
        <v>0</v>
      </c>
      <c r="D962" s="1138">
        <f>D435</f>
        <v>0</v>
      </c>
      <c r="E962" s="1138">
        <f>E435</f>
        <v>0</v>
      </c>
      <c r="F962" s="1138">
        <f>F435</f>
        <v>0</v>
      </c>
      <c r="G962" s="1224"/>
      <c r="H962" s="1138">
        <f>H435</f>
        <v>0</v>
      </c>
      <c r="I962" s="1138">
        <f>I435</f>
        <v>0</v>
      </c>
      <c r="J962" s="1138">
        <f>J435</f>
        <v>0</v>
      </c>
      <c r="K962" s="1138">
        <f>K435</f>
        <v>0</v>
      </c>
      <c r="L962" s="1224"/>
      <c r="M962" s="1138">
        <f>M435</f>
        <v>0</v>
      </c>
      <c r="N962" s="1138">
        <f>N435</f>
        <v>0</v>
      </c>
      <c r="O962" s="1138">
        <f>O435</f>
        <v>0</v>
      </c>
      <c r="P962" s="1138">
        <f>P435</f>
        <v>0</v>
      </c>
      <c r="R962" s="44">
        <v>26</v>
      </c>
      <c r="S962" s="46">
        <f t="shared" si="161"/>
        <v>13</v>
      </c>
      <c r="T962" s="46" t="str">
        <f t="shared" si="160"/>
        <v/>
      </c>
      <c r="U962" s="1082">
        <v>962</v>
      </c>
      <c r="V962" s="46"/>
    </row>
    <row r="963" spans="1:22" ht="15.75" customHeight="1">
      <c r="A963" s="44" t="str">
        <f>$A$438</f>
        <v>WILD FOODS -- see worksheet Data 3</v>
      </c>
      <c r="B963" s="1224"/>
      <c r="C963" s="1413">
        <f>C445</f>
        <v>640</v>
      </c>
      <c r="D963" s="1413">
        <f>D445</f>
        <v>640</v>
      </c>
      <c r="E963" s="1413">
        <f>E445</f>
        <v>0</v>
      </c>
      <c r="F963" s="1413">
        <f>F445</f>
        <v>0</v>
      </c>
      <c r="G963" s="1224"/>
      <c r="H963" s="1413">
        <f>H445</f>
        <v>750</v>
      </c>
      <c r="I963" s="1413">
        <f>I445</f>
        <v>750</v>
      </c>
      <c r="J963" s="1413">
        <f>J445</f>
        <v>0</v>
      </c>
      <c r="K963" s="1413">
        <f>K445</f>
        <v>0</v>
      </c>
      <c r="L963" s="1224"/>
      <c r="M963" s="1413">
        <f>M445</f>
        <v>110</v>
      </c>
      <c r="N963" s="1413">
        <f>N445</f>
        <v>110</v>
      </c>
      <c r="O963" s="1413">
        <f>O445</f>
        <v>0</v>
      </c>
      <c r="P963" s="1413">
        <f>P445</f>
        <v>0</v>
      </c>
      <c r="R963" s="44">
        <v>27</v>
      </c>
      <c r="S963" s="46">
        <f t="shared" si="161"/>
        <v>14</v>
      </c>
      <c r="T963" s="46">
        <f t="shared" si="160"/>
        <v>14</v>
      </c>
      <c r="U963" s="1082">
        <v>963</v>
      </c>
      <c r="V963" s="46"/>
    </row>
    <row r="964" spans="1:22" ht="15.75" customHeight="1">
      <c r="A964" s="918" t="s">
        <v>512</v>
      </c>
      <c r="B964" s="1224"/>
      <c r="C964" s="1224"/>
      <c r="D964" s="1224"/>
      <c r="E964" s="1224"/>
      <c r="F964" s="1224"/>
      <c r="G964" s="1224"/>
      <c r="H964" s="1224"/>
      <c r="I964" s="1224"/>
      <c r="J964" s="1224"/>
      <c r="K964" s="1224"/>
      <c r="L964" s="1224"/>
      <c r="M964" s="1224"/>
      <c r="N964" s="1224"/>
      <c r="O964" s="1224"/>
      <c r="P964" s="1224"/>
      <c r="R964" s="44"/>
      <c r="S964" s="46">
        <f t="shared" si="161"/>
        <v>14</v>
      </c>
      <c r="T964" s="46" t="str">
        <f t="shared" si="160"/>
        <v/>
      </c>
      <c r="U964" s="1082">
        <v>964</v>
      </c>
      <c r="V964" s="46"/>
    </row>
    <row r="965" spans="1:22" ht="15.75" customHeight="1">
      <c r="A965" s="1235" t="str">
        <f>$A$703</f>
        <v>Agricultural cash income -- see Data2</v>
      </c>
      <c r="B965" s="1224"/>
      <c r="C965" s="1139">
        <f>SUM($C$708)</f>
        <v>1510</v>
      </c>
      <c r="D965" s="1139">
        <f>SUM($D$708)</f>
        <v>3050</v>
      </c>
      <c r="E965" s="1139">
        <f>SUM($E$708)</f>
        <v>980</v>
      </c>
      <c r="F965" s="1139">
        <f>SUM($F$708)</f>
        <v>0</v>
      </c>
      <c r="G965" s="1224"/>
      <c r="H965" s="1139">
        <f>SUM($H$708)</f>
        <v>1510</v>
      </c>
      <c r="I965" s="1139">
        <f>SUM($I$708)</f>
        <v>3050</v>
      </c>
      <c r="J965" s="1139">
        <f>SUM($J$708)</f>
        <v>980</v>
      </c>
      <c r="K965" s="1139">
        <f>SUM($K$708)</f>
        <v>0</v>
      </c>
      <c r="L965" s="1224"/>
      <c r="M965" s="1139">
        <f>SUM($M$708)</f>
        <v>0</v>
      </c>
      <c r="N965" s="1139">
        <f>SUM($N$708)</f>
        <v>0</v>
      </c>
      <c r="O965" s="1139">
        <f>SUM($O$708)</f>
        <v>0</v>
      </c>
      <c r="P965" s="1139">
        <f>SUM($P$708)</f>
        <v>0</v>
      </c>
      <c r="R965" s="44"/>
      <c r="S965" s="46">
        <f t="shared" si="161"/>
        <v>15</v>
      </c>
      <c r="T965" s="46">
        <f t="shared" si="160"/>
        <v>15</v>
      </c>
      <c r="U965" s="1082">
        <v>965</v>
      </c>
      <c r="V965" s="46"/>
    </row>
    <row r="966" spans="1:22" ht="15.75" customHeight="1">
      <c r="A966" s="1235" t="str">
        <f>$A$709</f>
        <v>Construction cash income -- see Data2</v>
      </c>
      <c r="B966" s="1224"/>
      <c r="C966" s="1139">
        <f>SUM($C$714)</f>
        <v>0</v>
      </c>
      <c r="D966" s="1139">
        <f>SUM($D$714)</f>
        <v>0</v>
      </c>
      <c r="E966" s="1139">
        <f>SUM($E$714)</f>
        <v>0</v>
      </c>
      <c r="F966" s="1139">
        <f>SUM($F$714)</f>
        <v>0</v>
      </c>
      <c r="G966" s="1224"/>
      <c r="H966" s="1139">
        <f>SUM($H$714)</f>
        <v>0</v>
      </c>
      <c r="I966" s="1139">
        <f>SUM($I$714)</f>
        <v>0</v>
      </c>
      <c r="J966" s="1139">
        <f>SUM($J$714)</f>
        <v>0</v>
      </c>
      <c r="K966" s="1139">
        <f>SUM($K$714)</f>
        <v>0</v>
      </c>
      <c r="L966" s="1224"/>
      <c r="M966" s="1139">
        <f>SUM($M$714)</f>
        <v>0</v>
      </c>
      <c r="N966" s="1139">
        <f>SUM($N$714)</f>
        <v>0</v>
      </c>
      <c r="O966" s="1139">
        <f>SUM($O$714)</f>
        <v>0</v>
      </c>
      <c r="P966" s="1139">
        <f>SUM($P$714)</f>
        <v>0</v>
      </c>
      <c r="R966" s="44"/>
      <c r="S966" s="46">
        <f t="shared" si="161"/>
        <v>15</v>
      </c>
      <c r="T966" s="46" t="str">
        <f t="shared" si="160"/>
        <v/>
      </c>
      <c r="U966" s="1082">
        <v>966</v>
      </c>
      <c r="V966" s="46"/>
    </row>
    <row r="967" spans="1:22" ht="15.75" customHeight="1">
      <c r="A967" s="1235" t="str">
        <f>$A$715</f>
        <v>Domestic work cash income -- see Data2</v>
      </c>
      <c r="B967" s="1224"/>
      <c r="C967" s="1139">
        <f>SUM($C$720)</f>
        <v>4500</v>
      </c>
      <c r="D967" s="1139">
        <f>SUM($D$720)</f>
        <v>9000</v>
      </c>
      <c r="E967" s="1139">
        <f>SUM($E$720)</f>
        <v>0</v>
      </c>
      <c r="F967" s="1139">
        <f>SUM($F$720)</f>
        <v>0</v>
      </c>
      <c r="G967" s="1224"/>
      <c r="H967" s="1139">
        <f>SUM($H$720)</f>
        <v>4500</v>
      </c>
      <c r="I967" s="1139">
        <f>SUM($I$720)</f>
        <v>9000</v>
      </c>
      <c r="J967" s="1139">
        <f>SUM($J$720)</f>
        <v>0</v>
      </c>
      <c r="K967" s="1139">
        <f>SUM($K$720)</f>
        <v>0</v>
      </c>
      <c r="L967" s="1224"/>
      <c r="M967" s="1139">
        <f>SUM($M$720)</f>
        <v>0</v>
      </c>
      <c r="N967" s="1139">
        <f>SUM($N$720)</f>
        <v>0</v>
      </c>
      <c r="O967" s="1139">
        <f>SUM($O$720)</f>
        <v>0</v>
      </c>
      <c r="P967" s="1139">
        <f>SUM($P$720)</f>
        <v>0</v>
      </c>
      <c r="R967" s="44"/>
      <c r="S967" s="46">
        <f t="shared" si="161"/>
        <v>16</v>
      </c>
      <c r="T967" s="46">
        <f t="shared" si="160"/>
        <v>16</v>
      </c>
      <c r="U967" s="1082">
        <v>967</v>
      </c>
      <c r="V967" s="46"/>
    </row>
    <row r="968" spans="1:22" ht="15.75" customHeight="1">
      <c r="A968" s="918" t="s">
        <v>784</v>
      </c>
      <c r="B968" s="1224"/>
      <c r="C968" s="1224"/>
      <c r="D968" s="1224"/>
      <c r="E968" s="1224"/>
      <c r="F968" s="1224"/>
      <c r="G968" s="1224"/>
      <c r="H968" s="1224"/>
      <c r="I968" s="1224"/>
      <c r="J968" s="1224"/>
      <c r="K968" s="1224"/>
      <c r="L968" s="1224"/>
      <c r="M968" s="1224"/>
      <c r="N968" s="1224"/>
      <c r="O968" s="1224"/>
      <c r="P968" s="1224"/>
      <c r="R968" s="44"/>
      <c r="S968" s="46">
        <f t="shared" si="161"/>
        <v>16</v>
      </c>
      <c r="T968" s="46" t="str">
        <f t="shared" si="160"/>
        <v/>
      </c>
      <c r="U968" s="1082">
        <v>968</v>
      </c>
      <c r="V968" s="46"/>
    </row>
    <row r="969" spans="1:22" ht="15.75" customHeight="1">
      <c r="A969" s="1235" t="str">
        <f>$A$721</f>
        <v>Labour migration(formal employment): no. people per HH</v>
      </c>
      <c r="B969" s="1224"/>
      <c r="C969" s="1139">
        <f>SUM($C$724)</f>
        <v>0</v>
      </c>
      <c r="D969" s="1139">
        <f>SUM($D$724)</f>
        <v>0</v>
      </c>
      <c r="E969" s="1139">
        <f>SUM($E$724)</f>
        <v>0</v>
      </c>
      <c r="F969" s="1139">
        <f>SUM($F$724)</f>
        <v>0</v>
      </c>
      <c r="G969" s="1224"/>
      <c r="H969" s="1139">
        <f>SUM($H$724)</f>
        <v>0</v>
      </c>
      <c r="I969" s="1139">
        <f>SUM($I$724)</f>
        <v>0</v>
      </c>
      <c r="J969" s="1139">
        <f>SUM($J$724)</f>
        <v>0</v>
      </c>
      <c r="K969" s="1139">
        <f>SUM($K$724)</f>
        <v>0</v>
      </c>
      <c r="L969" s="1224"/>
      <c r="M969" s="1139">
        <f>SUM($M$724)</f>
        <v>0</v>
      </c>
      <c r="N969" s="1139">
        <f>SUM($N$724)</f>
        <v>0</v>
      </c>
      <c r="O969" s="1139">
        <f>SUM($O$724)</f>
        <v>0</v>
      </c>
      <c r="P969" s="1139">
        <f>SUM($P$724)</f>
        <v>0</v>
      </c>
      <c r="R969" s="44">
        <v>28</v>
      </c>
      <c r="S969" s="46">
        <f t="shared" ref="S969:S983" si="162">IF(MAX(C969:F969,H969:K969)&gt;0,S968+1,S968)</f>
        <v>16</v>
      </c>
      <c r="T969" s="46" t="str">
        <f t="shared" ref="T969:T983" si="163">IF(S969&gt;S968,S969,"")</f>
        <v/>
      </c>
      <c r="U969" s="1082">
        <v>969</v>
      </c>
      <c r="V969" s="46"/>
    </row>
    <row r="970" spans="1:22" ht="15.75" customHeight="1">
      <c r="A970" s="1235" t="str">
        <f>$A$733</f>
        <v>Formal Employment (conservancies, etc.)</v>
      </c>
      <c r="B970" s="1224"/>
      <c r="C970" s="1139">
        <f>SUM($C$737)</f>
        <v>0</v>
      </c>
      <c r="D970" s="1139">
        <f>SUM($D$737)</f>
        <v>0</v>
      </c>
      <c r="E970" s="1139">
        <f>SUM($E$737)</f>
        <v>36000</v>
      </c>
      <c r="F970" s="1139">
        <f>SUM($F$737)</f>
        <v>204000</v>
      </c>
      <c r="G970" s="1224"/>
      <c r="H970" s="1139">
        <f>SUM($H$737)</f>
        <v>0</v>
      </c>
      <c r="I970" s="1139">
        <f>SUM($I$737)</f>
        <v>0</v>
      </c>
      <c r="J970" s="1139">
        <f>SUM($J$737)</f>
        <v>36000</v>
      </c>
      <c r="K970" s="1139">
        <f>SUM($K$737)</f>
        <v>204000</v>
      </c>
      <c r="L970" s="1224"/>
      <c r="M970" s="1139">
        <f>SUM($M$737)</f>
        <v>0</v>
      </c>
      <c r="N970" s="1139">
        <f>SUM($N$737)</f>
        <v>0</v>
      </c>
      <c r="O970" s="1139">
        <f>SUM($O$737)</f>
        <v>0</v>
      </c>
      <c r="P970" s="1139">
        <f>SUM($P$737)</f>
        <v>0</v>
      </c>
      <c r="R970" s="44"/>
      <c r="S970" s="46">
        <f t="shared" si="162"/>
        <v>17</v>
      </c>
      <c r="T970" s="46">
        <f t="shared" si="163"/>
        <v>17</v>
      </c>
      <c r="U970" s="1082">
        <v>970</v>
      </c>
      <c r="V970" s="46"/>
    </row>
    <row r="971" spans="1:22" ht="15.75" customHeight="1">
      <c r="A971" s="918" t="s">
        <v>514</v>
      </c>
      <c r="B971" s="1224"/>
      <c r="C971" s="1224"/>
      <c r="D971" s="1224"/>
      <c r="E971" s="1224"/>
      <c r="F971" s="1224"/>
      <c r="G971" s="1224"/>
      <c r="H971" s="1224"/>
      <c r="I971" s="1224"/>
      <c r="J971" s="1224"/>
      <c r="K971" s="1224"/>
      <c r="L971" s="1224"/>
      <c r="M971" s="1224"/>
      <c r="N971" s="1224"/>
      <c r="O971" s="1224"/>
      <c r="P971" s="1224"/>
      <c r="R971" s="44"/>
      <c r="S971" s="46">
        <f t="shared" si="162"/>
        <v>17</v>
      </c>
      <c r="T971" s="46" t="str">
        <f t="shared" si="163"/>
        <v/>
      </c>
      <c r="U971" s="1082">
        <v>971</v>
      </c>
      <c r="V971" s="46"/>
    </row>
    <row r="972" spans="1:22" ht="15.75" customHeight="1">
      <c r="A972" s="44" t="str">
        <f>$A$728</f>
        <v>Firewood: no. people per HH</v>
      </c>
      <c r="B972" s="1224"/>
      <c r="C972" s="1139">
        <f>SUM($C$732)</f>
        <v>0</v>
      </c>
      <c r="D972" s="1139">
        <f>SUM($D$732)</f>
        <v>0</v>
      </c>
      <c r="E972" s="1139">
        <f>SUM($E$732)</f>
        <v>0</v>
      </c>
      <c r="F972" s="1139">
        <f>SUM($F$732)</f>
        <v>0</v>
      </c>
      <c r="G972" s="1224"/>
      <c r="H972" s="1139">
        <f>SUM($H$732)</f>
        <v>0</v>
      </c>
      <c r="I972" s="1139">
        <f>SUM($I$732)</f>
        <v>0</v>
      </c>
      <c r="J972" s="1139">
        <f>SUM($J$732)</f>
        <v>0</v>
      </c>
      <c r="K972" s="1139">
        <f>SUM($K$732)</f>
        <v>0</v>
      </c>
      <c r="L972" s="1224"/>
      <c r="M972" s="1139">
        <f>SUM($M$732)</f>
        <v>0</v>
      </c>
      <c r="N972" s="1139">
        <f>SUM($N$732)</f>
        <v>0</v>
      </c>
      <c r="O972" s="1139">
        <f>SUM($O$732)</f>
        <v>0</v>
      </c>
      <c r="P972" s="1139">
        <f>SUM($P$732)</f>
        <v>0</v>
      </c>
      <c r="R972" s="44"/>
      <c r="S972" s="46">
        <f t="shared" si="162"/>
        <v>17</v>
      </c>
      <c r="T972" s="46" t="str">
        <f t="shared" si="163"/>
        <v/>
      </c>
      <c r="U972" s="1082">
        <v>972</v>
      </c>
      <c r="V972" s="46"/>
    </row>
    <row r="973" spans="1:22" ht="15.75" customHeight="1">
      <c r="A973" s="1235" t="str">
        <f>$A$750</f>
        <v>Self-employment -- see Data2</v>
      </c>
      <c r="B973" s="1224"/>
      <c r="C973" s="1139">
        <f>SUM($C$755)</f>
        <v>3600</v>
      </c>
      <c r="D973" s="1139">
        <f>SUM($D$755)</f>
        <v>4100</v>
      </c>
      <c r="E973" s="1139">
        <f>SUM($E$755)</f>
        <v>3600</v>
      </c>
      <c r="F973" s="1139">
        <f>SUM($F$755)</f>
        <v>6000</v>
      </c>
      <c r="G973" s="1224"/>
      <c r="H973" s="1139">
        <f>SUM($H$755)</f>
        <v>4320</v>
      </c>
      <c r="I973" s="1139">
        <f>SUM($I$755)</f>
        <v>4920</v>
      </c>
      <c r="J973" s="1139">
        <f>SUM($J$755)</f>
        <v>4320</v>
      </c>
      <c r="K973" s="1139">
        <f>SUM($K$755)</f>
        <v>7200</v>
      </c>
      <c r="L973" s="1224"/>
      <c r="M973" s="1139">
        <f>SUM($M$755)</f>
        <v>720</v>
      </c>
      <c r="N973" s="1139">
        <f>SUM($N$755)</f>
        <v>820</v>
      </c>
      <c r="O973" s="1139">
        <f>SUM($O$755)</f>
        <v>720</v>
      </c>
      <c r="P973" s="1139">
        <f>SUM($P$755)</f>
        <v>1200</v>
      </c>
      <c r="R973" s="44"/>
      <c r="S973" s="46">
        <f t="shared" si="162"/>
        <v>18</v>
      </c>
      <c r="T973" s="46">
        <f t="shared" si="163"/>
        <v>18</v>
      </c>
      <c r="U973" s="1082">
        <v>973</v>
      </c>
      <c r="V973" s="46"/>
    </row>
    <row r="974" spans="1:22" ht="15.75" customHeight="1">
      <c r="A974" s="918" t="s">
        <v>786</v>
      </c>
      <c r="B974" s="1224"/>
      <c r="C974" s="1224"/>
      <c r="D974" s="1224"/>
      <c r="E974" s="1224"/>
      <c r="F974" s="1224"/>
      <c r="G974" s="1224"/>
      <c r="H974" s="1224"/>
      <c r="I974" s="1224"/>
      <c r="J974" s="1224"/>
      <c r="K974" s="1224"/>
      <c r="L974" s="1224"/>
      <c r="M974" s="1224"/>
      <c r="N974" s="1224"/>
      <c r="O974" s="1224"/>
      <c r="P974" s="1224"/>
      <c r="R974" s="44"/>
      <c r="S974" s="46">
        <f t="shared" si="162"/>
        <v>18</v>
      </c>
      <c r="T974" s="46" t="str">
        <f t="shared" si="163"/>
        <v/>
      </c>
      <c r="U974" s="1082">
        <v>974</v>
      </c>
      <c r="V974" s="46"/>
    </row>
    <row r="975" spans="1:22" ht="15.75" customHeight="1">
      <c r="A975" s="44" t="str">
        <f>$A$756</f>
        <v>Small business -- see Data2</v>
      </c>
      <c r="B975" s="1224"/>
      <c r="C975" s="1139">
        <f>SUM($C$760)</f>
        <v>0</v>
      </c>
      <c r="D975" s="1139">
        <f>SUM($D$760)</f>
        <v>840</v>
      </c>
      <c r="E975" s="1139">
        <f>SUM($E$760)</f>
        <v>7200</v>
      </c>
      <c r="F975" s="1139">
        <f>SUM($F$760)</f>
        <v>14400</v>
      </c>
      <c r="G975" s="1224"/>
      <c r="H975" s="1139">
        <f>SUM($H$760)</f>
        <v>0</v>
      </c>
      <c r="I975" s="1139">
        <f>SUM($I$760)</f>
        <v>0</v>
      </c>
      <c r="J975" s="1139">
        <f>SUM($J$760)</f>
        <v>0</v>
      </c>
      <c r="K975" s="1139">
        <f>SUM($K$760)</f>
        <v>0</v>
      </c>
      <c r="L975" s="1224"/>
      <c r="M975" s="1139">
        <f>SUM($M$760)</f>
        <v>0</v>
      </c>
      <c r="N975" s="1139">
        <f>SUM($N$760)</f>
        <v>0</v>
      </c>
      <c r="O975" s="1139">
        <f>SUM($O$760)</f>
        <v>0</v>
      </c>
      <c r="P975" s="1139">
        <f>SUM($P$760)</f>
        <v>0</v>
      </c>
      <c r="R975" s="44"/>
      <c r="S975" s="46">
        <f t="shared" si="162"/>
        <v>19</v>
      </c>
      <c r="T975" s="46">
        <f t="shared" si="163"/>
        <v>19</v>
      </c>
      <c r="U975" s="1082">
        <v>975</v>
      </c>
      <c r="V975" s="46"/>
    </row>
    <row r="976" spans="1:22" ht="15.75" customHeight="1">
      <c r="A976" s="44" t="s">
        <v>787</v>
      </c>
      <c r="B976" s="1224"/>
      <c r="C976" s="1224"/>
      <c r="D976" s="1224"/>
      <c r="E976" s="1224"/>
      <c r="F976" s="1224"/>
      <c r="G976" s="1224"/>
      <c r="H976" s="1224"/>
      <c r="I976" s="1224"/>
      <c r="J976" s="1224"/>
      <c r="K976" s="1224"/>
      <c r="L976" s="1224"/>
      <c r="M976" s="1224"/>
      <c r="N976" s="1224"/>
      <c r="O976" s="1224"/>
      <c r="P976" s="1224"/>
      <c r="R976" s="44"/>
      <c r="S976" s="46">
        <f t="shared" si="162"/>
        <v>19</v>
      </c>
      <c r="T976" s="46" t="str">
        <f t="shared" si="163"/>
        <v/>
      </c>
      <c r="U976" s="1082">
        <v>976</v>
      </c>
      <c r="V976" s="46"/>
    </row>
    <row r="977" spans="1:22" ht="15.75" customHeight="1">
      <c r="A977" s="44" t="str">
        <f>$A$738</f>
        <v>Social Cash Transfers -- see Data2</v>
      </c>
      <c r="B977" s="1224"/>
      <c r="C977" s="1139">
        <f>SUM($C$743)</f>
        <v>19980.908313376669</v>
      </c>
      <c r="D977" s="1139">
        <f>SUM($D$743)</f>
        <v>19980.908313376669</v>
      </c>
      <c r="E977" s="1139">
        <f>SUM($E$743)</f>
        <v>8078.9240506329124</v>
      </c>
      <c r="F977" s="1139">
        <f>SUM($F$743)</f>
        <v>8078.9240506329124</v>
      </c>
      <c r="G977" s="1224"/>
      <c r="H977" s="1139">
        <f>SUM($H$743)</f>
        <v>0</v>
      </c>
      <c r="I977" s="1139">
        <f>SUM($I$743)</f>
        <v>0</v>
      </c>
      <c r="J977" s="1139">
        <f>SUM($J$743)</f>
        <v>0</v>
      </c>
      <c r="K977" s="1139">
        <f>SUM($K$743)</f>
        <v>0</v>
      </c>
      <c r="L977" s="1224"/>
      <c r="M977" s="1139">
        <f>SUM($M$743)</f>
        <v>0</v>
      </c>
      <c r="N977" s="1139">
        <f>SUM($N$743)</f>
        <v>0</v>
      </c>
      <c r="O977" s="1139">
        <f>SUM($O$743)</f>
        <v>0</v>
      </c>
      <c r="P977" s="1139">
        <f>SUM($P$743)</f>
        <v>0</v>
      </c>
      <c r="R977" s="44"/>
      <c r="S977" s="46">
        <f t="shared" si="162"/>
        <v>20</v>
      </c>
      <c r="T977" s="46">
        <f t="shared" si="163"/>
        <v>20</v>
      </c>
      <c r="U977" s="1082">
        <v>977</v>
      </c>
      <c r="V977" s="46"/>
    </row>
    <row r="978" spans="1:22" ht="15.75" customHeight="1">
      <c r="A978" s="918" t="s">
        <v>517</v>
      </c>
      <c r="B978" s="1224"/>
      <c r="C978" s="1224"/>
      <c r="D978" s="1224"/>
      <c r="E978" s="1224"/>
      <c r="F978" s="1224"/>
      <c r="G978" s="1224"/>
      <c r="H978" s="1224"/>
      <c r="I978" s="1224"/>
      <c r="J978" s="1224"/>
      <c r="K978" s="1224"/>
      <c r="L978" s="1224"/>
      <c r="M978" s="1224"/>
      <c r="N978" s="1224"/>
      <c r="O978" s="1224"/>
      <c r="P978" s="1224"/>
      <c r="R978" s="44"/>
      <c r="S978" s="46">
        <f t="shared" si="162"/>
        <v>20</v>
      </c>
      <c r="T978" s="46" t="str">
        <f t="shared" si="163"/>
        <v/>
      </c>
      <c r="U978" s="1082">
        <v>978</v>
      </c>
      <c r="V978" s="46"/>
    </row>
    <row r="979" spans="1:22" ht="15.75" customHeight="1">
      <c r="A979" s="44" t="str">
        <f>$A$744</f>
        <v>Public works -- see Data2</v>
      </c>
      <c r="B979" s="1224"/>
      <c r="C979" s="1139">
        <f>SUM($C$749)</f>
        <v>0</v>
      </c>
      <c r="D979" s="1139">
        <f>SUM($D$749)</f>
        <v>561</v>
      </c>
      <c r="E979" s="1139">
        <f>SUM($E$749)</f>
        <v>0</v>
      </c>
      <c r="F979" s="1139">
        <f>SUM($F$749)</f>
        <v>0</v>
      </c>
      <c r="G979" s="1224"/>
      <c r="H979" s="1139">
        <f>SUM($H$749)</f>
        <v>0</v>
      </c>
      <c r="I979" s="1139">
        <f>SUM($I$749)</f>
        <v>0</v>
      </c>
      <c r="J979" s="1139">
        <f>SUM($J$749)</f>
        <v>0</v>
      </c>
      <c r="K979" s="1139">
        <f>SUM($K$749)</f>
        <v>0</v>
      </c>
      <c r="L979" s="1224"/>
      <c r="M979" s="1139">
        <f>SUM($M$749)</f>
        <v>0</v>
      </c>
      <c r="N979" s="1139">
        <f>SUM($N$749)</f>
        <v>0</v>
      </c>
      <c r="O979" s="1139">
        <f>SUM($O$749)</f>
        <v>0</v>
      </c>
      <c r="P979" s="1139">
        <f>SUM($P$749)</f>
        <v>0</v>
      </c>
      <c r="R979" s="44"/>
      <c r="S979" s="46">
        <f t="shared" si="162"/>
        <v>21</v>
      </c>
      <c r="T979" s="46">
        <f t="shared" si="163"/>
        <v>21</v>
      </c>
      <c r="U979" s="1082">
        <v>979</v>
      </c>
      <c r="V979" s="46"/>
    </row>
    <row r="980" spans="1:22" ht="15.75" customHeight="1">
      <c r="A980" s="918" t="s">
        <v>593</v>
      </c>
      <c r="B980" s="1224"/>
      <c r="C980" s="1224"/>
      <c r="D980" s="1224"/>
      <c r="E980" s="1224"/>
      <c r="F980" s="1224"/>
      <c r="G980" s="1224"/>
      <c r="H980" s="1224"/>
      <c r="I980" s="1224"/>
      <c r="J980" s="1224"/>
      <c r="K980" s="1224"/>
      <c r="L980" s="1224"/>
      <c r="M980" s="1224"/>
      <c r="N980" s="1224"/>
      <c r="O980" s="1224"/>
      <c r="P980" s="1224"/>
      <c r="R980" s="44"/>
      <c r="S980" s="46">
        <f t="shared" si="162"/>
        <v>21</v>
      </c>
      <c r="T980" s="46" t="str">
        <f t="shared" si="163"/>
        <v/>
      </c>
      <c r="U980" s="1082">
        <v>980</v>
      </c>
      <c r="V980" s="46"/>
    </row>
    <row r="981" spans="1:22" ht="15.75" customHeight="1">
      <c r="A981" s="44" t="str">
        <f>$A$761</f>
        <v>Gifts/social support: type</v>
      </c>
      <c r="B981" s="1224"/>
      <c r="C981" s="1139">
        <f>SUM(C765)</f>
        <v>0</v>
      </c>
      <c r="D981" s="1139">
        <f>SUM(D765)</f>
        <v>0</v>
      </c>
      <c r="E981" s="1139">
        <f>SUM(E765)</f>
        <v>0</v>
      </c>
      <c r="F981" s="1139">
        <f>SUM(F765)</f>
        <v>0</v>
      </c>
      <c r="G981" s="1224"/>
      <c r="H981" s="1139">
        <f>SUM(H765)</f>
        <v>0</v>
      </c>
      <c r="I981" s="1139">
        <f>SUM(I765)</f>
        <v>0</v>
      </c>
      <c r="J981" s="1139">
        <f>SUM(J765)</f>
        <v>0</v>
      </c>
      <c r="K981" s="1139">
        <f>SUM(K765)</f>
        <v>0</v>
      </c>
      <c r="L981" s="1224"/>
      <c r="M981" s="1139">
        <f>SUM(M765)</f>
        <v>0</v>
      </c>
      <c r="N981" s="1139">
        <f>SUM(N765)</f>
        <v>0</v>
      </c>
      <c r="O981" s="1139">
        <f>SUM(O765)</f>
        <v>0</v>
      </c>
      <c r="P981" s="1139">
        <f>SUM(P765)</f>
        <v>0</v>
      </c>
      <c r="R981" s="44"/>
      <c r="S981" s="46">
        <f t="shared" si="162"/>
        <v>21</v>
      </c>
      <c r="T981" s="46" t="str">
        <f t="shared" si="163"/>
        <v/>
      </c>
      <c r="U981" s="1082">
        <v>981</v>
      </c>
      <c r="V981" s="46"/>
    </row>
    <row r="982" spans="1:22" ht="15.75" customHeight="1">
      <c r="A982" s="44" t="str">
        <f>$A$766</f>
        <v>Other income: e.g. Credit (cotton loans)</v>
      </c>
      <c r="B982" s="1224"/>
      <c r="C982" s="1139">
        <f>SUM(C770)</f>
        <v>450</v>
      </c>
      <c r="D982" s="1139">
        <f>SUM(D770)</f>
        <v>0</v>
      </c>
      <c r="E982" s="1139">
        <f>SUM(E770)</f>
        <v>0</v>
      </c>
      <c r="F982" s="1139">
        <f>SUM(F770)</f>
        <v>0</v>
      </c>
      <c r="G982" s="1224"/>
      <c r="H982" s="1139">
        <f>SUM(H770)</f>
        <v>0</v>
      </c>
      <c r="I982" s="1139">
        <f>SUM(I770)</f>
        <v>0</v>
      </c>
      <c r="J982" s="1139">
        <f>SUM(J770)</f>
        <v>0</v>
      </c>
      <c r="K982" s="1139">
        <f>SUM(K770)</f>
        <v>0</v>
      </c>
      <c r="L982" s="1224"/>
      <c r="M982" s="1139">
        <f>SUM(M770)</f>
        <v>0</v>
      </c>
      <c r="N982" s="1139">
        <f>SUM(N770)</f>
        <v>0</v>
      </c>
      <c r="O982" s="1139">
        <f>SUM(O770)</f>
        <v>0</v>
      </c>
      <c r="P982" s="1139">
        <f>SUM(P770)</f>
        <v>0</v>
      </c>
      <c r="R982" s="44"/>
      <c r="S982" s="46">
        <f t="shared" si="162"/>
        <v>22</v>
      </c>
      <c r="T982" s="46">
        <f t="shared" si="163"/>
        <v>22</v>
      </c>
      <c r="U982" s="1082">
        <v>982</v>
      </c>
      <c r="V982" s="46"/>
    </row>
    <row r="983" spans="1:22" ht="15.75" customHeight="1">
      <c r="A983" s="44" t="str">
        <f>$A$725</f>
        <v>Remittances: no. times per year</v>
      </c>
      <c r="B983" s="1224"/>
      <c r="C983" s="1139">
        <f>SUM(C727)</f>
        <v>2400</v>
      </c>
      <c r="D983" s="1139">
        <f>SUM(D727)</f>
        <v>3600</v>
      </c>
      <c r="E983" s="1139">
        <f>SUM(E727)</f>
        <v>24000</v>
      </c>
      <c r="F983" s="1139">
        <f>SUM(F727)</f>
        <v>36000</v>
      </c>
      <c r="G983" s="1224"/>
      <c r="H983" s="1139">
        <f>SUM(H727)</f>
        <v>2400</v>
      </c>
      <c r="I983" s="1139">
        <f>SUM(I727)</f>
        <v>3600</v>
      </c>
      <c r="J983" s="1139">
        <f>SUM(J727)</f>
        <v>24000</v>
      </c>
      <c r="K983" s="1139">
        <f>SUM(K727)</f>
        <v>36000</v>
      </c>
      <c r="L983" s="1224"/>
      <c r="M983" s="1139">
        <f>SUM(M727)</f>
        <v>0</v>
      </c>
      <c r="N983" s="1139">
        <f>SUM(N727)</f>
        <v>0</v>
      </c>
      <c r="O983" s="1139">
        <f>SUM(O727)</f>
        <v>0</v>
      </c>
      <c r="P983" s="1139">
        <f>SUM(P727)</f>
        <v>0</v>
      </c>
      <c r="R983" s="44"/>
      <c r="S983" s="46">
        <f t="shared" si="162"/>
        <v>23</v>
      </c>
      <c r="T983" s="46">
        <f t="shared" si="163"/>
        <v>23</v>
      </c>
      <c r="U983" s="1082">
        <v>983</v>
      </c>
      <c r="V983" s="46"/>
    </row>
    <row r="984" spans="1:22" ht="15.75" customHeight="1">
      <c r="A984" s="44"/>
      <c r="B984" s="1224"/>
      <c r="C984" s="1224"/>
      <c r="D984" s="1224"/>
      <c r="E984" s="1224"/>
      <c r="F984" s="1224"/>
      <c r="G984" s="1224"/>
      <c r="H984" s="1224"/>
      <c r="I984" s="1224"/>
      <c r="J984" s="1224"/>
      <c r="K984" s="1224"/>
      <c r="L984" s="1224"/>
      <c r="M984" s="1224"/>
      <c r="N984" s="1224"/>
      <c r="O984" s="1224"/>
      <c r="P984" s="1224"/>
      <c r="R984" s="44"/>
      <c r="S984" s="46"/>
      <c r="T984" s="46" t="str">
        <f>IF(S984&gt;S981,S984,"")</f>
        <v/>
      </c>
      <c r="U984" s="1082">
        <v>984</v>
      </c>
      <c r="V984" s="46"/>
    </row>
    <row r="985" spans="1:22" ht="15.75" customHeight="1">
      <c r="A985" s="44" t="s">
        <v>107</v>
      </c>
      <c r="B985" s="1224"/>
      <c r="C985" s="1139">
        <f>SUM($C$904:$C$984)</f>
        <v>33715.908313376669</v>
      </c>
      <c r="D985" s="1139">
        <f>SUM($D$904:$D$984)</f>
        <v>44569.908313376669</v>
      </c>
      <c r="E985" s="1139">
        <f>SUM($E$904:$E$984)</f>
        <v>88508.924050632922</v>
      </c>
      <c r="F985" s="1139">
        <f>SUM($F$904:$F$984)</f>
        <v>300233.92405063292</v>
      </c>
      <c r="G985" s="1224"/>
      <c r="H985" s="1139">
        <f>SUM($H$904:$H$984)</f>
        <v>13480</v>
      </c>
      <c r="I985" s="1139">
        <f>SUM($I$904:$I$984)</f>
        <v>21320</v>
      </c>
      <c r="J985" s="1139">
        <f>SUM($J$904:$J$984)</f>
        <v>67050</v>
      </c>
      <c r="K985" s="1139">
        <f>SUM($K$904:$K$984)</f>
        <v>250590</v>
      </c>
      <c r="L985" s="1224"/>
      <c r="M985" s="1139">
        <f>SUM($M$904:$M$984)</f>
        <v>830</v>
      </c>
      <c r="N985" s="1139">
        <f>SUM($N$904:$N$984)</f>
        <v>930</v>
      </c>
      <c r="O985" s="1139">
        <f>SUM($O$904:$O$984)</f>
        <v>1070</v>
      </c>
      <c r="P985" s="1139">
        <f>SUM($P$904:$P$984)</f>
        <v>-2160</v>
      </c>
      <c r="R985" s="44"/>
      <c r="S985" s="46"/>
      <c r="T985" s="46" t="str">
        <f>IF(S985&gt;S983,S985,"")</f>
        <v/>
      </c>
      <c r="U985" s="1082">
        <v>985</v>
      </c>
      <c r="V985" s="46"/>
    </row>
    <row r="986" spans="1:22" ht="15.75" customHeight="1">
      <c r="A986" s="1239"/>
      <c r="B986" s="1224"/>
      <c r="C986" s="1224"/>
      <c r="D986" s="1224"/>
      <c r="E986" s="1224"/>
      <c r="F986" s="1224"/>
      <c r="G986" s="1224"/>
      <c r="H986" s="1240"/>
      <c r="I986" s="1240"/>
      <c r="J986" s="1240"/>
      <c r="K986" s="1240"/>
      <c r="L986" s="1224"/>
      <c r="M986" s="1224"/>
      <c r="N986" s="1224"/>
      <c r="O986" s="1224"/>
      <c r="P986" s="1224"/>
      <c r="R986" s="44"/>
      <c r="S986" s="46"/>
      <c r="T986" s="46"/>
      <c r="U986" s="1082">
        <v>986</v>
      </c>
      <c r="V986" s="46"/>
    </row>
    <row r="987" spans="1:22" ht="15.75" customHeight="1">
      <c r="A987" s="1241" t="s">
        <v>520</v>
      </c>
      <c r="B987" s="1224"/>
      <c r="C987" s="1060"/>
      <c r="D987" s="1060"/>
      <c r="E987" s="1060"/>
      <c r="F987" s="1060"/>
      <c r="G987" s="1220"/>
      <c r="H987" s="1234"/>
      <c r="I987" s="1234"/>
      <c r="J987" s="1234"/>
      <c r="K987" s="1234"/>
      <c r="L987" s="1220"/>
      <c r="M987" s="1060"/>
      <c r="N987" s="1060"/>
      <c r="O987" s="1060"/>
      <c r="P987" s="1060"/>
      <c r="R987" s="44"/>
      <c r="S987" s="46"/>
      <c r="T987" s="46"/>
      <c r="U987" s="1082">
        <v>987</v>
      </c>
      <c r="V987" s="46"/>
    </row>
    <row r="988" spans="1:22" ht="15.75" customHeight="1">
      <c r="A988" s="44" t="s">
        <v>243</v>
      </c>
      <c r="B988" s="1224"/>
      <c r="C988" s="896">
        <f>SUM(C457,C466,C475,C484,C493,C502)</f>
        <v>5550</v>
      </c>
      <c r="D988" s="896">
        <f t="shared" ref="D988:F988" si="164">SUM(D457,D466,D475,D484,D493,D502)</f>
        <v>5100</v>
      </c>
      <c r="E988" s="896">
        <f t="shared" si="164"/>
        <v>5124</v>
      </c>
      <c r="F988" s="896">
        <f t="shared" si="164"/>
        <v>4224</v>
      </c>
      <c r="G988" s="1224"/>
      <c r="H988" s="896">
        <f>SUM(H457,H466,H475,H484,H493,H502)</f>
        <v>3395.1167790208378</v>
      </c>
      <c r="I988" s="896">
        <f t="shared" ref="I988:K988" si="165">SUM(I457,I466,I475,I484,I493,I502)</f>
        <v>3395.1167790208378</v>
      </c>
      <c r="J988" s="896">
        <f t="shared" si="165"/>
        <v>3395.1167790208378</v>
      </c>
      <c r="K988" s="896">
        <f t="shared" si="165"/>
        <v>2829.2639825173637</v>
      </c>
      <c r="L988" s="1224"/>
      <c r="M988" s="896">
        <f>SUM(M457,M466,M475,M484,M493,M502)</f>
        <v>2795.1167790208378</v>
      </c>
      <c r="N988" s="896">
        <f t="shared" ref="N988:P988" si="166">SUM(N457,N466,N475,N484,N493,N502)</f>
        <v>2795.1167790208378</v>
      </c>
      <c r="O988" s="896">
        <f t="shared" si="166"/>
        <v>2315.1167790208378</v>
      </c>
      <c r="P988" s="896">
        <f t="shared" si="166"/>
        <v>1749.263982517364</v>
      </c>
      <c r="R988" s="44"/>
      <c r="S988" s="46"/>
      <c r="T988" s="46"/>
      <c r="U988" s="1082">
        <v>988</v>
      </c>
      <c r="V988" s="46"/>
    </row>
    <row r="989" spans="1:22" ht="15.75" customHeight="1">
      <c r="A989" s="44" t="s">
        <v>847</v>
      </c>
      <c r="B989" s="1224"/>
      <c r="C989" s="896">
        <f>SUM(C508,C514,C520,C526,C532,C538,C544,C550,C556,C562,C568,C574,C580,C586,C592,C605,C611,C623,C772:C773)</f>
        <v>5317</v>
      </c>
      <c r="D989" s="896">
        <f t="shared" ref="D989:F989" si="167">SUM(D508,D514,D520,D526,D532,D538,D544,D550,D556,D562,D568,D574,D580,D586,D592,D605,D611,D623,D772:D773)</f>
        <v>4573</v>
      </c>
      <c r="E989" s="896">
        <f t="shared" si="167"/>
        <v>8448</v>
      </c>
      <c r="F989" s="896">
        <f>SUM(F508,F514,F520,F526,F532,F538,F544,F550,F556,F562,F568,F574,F580,F586,F592,F605,F611,F623,F772:F773)</f>
        <v>13878</v>
      </c>
      <c r="G989" s="1224"/>
      <c r="H989" s="896">
        <f>SUM(H508,H514,H520,H526,H532,H538,H544,H550,H556,H562,H568,H574,H580,H586,H592,H605,H611,H623,H772:H773)</f>
        <v>9980.0940819902335</v>
      </c>
      <c r="I989" s="896">
        <f t="shared" ref="I989:K989" si="168">SUM(I508,I514,I520,I526,I532,I538,I544,I550,I556,I562,I568,I574,I580,I586,I592,I605,I611,I623,I772:I773)</f>
        <v>9980.0940819902335</v>
      </c>
      <c r="J989" s="896">
        <f t="shared" si="168"/>
        <v>9980.0940819902335</v>
      </c>
      <c r="K989" s="896">
        <f t="shared" si="168"/>
        <v>8316.7450683251918</v>
      </c>
      <c r="L989" s="1224"/>
      <c r="M989" s="896">
        <f>SUM(M508,M514,M520,M526,M532,M538,M544,M550,M556,M562,M568,M574,M580,M586,M592,M605,M611,M623,M772:M773)</f>
        <v>4663.0940819902335</v>
      </c>
      <c r="N989" s="896">
        <f t="shared" ref="N989:P989" si="169">SUM(N508,N514,N520,N526,N532,N538,N544,N550,N556,N562,N568,N574,N580,N586,N592,N605,N611,N623,N772:N773)</f>
        <v>5407.0940819902335</v>
      </c>
      <c r="O989" s="896">
        <f t="shared" si="169"/>
        <v>1532.094081990233</v>
      </c>
      <c r="P989" s="896">
        <f t="shared" si="169"/>
        <v>-5561.2549316748073</v>
      </c>
      <c r="R989" s="44"/>
      <c r="S989" s="46"/>
      <c r="T989" s="46"/>
      <c r="U989" s="1082">
        <v>989</v>
      </c>
      <c r="V989" s="46"/>
    </row>
    <row r="990" spans="1:22" ht="15.75" customHeight="1">
      <c r="A990" s="44" t="s">
        <v>848</v>
      </c>
      <c r="B990" s="1224"/>
      <c r="C990" s="896">
        <f>SUM(C599,C617,C629,C635)</f>
        <v>384</v>
      </c>
      <c r="D990" s="896">
        <f>SUM(D599,D617,D629,D635)</f>
        <v>0</v>
      </c>
      <c r="E990" s="896">
        <f>SUM(E599,E617,E629,E635)</f>
        <v>0</v>
      </c>
      <c r="F990" s="896">
        <f>SUM(F599,F617,F629,F635)</f>
        <v>0</v>
      </c>
      <c r="G990" s="1224"/>
      <c r="H990" s="896">
        <f>SUM(H599,H617,H629,H635)</f>
        <v>0</v>
      </c>
      <c r="I990" s="896">
        <f>SUM(I599,I617,I629,I635)</f>
        <v>0</v>
      </c>
      <c r="J990" s="896">
        <f>SUM(J599,J617,J629,J635)</f>
        <v>0</v>
      </c>
      <c r="K990" s="896">
        <f>SUM(K599,K617,K629,K635)</f>
        <v>0</v>
      </c>
      <c r="L990" s="1224"/>
      <c r="M990" s="896">
        <f>SUM(M599,M617,M629,M635)</f>
        <v>-384</v>
      </c>
      <c r="N990" s="896">
        <f>SUM(N599,N617,N629,N635)</f>
        <v>0</v>
      </c>
      <c r="O990" s="896">
        <f>SUM(O599,O617,O629,O635)</f>
        <v>0</v>
      </c>
      <c r="P990" s="896">
        <f>SUM(P599,P617,P629,P635)</f>
        <v>0</v>
      </c>
      <c r="R990" s="44"/>
      <c r="S990" s="46"/>
      <c r="T990" s="46"/>
      <c r="U990" s="1082">
        <v>990</v>
      </c>
      <c r="V990" s="46"/>
    </row>
    <row r="991" spans="1:22" ht="15.75" customHeight="1">
      <c r="A991" s="44" t="s">
        <v>849</v>
      </c>
      <c r="B991" s="1224"/>
      <c r="C991" s="896">
        <f t="shared" ref="C991:F991" si="170">SUM(C642)</f>
        <v>120</v>
      </c>
      <c r="D991" s="896">
        <f t="shared" si="170"/>
        <v>660</v>
      </c>
      <c r="E991" s="896">
        <f t="shared" si="170"/>
        <v>0</v>
      </c>
      <c r="F991" s="896">
        <f t="shared" si="170"/>
        <v>0</v>
      </c>
      <c r="G991" s="1224"/>
      <c r="H991" s="896">
        <f t="shared" ref="H991:K991" si="171">SUM(H642)</f>
        <v>0</v>
      </c>
      <c r="I991" s="896">
        <f t="shared" si="171"/>
        <v>0</v>
      </c>
      <c r="J991" s="896">
        <f t="shared" si="171"/>
        <v>0</v>
      </c>
      <c r="K991" s="896">
        <f t="shared" si="171"/>
        <v>0</v>
      </c>
      <c r="L991" s="1224"/>
      <c r="M991" s="896">
        <f t="shared" ref="M991:P991" si="172">SUM(M642)</f>
        <v>-120</v>
      </c>
      <c r="N991" s="896">
        <f t="shared" si="172"/>
        <v>-660</v>
      </c>
      <c r="O991" s="896">
        <f t="shared" si="172"/>
        <v>0</v>
      </c>
      <c r="P991" s="896">
        <f t="shared" si="172"/>
        <v>0</v>
      </c>
      <c r="R991" s="44"/>
      <c r="S991" s="46"/>
      <c r="T991" s="46"/>
      <c r="U991" s="1082">
        <v>991</v>
      </c>
      <c r="V991" s="46"/>
    </row>
    <row r="992" spans="1:22" ht="15.75" customHeight="1">
      <c r="A992" s="44" t="s">
        <v>245</v>
      </c>
      <c r="B992" s="1224"/>
      <c r="C992" s="896">
        <f>SUM(C774,C775,C776,C782:C783,C806)</f>
        <v>2610</v>
      </c>
      <c r="D992" s="896">
        <f t="shared" ref="D992:F992" si="173">SUM(D774,D775,D776,D782:D783,D806)</f>
        <v>3510</v>
      </c>
      <c r="E992" s="896">
        <f t="shared" si="173"/>
        <v>5430</v>
      </c>
      <c r="F992" s="896">
        <f t="shared" si="173"/>
        <v>7330</v>
      </c>
      <c r="G992" s="1220"/>
      <c r="H992" s="896">
        <f>SUM(H774,H775,H776,H782:H783,H806)</f>
        <v>2605</v>
      </c>
      <c r="I992" s="896">
        <f t="shared" ref="I992:K992" si="174">SUM(I774,I775,I776,I782:I783,I806)</f>
        <v>3185</v>
      </c>
      <c r="J992" s="896">
        <f t="shared" si="174"/>
        <v>3305</v>
      </c>
      <c r="K992" s="896">
        <f t="shared" si="174"/>
        <v>4457.5</v>
      </c>
      <c r="L992" s="1220"/>
      <c r="M992" s="896">
        <f>SUM(M774,M775,M776,M782:M783,M806)</f>
        <v>-5</v>
      </c>
      <c r="N992" s="896">
        <f t="shared" ref="N992:P992" si="175">SUM(N774,N775,N776,N782:N783,N806)</f>
        <v>-325</v>
      </c>
      <c r="O992" s="896">
        <f t="shared" si="175"/>
        <v>-2125</v>
      </c>
      <c r="P992" s="896">
        <f t="shared" si="175"/>
        <v>-2872.5</v>
      </c>
      <c r="R992" s="44"/>
      <c r="S992" s="46"/>
      <c r="T992" s="46"/>
      <c r="U992" s="1082">
        <v>992</v>
      </c>
      <c r="V992" s="46"/>
    </row>
    <row r="993" spans="1:22" ht="15.75" customHeight="1">
      <c r="A993" s="44" t="s">
        <v>246</v>
      </c>
      <c r="B993" s="1224"/>
      <c r="C993" s="896">
        <f>SUM(C781,C790)</f>
        <v>4320</v>
      </c>
      <c r="D993" s="896">
        <f>SUM(D781,D790)</f>
        <v>2400</v>
      </c>
      <c r="E993" s="896">
        <f>SUM(E781,E790)</f>
        <v>1200</v>
      </c>
      <c r="F993" s="896">
        <f>SUM(F781,F790)</f>
        <v>0</v>
      </c>
      <c r="G993" s="1220"/>
      <c r="H993" s="896">
        <f>SUM(H781,H790)</f>
        <v>2400</v>
      </c>
      <c r="I993" s="896">
        <f>SUM(I781,I790)</f>
        <v>2400</v>
      </c>
      <c r="J993" s="896">
        <f>SUM(J781,J790)</f>
        <v>2400</v>
      </c>
      <c r="K993" s="896">
        <f>SUM(K781,K790)</f>
        <v>2000.0000000000002</v>
      </c>
      <c r="L993" s="1220"/>
      <c r="M993" s="896">
        <f>SUM(M781,M790)</f>
        <v>-1920</v>
      </c>
      <c r="N993" s="896">
        <f>SUM(N781,N790)</f>
        <v>0</v>
      </c>
      <c r="O993" s="896">
        <f>SUM(O781,O790)</f>
        <v>1200</v>
      </c>
      <c r="P993" s="896">
        <f>SUM(P781,P790)</f>
        <v>2000.0000000000002</v>
      </c>
      <c r="R993" s="44"/>
      <c r="S993" s="46"/>
      <c r="T993" s="46"/>
      <c r="U993" s="1082">
        <v>993</v>
      </c>
      <c r="V993" s="46"/>
    </row>
    <row r="994" spans="1:22" ht="15.75" customHeight="1">
      <c r="A994" s="44" t="s">
        <v>247</v>
      </c>
      <c r="B994" s="1224"/>
      <c r="C994" s="896">
        <f>SUM(C784:C785,C791:C798)</f>
        <v>342</v>
      </c>
      <c r="D994" s="896">
        <f>SUM(D784:D785,D791:D798)</f>
        <v>1305</v>
      </c>
      <c r="E994" s="896">
        <f>SUM(E784:E785,E791:E798)</f>
        <v>20610</v>
      </c>
      <c r="F994" s="896">
        <f>SUM(F784:F785,F791:F798)</f>
        <v>40070</v>
      </c>
      <c r="G994" s="1220"/>
      <c r="H994" s="896">
        <f>SUM(H784:H785,H791:H798)</f>
        <v>342</v>
      </c>
      <c r="I994" s="896">
        <f>SUM(I784:I785,I791:I798)</f>
        <v>1305</v>
      </c>
      <c r="J994" s="896">
        <f>SUM(J784:J785,J791:J798)</f>
        <v>20610</v>
      </c>
      <c r="K994" s="896">
        <f>SUM(K784:K785,K791:K798)</f>
        <v>39510</v>
      </c>
      <c r="L994" s="1220"/>
      <c r="M994" s="896">
        <f>SUM(M784:M785,M791:M798)</f>
        <v>0</v>
      </c>
      <c r="N994" s="896">
        <f>SUM(N784:N785,N791:N798)</f>
        <v>0</v>
      </c>
      <c r="O994" s="896">
        <f>SUM(O784:O785,O791:O798)</f>
        <v>0</v>
      </c>
      <c r="P994" s="896">
        <f>SUM(P784:P785,P791:P798)</f>
        <v>-560</v>
      </c>
      <c r="R994" s="44"/>
      <c r="S994" s="46"/>
      <c r="T994" s="46"/>
      <c r="U994" s="1082">
        <v>994</v>
      </c>
      <c r="V994" s="46"/>
    </row>
    <row r="995" spans="1:22" ht="15.75" customHeight="1">
      <c r="A995" s="44" t="s">
        <v>248</v>
      </c>
      <c r="B995" s="1224"/>
      <c r="C995" s="896">
        <f>SUM(C799,C800)</f>
        <v>1400</v>
      </c>
      <c r="D995" s="896">
        <f>SUM(D799,D800)</f>
        <v>2200</v>
      </c>
      <c r="E995" s="896">
        <f>SUM(E799,E800)</f>
        <v>4700</v>
      </c>
      <c r="F995" s="896">
        <f>SUM(F799,F800)</f>
        <v>11500</v>
      </c>
      <c r="G995" s="1220"/>
      <c r="H995" s="896">
        <f>SUM(H799,H800)</f>
        <v>1320</v>
      </c>
      <c r="I995" s="896">
        <f>SUM(I799,I800)</f>
        <v>1320</v>
      </c>
      <c r="J995" s="896">
        <f>SUM(J799,J800)</f>
        <v>1320</v>
      </c>
      <c r="K995" s="896">
        <f>SUM(K799,K800)</f>
        <v>1100</v>
      </c>
      <c r="L995" s="1220"/>
      <c r="M995" s="896">
        <f>SUM(M799,M800)</f>
        <v>-80</v>
      </c>
      <c r="N995" s="896">
        <f>SUM(N799,N800)</f>
        <v>-880</v>
      </c>
      <c r="O995" s="896">
        <f>SUM(O799,O800)</f>
        <v>-3380</v>
      </c>
      <c r="P995" s="896">
        <f>SUM(P799,P800)</f>
        <v>-10400</v>
      </c>
      <c r="R995" s="44"/>
      <c r="S995" s="46"/>
      <c r="T995" s="46"/>
      <c r="U995" s="1082">
        <v>995</v>
      </c>
      <c r="V995" s="46"/>
    </row>
    <row r="996" spans="1:22" ht="15.75" customHeight="1">
      <c r="A996" s="44" t="s">
        <v>249</v>
      </c>
      <c r="B996" s="1224"/>
      <c r="C996" s="896">
        <f>SUM(C801)</f>
        <v>1250</v>
      </c>
      <c r="D996" s="896">
        <f>SUM(D801)</f>
        <v>2000</v>
      </c>
      <c r="E996" s="896">
        <f>SUM(E801)</f>
        <v>4500</v>
      </c>
      <c r="F996" s="896">
        <f>SUM(F801)</f>
        <v>5000</v>
      </c>
      <c r="G996" s="1224"/>
      <c r="H996" s="896">
        <f>SUM(H801)</f>
        <v>1800</v>
      </c>
      <c r="I996" s="896">
        <f>SUM(I801)</f>
        <v>1800</v>
      </c>
      <c r="J996" s="896">
        <f>SUM(J801)</f>
        <v>1800</v>
      </c>
      <c r="K996" s="896">
        <f>SUM(K801)</f>
        <v>1500</v>
      </c>
      <c r="L996" s="1224"/>
      <c r="M996" s="896">
        <f>SUM(M801)</f>
        <v>550</v>
      </c>
      <c r="N996" s="896">
        <f>SUM(N801)</f>
        <v>-200</v>
      </c>
      <c r="O996" s="896">
        <f>SUM(O801)</f>
        <v>-2700</v>
      </c>
      <c r="P996" s="896">
        <f>SUM(P801)</f>
        <v>-3500</v>
      </c>
      <c r="R996" s="44"/>
      <c r="S996" s="46"/>
      <c r="T996" s="46"/>
      <c r="U996" s="1082">
        <v>996</v>
      </c>
      <c r="V996" s="46"/>
    </row>
    <row r="997" spans="1:22" ht="15.75" customHeight="1">
      <c r="A997" s="603" t="s">
        <v>521</v>
      </c>
      <c r="B997" s="1224"/>
      <c r="C997" s="896">
        <f>SUM(C804)</f>
        <v>600</v>
      </c>
      <c r="D997" s="896">
        <f t="shared" ref="D997:F997" si="176">SUM(D804)</f>
        <v>648</v>
      </c>
      <c r="E997" s="896">
        <f t="shared" si="176"/>
        <v>950</v>
      </c>
      <c r="F997" s="896">
        <f t="shared" si="176"/>
        <v>1135</v>
      </c>
      <c r="G997" s="1224"/>
      <c r="H997" s="896">
        <f>SUM(H804)</f>
        <v>600</v>
      </c>
      <c r="I997" s="896">
        <f t="shared" ref="I997:K997" si="177">SUM(I804)</f>
        <v>648</v>
      </c>
      <c r="J997" s="896">
        <f t="shared" si="177"/>
        <v>950</v>
      </c>
      <c r="K997" s="896">
        <f t="shared" si="177"/>
        <v>1135</v>
      </c>
      <c r="L997" s="1224"/>
      <c r="M997" s="896">
        <f>SUM(M804)</f>
        <v>0</v>
      </c>
      <c r="N997" s="896">
        <f t="shared" ref="N997:P997" si="178">SUM(N804)</f>
        <v>0</v>
      </c>
      <c r="O997" s="896">
        <f t="shared" si="178"/>
        <v>0</v>
      </c>
      <c r="P997" s="896">
        <f t="shared" si="178"/>
        <v>0</v>
      </c>
      <c r="R997" s="44"/>
      <c r="S997" s="46"/>
      <c r="T997" s="46"/>
      <c r="U997" s="1082">
        <v>997</v>
      </c>
      <c r="V997" s="46"/>
    </row>
    <row r="998" spans="1:22" ht="15.75" customHeight="1">
      <c r="A998" s="603" t="s">
        <v>251</v>
      </c>
      <c r="B998" s="1224"/>
      <c r="C998" s="896">
        <f>SUM(C802,C803)</f>
        <v>875</v>
      </c>
      <c r="D998" s="896">
        <f t="shared" ref="D998:F998" si="179">SUM(D802,D803)</f>
        <v>1044</v>
      </c>
      <c r="E998" s="896">
        <f t="shared" si="179"/>
        <v>4700</v>
      </c>
      <c r="F998" s="896">
        <f t="shared" si="179"/>
        <v>6400</v>
      </c>
      <c r="G998" s="1224"/>
      <c r="H998" s="896">
        <f>SUM(H802,H803)</f>
        <v>888</v>
      </c>
      <c r="I998" s="896">
        <f t="shared" ref="I998:K998" si="180">SUM(I802,I803)</f>
        <v>888</v>
      </c>
      <c r="J998" s="896">
        <f t="shared" si="180"/>
        <v>888</v>
      </c>
      <c r="K998" s="896">
        <f t="shared" si="180"/>
        <v>740</v>
      </c>
      <c r="L998" s="1224"/>
      <c r="M998" s="896">
        <f>SUM(M802,M803)</f>
        <v>13</v>
      </c>
      <c r="N998" s="896">
        <f t="shared" ref="N998:P998" si="181">SUM(N802,N803)</f>
        <v>-156</v>
      </c>
      <c r="O998" s="896">
        <f t="shared" si="181"/>
        <v>-3812</v>
      </c>
      <c r="P998" s="896">
        <f t="shared" si="181"/>
        <v>-5660</v>
      </c>
      <c r="R998" s="44"/>
      <c r="S998" s="46"/>
      <c r="T998" s="46"/>
      <c r="U998" s="1082">
        <v>998</v>
      </c>
      <c r="V998" s="46"/>
    </row>
    <row r="999" spans="1:22" ht="15.75" customHeight="1">
      <c r="A999" s="603" t="s">
        <v>522</v>
      </c>
      <c r="B999" s="1224"/>
      <c r="C999" s="896">
        <f>SUM(C805,C809:C810)</f>
        <v>840</v>
      </c>
      <c r="D999" s="896">
        <f t="shared" ref="D999:F999" si="182">SUM(D805,D809:D810)</f>
        <v>1400</v>
      </c>
      <c r="E999" s="896">
        <f t="shared" si="182"/>
        <v>3840</v>
      </c>
      <c r="F999" s="896">
        <f t="shared" si="182"/>
        <v>5840</v>
      </c>
      <c r="G999" s="1224"/>
      <c r="H999" s="896">
        <f>SUM(H805,H809:H810)</f>
        <v>0</v>
      </c>
      <c r="I999" s="896">
        <f t="shared" ref="I999:K999" si="183">SUM(I805,I809:I810)</f>
        <v>0</v>
      </c>
      <c r="J999" s="896">
        <f t="shared" si="183"/>
        <v>0</v>
      </c>
      <c r="K999" s="896">
        <f t="shared" si="183"/>
        <v>0</v>
      </c>
      <c r="L999" s="1224"/>
      <c r="M999" s="896">
        <f>SUM(M805,M809:M810)</f>
        <v>-840</v>
      </c>
      <c r="N999" s="896">
        <f t="shared" ref="N999:P999" si="184">SUM(N805,N809:N810)</f>
        <v>-1400</v>
      </c>
      <c r="O999" s="896">
        <f t="shared" si="184"/>
        <v>-3840</v>
      </c>
      <c r="P999" s="896">
        <f t="shared" si="184"/>
        <v>-5840</v>
      </c>
      <c r="R999" s="44"/>
      <c r="S999" s="46"/>
      <c r="T999" s="46"/>
      <c r="U999" s="1082">
        <v>999</v>
      </c>
      <c r="V999" s="46"/>
    </row>
    <row r="1000" spans="1:22" ht="15.75" customHeight="1">
      <c r="A1000" s="603" t="s">
        <v>863</v>
      </c>
      <c r="B1000" s="1224"/>
      <c r="C1000" s="896">
        <f>SUM(C807)</f>
        <v>0</v>
      </c>
      <c r="D1000" s="896">
        <f t="shared" ref="D1000:F1001" si="185">SUM(D807)</f>
        <v>0</v>
      </c>
      <c r="E1000" s="896">
        <f t="shared" si="185"/>
        <v>0</v>
      </c>
      <c r="F1000" s="896">
        <f t="shared" si="185"/>
        <v>0</v>
      </c>
      <c r="G1000" s="1224"/>
      <c r="H1000" s="896">
        <f>SUM(H807)</f>
        <v>3701.0000000000009</v>
      </c>
      <c r="I1000" s="896">
        <f t="shared" ref="I1000:K1000" si="186">SUM(I807)</f>
        <v>3701.0000000000009</v>
      </c>
      <c r="J1000" s="896">
        <f t="shared" si="186"/>
        <v>3701.0000000000009</v>
      </c>
      <c r="K1000" s="896">
        <f t="shared" si="186"/>
        <v>3084.1666666666674</v>
      </c>
      <c r="L1000" s="1224"/>
      <c r="M1000" s="896">
        <f>SUM(M807)</f>
        <v>3701.0000000000009</v>
      </c>
      <c r="N1000" s="896">
        <f t="shared" ref="N1000:P1000" si="187">SUM(N807)</f>
        <v>3701.0000000000009</v>
      </c>
      <c r="O1000" s="896">
        <f t="shared" si="187"/>
        <v>3701.0000000000009</v>
      </c>
      <c r="P1000" s="896">
        <f t="shared" si="187"/>
        <v>3084.1666666666674</v>
      </c>
      <c r="R1000" s="44"/>
      <c r="S1000" s="46"/>
      <c r="T1000" s="46"/>
      <c r="U1000" s="1082">
        <v>1000</v>
      </c>
      <c r="V1000" s="46"/>
    </row>
    <row r="1001" spans="1:22" ht="15.75" customHeight="1">
      <c r="A1001" s="603" t="s">
        <v>864</v>
      </c>
      <c r="B1001" s="1224"/>
      <c r="C1001" s="896">
        <f>SUM(C808)</f>
        <v>0</v>
      </c>
      <c r="D1001" s="896">
        <f t="shared" si="185"/>
        <v>0</v>
      </c>
      <c r="E1001" s="896">
        <f t="shared" si="185"/>
        <v>0</v>
      </c>
      <c r="F1001" s="896">
        <f t="shared" si="185"/>
        <v>0</v>
      </c>
      <c r="G1001" s="1224"/>
      <c r="H1001" s="896">
        <f>SUM(H808)</f>
        <v>20808</v>
      </c>
      <c r="I1001" s="896">
        <f t="shared" ref="I1001:K1001" si="188">SUM(I808)</f>
        <v>20808</v>
      </c>
      <c r="J1001" s="896">
        <f t="shared" si="188"/>
        <v>20808</v>
      </c>
      <c r="K1001" s="896">
        <f t="shared" si="188"/>
        <v>17340</v>
      </c>
      <c r="L1001" s="1224"/>
      <c r="M1001" s="896">
        <f>SUM(M808)</f>
        <v>20808</v>
      </c>
      <c r="N1001" s="896">
        <f t="shared" ref="N1001:P1001" si="189">SUM(N808)</f>
        <v>20808</v>
      </c>
      <c r="O1001" s="896">
        <f t="shared" si="189"/>
        <v>20808</v>
      </c>
      <c r="P1001" s="896">
        <f t="shared" si="189"/>
        <v>17340</v>
      </c>
      <c r="R1001" s="44"/>
      <c r="S1001" s="46"/>
      <c r="T1001" s="46"/>
      <c r="U1001" s="1082">
        <v>1001</v>
      </c>
      <c r="V1001" s="46"/>
    </row>
    <row r="1002" spans="1:22" ht="15.75" customHeight="1">
      <c r="A1002" s="44" t="s">
        <v>523</v>
      </c>
      <c r="B1002" s="1224"/>
      <c r="C1002" s="896">
        <f>C985-SUM(C988:C999)</f>
        <v>10107.908313376669</v>
      </c>
      <c r="D1002" s="896">
        <f>D985-SUM(D988:D999)</f>
        <v>19729.908313376669</v>
      </c>
      <c r="E1002" s="896">
        <f>E985-SUM(E988:E999)</f>
        <v>29006.924050632922</v>
      </c>
      <c r="F1002" s="896">
        <f>F985-SUM(F988:F999)</f>
        <v>204856.92405063292</v>
      </c>
      <c r="G1002" s="1224"/>
      <c r="H1002" s="896">
        <f>H985-SUM(H988:H999)</f>
        <v>-9850.2108610110736</v>
      </c>
      <c r="I1002" s="896">
        <f>I985-SUM(I988:I999)</f>
        <v>-3601.2108610110736</v>
      </c>
      <c r="J1002" s="896">
        <f>J985-SUM(J988:J999)</f>
        <v>22401.789138988926</v>
      </c>
      <c r="K1002" s="896">
        <f>K985-SUM(K988:K999)</f>
        <v>189001.49094915745</v>
      </c>
      <c r="L1002" s="1224"/>
      <c r="M1002" s="896">
        <f>M985-SUM(M988:M999)</f>
        <v>-3842.2108610110718</v>
      </c>
      <c r="N1002" s="896">
        <f>N985-SUM(N988:N999)</f>
        <v>-3651.2108610110718</v>
      </c>
      <c r="O1002" s="896">
        <f>O985-SUM(O988:O999)</f>
        <v>11879.78913898893</v>
      </c>
      <c r="P1002" s="896">
        <f>P985-SUM(P988:P999)</f>
        <v>28484.490949157444</v>
      </c>
      <c r="R1002" s="44"/>
      <c r="S1002" s="46"/>
      <c r="T1002" s="46"/>
      <c r="U1002" s="1082">
        <v>1002</v>
      </c>
      <c r="V1002" s="46"/>
    </row>
    <row r="1003" spans="1:22" ht="15.75" customHeight="1">
      <c r="A1003" s="44"/>
      <c r="B1003" s="1224"/>
      <c r="C1003" s="1224"/>
      <c r="D1003" s="1224"/>
      <c r="E1003" s="1224"/>
      <c r="F1003" s="1224"/>
      <c r="G1003" s="1224"/>
      <c r="H1003" s="1240"/>
      <c r="I1003" s="1240"/>
      <c r="J1003" s="1240"/>
      <c r="K1003" s="1240"/>
      <c r="L1003" s="1224"/>
      <c r="M1003" s="1224"/>
      <c r="N1003" s="1224"/>
      <c r="O1003" s="1224"/>
      <c r="P1003" s="1224"/>
      <c r="R1003" s="44"/>
      <c r="S1003" s="46"/>
      <c r="T1003" s="46"/>
      <c r="U1003" s="1082">
        <v>1003</v>
      </c>
      <c r="V1003" s="46"/>
    </row>
    <row r="1004" spans="1:22" ht="15.75" customHeight="1">
      <c r="A1004" s="44" t="s">
        <v>107</v>
      </c>
      <c r="B1004" s="1224"/>
      <c r="C1004" s="1139">
        <f>SUM(C988:C1003)</f>
        <v>33715.908313376669</v>
      </c>
      <c r="D1004" s="1139">
        <f>SUM(D988:D1002)</f>
        <v>44569.908313376669</v>
      </c>
      <c r="E1004" s="1139">
        <f>SUM(E988:E1003)</f>
        <v>88508.924050632922</v>
      </c>
      <c r="F1004" s="1139">
        <f>SUM(F988:F1003)</f>
        <v>300233.92405063292</v>
      </c>
      <c r="G1004" s="1224"/>
      <c r="H1004" s="1229">
        <f>SUM(H988:H1003)</f>
        <v>37989</v>
      </c>
      <c r="I1004" s="1229">
        <f>SUM(I988:I1003)</f>
        <v>45829</v>
      </c>
      <c r="J1004" s="1229">
        <f>SUM(J988:J1003)</f>
        <v>91559</v>
      </c>
      <c r="K1004" s="1229">
        <f>SUM(K988:K1003)</f>
        <v>271014.16666666669</v>
      </c>
      <c r="L1004" s="1224"/>
      <c r="M1004" s="1139">
        <f>SUM(M988:M1003)</f>
        <v>25339</v>
      </c>
      <c r="N1004" s="1139">
        <f>SUM(N988:N1003)</f>
        <v>25439</v>
      </c>
      <c r="O1004" s="1139">
        <f>SUM(O988:O1003)</f>
        <v>25579</v>
      </c>
      <c r="P1004" s="1139">
        <f>SUM(P988:P1003)</f>
        <v>18264.166666666668</v>
      </c>
      <c r="Q1004" s="44"/>
      <c r="R1004" s="44"/>
      <c r="S1004" s="46"/>
      <c r="T1004" s="46"/>
      <c r="U1004" s="1082">
        <v>1004</v>
      </c>
      <c r="V1004" s="46"/>
    </row>
    <row r="1005" spans="1:22" ht="15.75" customHeight="1">
      <c r="A1005" s="489"/>
      <c r="B1005" s="939"/>
      <c r="C1005" s="939"/>
      <c r="D1005" s="939"/>
      <c r="E1005" s="939"/>
      <c r="F1005" s="939"/>
      <c r="G1005" s="939"/>
      <c r="H1005" s="938"/>
      <c r="I1005" s="938"/>
      <c r="J1005" s="938"/>
      <c r="K1005" s="938"/>
      <c r="L1005" s="939"/>
      <c r="M1005" s="939"/>
      <c r="N1005" s="939"/>
      <c r="O1005" s="939"/>
      <c r="P1005" s="939"/>
      <c r="Q1005" s="44"/>
      <c r="R1005" s="44"/>
      <c r="S1005" s="46"/>
      <c r="T1005" s="46"/>
      <c r="U1005" s="1082">
        <v>1005</v>
      </c>
      <c r="V1005" s="46"/>
    </row>
    <row r="1006" spans="1:22" ht="15.75" customHeight="1">
      <c r="A1006" s="44"/>
      <c r="B1006" s="939"/>
      <c r="C1006" s="939"/>
      <c r="D1006" s="939"/>
      <c r="E1006" s="939"/>
      <c r="F1006" s="939"/>
      <c r="G1006" s="939"/>
      <c r="H1006" s="938"/>
      <c r="I1006" s="938"/>
      <c r="J1006" s="938"/>
      <c r="K1006" s="938"/>
      <c r="L1006" s="939"/>
      <c r="M1006" s="939"/>
      <c r="N1006" s="939"/>
      <c r="O1006" s="939"/>
      <c r="P1006" s="939"/>
      <c r="Q1006" s="44"/>
      <c r="R1006" s="44"/>
      <c r="S1006" s="46"/>
      <c r="T1006" s="46"/>
      <c r="U1006" s="1082">
        <v>1006</v>
      </c>
      <c r="V1006" s="46"/>
    </row>
    <row r="1007" spans="1:22" ht="15.75" customHeight="1">
      <c r="A1007" s="489"/>
      <c r="B1007" s="939"/>
      <c r="C1007" s="939"/>
      <c r="D1007" s="939"/>
      <c r="E1007" s="939"/>
      <c r="F1007" s="939"/>
      <c r="G1007" s="939"/>
      <c r="H1007" s="938"/>
      <c r="I1007" s="938"/>
      <c r="J1007" s="938"/>
      <c r="K1007" s="938"/>
      <c r="L1007" s="939"/>
      <c r="M1007" s="939"/>
      <c r="N1007" s="939"/>
      <c r="O1007" s="939"/>
      <c r="P1007" s="939"/>
      <c r="Q1007" s="44"/>
      <c r="R1007" s="44"/>
      <c r="S1007" s="46"/>
      <c r="T1007" s="46"/>
      <c r="U1007" s="1082">
        <v>1007</v>
      </c>
      <c r="V1007" s="46"/>
    </row>
    <row r="1008" spans="1:22" ht="15.75" customHeight="1">
      <c r="A1008" s="489"/>
      <c r="B1008" s="939"/>
      <c r="C1008" s="939"/>
      <c r="D1008" s="939"/>
      <c r="E1008" s="939"/>
      <c r="F1008" s="939"/>
      <c r="G1008" s="939"/>
      <c r="H1008" s="938"/>
      <c r="I1008" s="938"/>
      <c r="J1008" s="938"/>
      <c r="K1008" s="938"/>
      <c r="L1008" s="939"/>
      <c r="M1008" s="939"/>
      <c r="N1008" s="939"/>
      <c r="O1008" s="939"/>
      <c r="P1008" s="939"/>
      <c r="Q1008" s="44"/>
      <c r="R1008" s="44"/>
      <c r="S1008" s="46"/>
      <c r="T1008" s="46"/>
      <c r="U1008" s="1082">
        <v>1008</v>
      </c>
      <c r="V1008" s="46"/>
    </row>
    <row r="1009" spans="1:22" ht="15.75" customHeight="1">
      <c r="A1009" s="1230" t="s">
        <v>524</v>
      </c>
      <c r="B1009" s="939"/>
      <c r="C1009" s="939"/>
      <c r="D1009" s="939"/>
      <c r="E1009" s="939"/>
      <c r="F1009" s="939"/>
      <c r="G1009" s="939"/>
      <c r="H1009" s="938"/>
      <c r="I1009" s="938"/>
      <c r="J1009" s="938"/>
      <c r="K1009" s="938"/>
      <c r="L1009" s="939"/>
      <c r="M1009" s="939"/>
      <c r="N1009" s="939"/>
      <c r="O1009" s="939"/>
      <c r="P1009" s="939"/>
      <c r="Q1009" s="44"/>
      <c r="R1009" s="44"/>
      <c r="S1009" s="46"/>
      <c r="T1009" s="46"/>
      <c r="U1009" s="1082">
        <v>1009</v>
      </c>
      <c r="V1009" s="46"/>
    </row>
    <row r="1010" spans="1:22" ht="15.75" customHeight="1">
      <c r="A1010" s="1230" t="s">
        <v>525</v>
      </c>
      <c r="B1010" s="1242"/>
      <c r="C1010" s="939"/>
      <c r="D1010" s="939"/>
      <c r="E1010" s="939"/>
      <c r="F1010" s="939"/>
      <c r="G1010" s="939"/>
      <c r="H1010" s="938"/>
      <c r="I1010" s="938"/>
      <c r="J1010" s="938"/>
      <c r="K1010" s="938"/>
      <c r="L1010" s="939"/>
      <c r="M1010" s="939"/>
      <c r="N1010" s="939"/>
      <c r="O1010" s="939"/>
      <c r="P1010" s="939"/>
      <c r="Q1010" s="44"/>
      <c r="R1010" s="44"/>
      <c r="S1010" s="46"/>
      <c r="T1010" s="46"/>
      <c r="U1010" s="1082">
        <v>1010</v>
      </c>
      <c r="V1010" s="46"/>
    </row>
    <row r="1011" spans="1:22" ht="15.75" customHeight="1">
      <c r="A1011" s="1178" t="s">
        <v>526</v>
      </c>
      <c r="B1011" s="1242"/>
      <c r="C1011" s="526">
        <f>SUM(C45)</f>
        <v>0.49</v>
      </c>
      <c r="D1011" s="526">
        <f>SUM(D45)</f>
        <v>0.25</v>
      </c>
      <c r="E1011" s="526">
        <f>SUM(E45)</f>
        <v>0.18</v>
      </c>
      <c r="F1011" s="526">
        <f>SUM(F45)</f>
        <v>0.08</v>
      </c>
      <c r="G1011" s="939"/>
      <c r="H1011" s="938"/>
      <c r="I1011" s="938"/>
      <c r="J1011" s="938"/>
      <c r="K1011" s="938"/>
      <c r="L1011" s="939"/>
      <c r="M1011" s="939"/>
      <c r="N1011" s="939"/>
      <c r="O1011" s="939"/>
      <c r="P1011" s="939"/>
      <c r="Q1011" s="44"/>
      <c r="R1011" s="44"/>
      <c r="S1011" s="46"/>
      <c r="T1011" s="46"/>
      <c r="U1011" s="1082">
        <v>1011</v>
      </c>
      <c r="V1011" s="46"/>
    </row>
    <row r="1012" spans="1:22" ht="15.75" customHeight="1">
      <c r="A1012" s="1178" t="s">
        <v>527</v>
      </c>
      <c r="B1012" s="1242"/>
      <c r="C1012" s="1144">
        <f>SUM(C965:C967)</f>
        <v>6010</v>
      </c>
      <c r="D1012" s="1144">
        <f>SUM(D965:D967)</f>
        <v>12050</v>
      </c>
      <c r="E1012" s="1144">
        <f>SUM(E965:E967)</f>
        <v>980</v>
      </c>
      <c r="F1012" s="1144">
        <f>SUM(F965:F967)</f>
        <v>0</v>
      </c>
      <c r="G1012" s="939"/>
      <c r="H1012" s="938"/>
      <c r="I1012" s="938"/>
      <c r="J1012" s="938"/>
      <c r="K1012" s="938"/>
      <c r="L1012" s="939"/>
      <c r="M1012" s="939"/>
      <c r="N1012" s="939"/>
      <c r="O1012" s="939"/>
      <c r="P1012" s="939"/>
      <c r="Q1012" s="44"/>
      <c r="R1012" s="44"/>
      <c r="S1012" s="46"/>
      <c r="T1012" s="46"/>
      <c r="U1012" s="1082">
        <v>1012</v>
      </c>
      <c r="V1012" s="46"/>
    </row>
    <row r="1013" spans="1:22" ht="15.75" customHeight="1">
      <c r="A1013" s="1178" t="s">
        <v>528</v>
      </c>
      <c r="B1013" s="1242"/>
      <c r="C1013" s="1144">
        <f>C1011*C1012*100</f>
        <v>294490</v>
      </c>
      <c r="D1013" s="1144">
        <f>D1011*D1012*100</f>
        <v>301250</v>
      </c>
      <c r="E1013" s="1144">
        <f>E1011*E1012*100</f>
        <v>17640</v>
      </c>
      <c r="F1013" s="1144">
        <f>F1011*F1012*100</f>
        <v>0</v>
      </c>
      <c r="G1013" s="939"/>
      <c r="H1013" s="938"/>
      <c r="I1013" s="938"/>
      <c r="J1013" s="938"/>
      <c r="K1013" s="938"/>
      <c r="L1013" s="939"/>
      <c r="M1013" s="939"/>
      <c r="N1013" s="939"/>
      <c r="O1013" s="939"/>
      <c r="P1013" s="939"/>
      <c r="Q1013" s="44"/>
      <c r="R1013" s="44"/>
      <c r="S1013" s="46"/>
      <c r="T1013" s="46"/>
      <c r="U1013" s="1082">
        <v>1013</v>
      </c>
      <c r="V1013" s="46"/>
    </row>
    <row r="1014" spans="1:22" ht="15.75" customHeight="1">
      <c r="A1014" s="1178" t="s">
        <v>529</v>
      </c>
      <c r="B1014" s="1242"/>
      <c r="C1014" s="1144">
        <f>SUM(C1013:F1013)</f>
        <v>613380</v>
      </c>
      <c r="D1014" s="1243"/>
      <c r="E1014" s="1243"/>
      <c r="F1014" s="1243"/>
      <c r="G1014" s="939"/>
      <c r="H1014" s="938"/>
      <c r="I1014" s="938"/>
      <c r="J1014" s="938"/>
      <c r="K1014" s="938"/>
      <c r="L1014" s="939"/>
      <c r="M1014" s="939"/>
      <c r="N1014" s="939"/>
      <c r="O1014" s="939"/>
      <c r="P1014" s="939"/>
      <c r="Q1014" s="44"/>
      <c r="R1014" s="44"/>
      <c r="S1014" s="46"/>
      <c r="T1014" s="46"/>
      <c r="U1014" s="1082">
        <v>1014</v>
      </c>
      <c r="V1014" s="46"/>
    </row>
    <row r="1015" spans="1:22" ht="15.75" customHeight="1">
      <c r="A1015" s="1178" t="s">
        <v>530</v>
      </c>
      <c r="B1015" s="1242"/>
      <c r="C1015" s="1144">
        <f>SUM(C795)</f>
        <v>0</v>
      </c>
      <c r="D1015" s="1144">
        <f>SUM(D795)</f>
        <v>0</v>
      </c>
      <c r="E1015" s="1144">
        <f>SUM(E795)</f>
        <v>18000</v>
      </c>
      <c r="F1015" s="1144">
        <f>SUM(F795)</f>
        <v>36000</v>
      </c>
      <c r="G1015" s="939"/>
      <c r="H1015" s="938"/>
      <c r="I1015" s="938"/>
      <c r="J1015" s="938"/>
      <c r="K1015" s="938"/>
      <c r="L1015" s="939"/>
      <c r="M1015" s="939"/>
      <c r="N1015" s="939"/>
      <c r="O1015" s="939"/>
      <c r="P1015" s="939"/>
      <c r="Q1015" s="44"/>
      <c r="R1015" s="44"/>
      <c r="S1015" s="46"/>
      <c r="T1015" s="46"/>
      <c r="U1015" s="1082">
        <v>1015</v>
      </c>
      <c r="V1015" s="46"/>
    </row>
    <row r="1016" spans="1:22" ht="15.75" customHeight="1">
      <c r="A1016" s="1178" t="s">
        <v>531</v>
      </c>
      <c r="B1016" s="1242"/>
      <c r="C1016" s="1144">
        <f>C1011*C1015*100</f>
        <v>0</v>
      </c>
      <c r="D1016" s="1144">
        <f>D1011*D1015*100</f>
        <v>0</v>
      </c>
      <c r="E1016" s="1144">
        <f>E1011*E1015*100</f>
        <v>324000</v>
      </c>
      <c r="F1016" s="1144">
        <f>F1011*F1015*100</f>
        <v>288000</v>
      </c>
      <c r="G1016" s="939"/>
      <c r="H1016" s="938"/>
      <c r="I1016" s="938"/>
      <c r="J1016" s="938"/>
      <c r="K1016" s="938"/>
      <c r="L1016" s="939"/>
      <c r="M1016" s="939"/>
      <c r="N1016" s="939"/>
      <c r="O1016" s="939"/>
      <c r="P1016" s="939"/>
      <c r="Q1016" s="44"/>
      <c r="R1016" s="44"/>
      <c r="S1016" s="46"/>
      <c r="T1016" s="46"/>
      <c r="U1016" s="1082">
        <v>1016</v>
      </c>
      <c r="V1016" s="46"/>
    </row>
    <row r="1017" spans="1:22" ht="15.75" customHeight="1">
      <c r="A1017" s="1178" t="s">
        <v>532</v>
      </c>
      <c r="B1017" s="1242"/>
      <c r="C1017" s="1144">
        <f>SUM(C1016:F1016)</f>
        <v>612000</v>
      </c>
      <c r="D1017" s="1243"/>
      <c r="E1017" s="1243"/>
      <c r="F1017" s="1243"/>
      <c r="G1017" s="939"/>
      <c r="H1017" s="938"/>
      <c r="I1017" s="938"/>
      <c r="J1017" s="938"/>
      <c r="K1017" s="938"/>
      <c r="L1017" s="939"/>
      <c r="M1017" s="939"/>
      <c r="N1017" s="939"/>
      <c r="O1017" s="939"/>
      <c r="P1017" s="939"/>
      <c r="Q1017" s="44"/>
      <c r="R1017" s="44"/>
      <c r="S1017" s="46"/>
      <c r="T1017" s="46"/>
      <c r="U1017" s="1082">
        <v>1017</v>
      </c>
      <c r="V1017" s="46"/>
    </row>
    <row r="1018" spans="1:22" ht="15.75" customHeight="1">
      <c r="A1018" s="489"/>
      <c r="B1018" s="1242"/>
      <c r="C1018" s="939"/>
      <c r="D1018" s="939"/>
      <c r="E1018" s="939"/>
      <c r="F1018" s="939"/>
      <c r="G1018" s="939"/>
      <c r="H1018" s="938"/>
      <c r="I1018" s="938"/>
      <c r="J1018" s="938"/>
      <c r="K1018" s="938"/>
      <c r="L1018" s="939"/>
      <c r="M1018" s="939"/>
      <c r="N1018" s="939"/>
      <c r="O1018" s="939"/>
      <c r="P1018" s="939"/>
      <c r="Q1018" s="44"/>
      <c r="R1018" s="44"/>
      <c r="S1018" s="46"/>
      <c r="T1018" s="46"/>
      <c r="U1018" s="1082">
        <v>1018</v>
      </c>
      <c r="V1018" s="46"/>
    </row>
    <row r="1019" spans="1:22" ht="15.75" customHeight="1">
      <c r="A1019" s="1230" t="s">
        <v>533</v>
      </c>
      <c r="B1019" s="1242"/>
      <c r="C1019" s="939"/>
      <c r="D1019" s="939"/>
      <c r="E1019" s="939"/>
      <c r="F1019" s="939"/>
      <c r="G1019" s="939"/>
      <c r="H1019" s="938"/>
      <c r="I1019" s="938"/>
      <c r="J1019" s="938"/>
      <c r="K1019" s="938"/>
      <c r="L1019" s="939"/>
      <c r="M1019" s="939"/>
      <c r="N1019" s="939"/>
      <c r="O1019" s="939"/>
      <c r="P1019" s="939"/>
      <c r="Q1019" s="44"/>
      <c r="R1019" s="44"/>
      <c r="S1019" s="46"/>
      <c r="T1019" s="46"/>
      <c r="U1019" s="1082">
        <v>1019</v>
      </c>
      <c r="V1019" s="46"/>
    </row>
    <row r="1020" spans="1:22" ht="15.75" customHeight="1">
      <c r="A1020" s="1178" t="s">
        <v>594</v>
      </c>
      <c r="B1020" s="1242"/>
      <c r="C1020" s="1244">
        <f>C11</f>
        <v>6.1511547945205469E-2</v>
      </c>
      <c r="D1020" s="1244">
        <f>D11</f>
        <v>8.6747054794520537E-2</v>
      </c>
      <c r="E1020" s="1244">
        <f>E11</f>
        <v>0.12571671855541716</v>
      </c>
      <c r="F1020" s="1244">
        <f>F11</f>
        <v>0.21237161021170611</v>
      </c>
      <c r="G1020" s="939"/>
      <c r="H1020" s="938"/>
      <c r="I1020" s="938"/>
      <c r="J1020" s="938"/>
      <c r="K1020" s="938"/>
      <c r="L1020" s="939"/>
      <c r="M1020" s="939"/>
      <c r="N1020" s="939"/>
      <c r="O1020" s="939"/>
      <c r="P1020" s="939"/>
      <c r="Q1020" s="44"/>
      <c r="R1020" s="44"/>
      <c r="S1020" s="46"/>
      <c r="T1020" s="46"/>
      <c r="U1020" s="1082">
        <v>1020</v>
      </c>
      <c r="V1020" s="46"/>
    </row>
    <row r="1021" spans="1:22" ht="15.75" customHeight="1">
      <c r="A1021" s="1178" t="s">
        <v>535</v>
      </c>
      <c r="B1021" s="1242"/>
      <c r="C1021" s="1245">
        <f>C21</f>
        <v>0</v>
      </c>
      <c r="D1021" s="1245">
        <f>D21</f>
        <v>0</v>
      </c>
      <c r="E1021" s="1245">
        <f>E21</f>
        <v>150</v>
      </c>
      <c r="F1021" s="1245">
        <f>F21</f>
        <v>13650</v>
      </c>
      <c r="G1021" s="939"/>
      <c r="H1021" s="938"/>
      <c r="I1021" s="938"/>
      <c r="J1021" s="938"/>
      <c r="K1021" s="938"/>
      <c r="L1021" s="939"/>
      <c r="M1021" s="939"/>
      <c r="N1021" s="939"/>
      <c r="O1021" s="939"/>
      <c r="P1021" s="939"/>
      <c r="Q1021" s="44"/>
      <c r="R1021" s="44"/>
      <c r="S1021" s="46"/>
      <c r="T1021" s="46"/>
      <c r="U1021" s="1082">
        <v>1021</v>
      </c>
      <c r="V1021" s="46"/>
    </row>
    <row r="1022" spans="1:22" ht="15.75" customHeight="1">
      <c r="A1022" s="1246" t="s">
        <v>788</v>
      </c>
      <c r="B1022" s="1242"/>
      <c r="C1022" s="1144">
        <f>IF(C46="",0,$D1022*C46/$D46)</f>
        <v>7152.5108905811312</v>
      </c>
      <c r="D1022" s="1144">
        <f>IF(OR(D454=0,D454="",D450=0,D450=""),0,365*$P$1*D456*D46/D454/D450)</f>
        <v>7152.5108905811312</v>
      </c>
      <c r="E1022" s="1144">
        <f>IF(E46="",0,$D1022*E46/$D46)</f>
        <v>7152.5108905811312</v>
      </c>
      <c r="F1022" s="1144">
        <f>IF(F46="",0,$D1022*F46/$D46)</f>
        <v>5960.4257421509428</v>
      </c>
      <c r="G1022" s="939"/>
      <c r="H1022" s="938"/>
      <c r="I1022" s="938"/>
      <c r="J1022" s="938"/>
      <c r="K1022" s="938"/>
      <c r="L1022" s="939"/>
      <c r="M1022" s="939"/>
      <c r="N1022" s="939"/>
      <c r="O1022" s="939"/>
      <c r="P1022" s="939"/>
      <c r="Q1022" s="44"/>
      <c r="R1022" s="44"/>
      <c r="S1022" s="46"/>
      <c r="T1022" s="46"/>
      <c r="U1022" s="1082">
        <v>1022</v>
      </c>
      <c r="V1022" s="46"/>
    </row>
    <row r="1023" spans="1:22" ht="15.75" customHeight="1">
      <c r="A1023" s="1247" t="s">
        <v>595</v>
      </c>
      <c r="B1023" s="1242"/>
      <c r="C1023" s="1248">
        <f>C1021/C1022</f>
        <v>0</v>
      </c>
      <c r="D1023" s="1248">
        <f>D1021/D1022</f>
        <v>0</v>
      </c>
      <c r="E1023" s="1248">
        <f>E1021/E1022</f>
        <v>2.0971656288916566E-2</v>
      </c>
      <c r="F1023" s="1248">
        <f>F1021/F1022</f>
        <v>2.2901048667496888</v>
      </c>
      <c r="G1023" s="939"/>
      <c r="H1023" s="938"/>
      <c r="I1023" s="938"/>
      <c r="J1023" s="938"/>
      <c r="K1023" s="938"/>
      <c r="L1023" s="939"/>
      <c r="M1023" s="939"/>
      <c r="N1023" s="939"/>
      <c r="O1023" s="939"/>
      <c r="P1023" s="939"/>
      <c r="Q1023" s="44"/>
      <c r="R1023" s="44"/>
      <c r="S1023" s="46"/>
      <c r="T1023" s="46"/>
      <c r="U1023" s="1082">
        <v>1023</v>
      </c>
      <c r="V1023" s="46"/>
    </row>
    <row r="1024" spans="1:22" ht="15.75" customHeight="1">
      <c r="A1024" s="1247" t="s">
        <v>538</v>
      </c>
      <c r="B1024" s="1242"/>
      <c r="C1024" s="1248">
        <f>C1020+C1023</f>
        <v>6.1511547945205469E-2</v>
      </c>
      <c r="D1024" s="1248">
        <f>D1020+D1023</f>
        <v>8.6747054794520537E-2</v>
      </c>
      <c r="E1024" s="1248">
        <f>E1020+E1023</f>
        <v>0.14668837484433372</v>
      </c>
      <c r="F1024" s="1248">
        <f>F1020+F1023</f>
        <v>2.502476476961395</v>
      </c>
      <c r="G1024" s="939"/>
      <c r="H1024" s="938"/>
      <c r="I1024" s="938"/>
      <c r="J1024" s="938"/>
      <c r="K1024" s="938"/>
      <c r="L1024" s="939"/>
      <c r="M1024" s="939"/>
      <c r="N1024" s="939"/>
      <c r="O1024" s="939"/>
      <c r="P1024" s="939"/>
      <c r="Q1024" s="44"/>
      <c r="R1024" s="44"/>
      <c r="S1024" s="46"/>
      <c r="T1024" s="46"/>
      <c r="U1024" s="1082">
        <v>1024</v>
      </c>
      <c r="V1024" s="46"/>
    </row>
    <row r="1025" spans="1:22" ht="15.75" customHeight="1">
      <c r="A1025" s="1247" t="s">
        <v>539</v>
      </c>
      <c r="B1025" s="1242"/>
      <c r="C1025" s="1248">
        <f>C1024*C46/6</f>
        <v>6.1511547945205469E-2</v>
      </c>
      <c r="D1025" s="1248">
        <f>D1024*D46/6</f>
        <v>8.6747054794520537E-2</v>
      </c>
      <c r="E1025" s="1248">
        <f>E1024*E46/6</f>
        <v>0.14668837484433372</v>
      </c>
      <c r="F1025" s="1248">
        <f>F1024*F46/6</f>
        <v>2.0853970641344959</v>
      </c>
      <c r="G1025" s="939"/>
      <c r="H1025" s="938"/>
      <c r="I1025" s="938"/>
      <c r="J1025" s="938"/>
      <c r="K1025" s="938"/>
      <c r="L1025" s="939"/>
      <c r="M1025" s="939"/>
      <c r="N1025" s="939"/>
      <c r="O1025" s="939"/>
      <c r="P1025" s="939"/>
      <c r="Q1025" s="44"/>
      <c r="R1025" s="44"/>
      <c r="S1025" s="46"/>
      <c r="T1025" s="46"/>
      <c r="U1025" s="1082">
        <v>1025</v>
      </c>
      <c r="V1025" s="46"/>
    </row>
    <row r="1026" spans="1:22" ht="15.75" customHeight="1">
      <c r="A1026" s="1247" t="s">
        <v>540</v>
      </c>
      <c r="B1026" s="1242"/>
      <c r="C1026" s="1248">
        <f>C1025/SUM(C48)</f>
        <v>0.12302309589041094</v>
      </c>
      <c r="D1026" s="1248">
        <f>D1025/SUM(D48)</f>
        <v>8.6747054794520537E-2</v>
      </c>
      <c r="E1026" s="1248">
        <f>E1025/SUM(E48)</f>
        <v>0.14668837484433372</v>
      </c>
      <c r="F1026" s="1248">
        <f>F1025/SUM(F48)</f>
        <v>2.0853970641344959</v>
      </c>
      <c r="G1026" s="939"/>
      <c r="H1026" s="938"/>
      <c r="I1026" s="938"/>
      <c r="J1026" s="938"/>
      <c r="K1026" s="938"/>
      <c r="L1026" s="939"/>
      <c r="M1026" s="939"/>
      <c r="N1026" s="939"/>
      <c r="O1026" s="939"/>
      <c r="P1026" s="939"/>
      <c r="Q1026" s="44"/>
      <c r="R1026" s="44"/>
      <c r="S1026" s="46"/>
      <c r="T1026" s="46"/>
      <c r="U1026" s="1082">
        <v>1026</v>
      </c>
      <c r="V1026" s="46"/>
    </row>
    <row r="1027" spans="1:22" ht="15.75" customHeight="1">
      <c r="A1027" s="489"/>
      <c r="B1027" s="1242"/>
      <c r="C1027" s="939"/>
      <c r="D1027" s="939"/>
      <c r="E1027" s="939"/>
      <c r="F1027" s="939"/>
      <c r="G1027" s="939"/>
      <c r="H1027" s="938"/>
      <c r="I1027" s="938"/>
      <c r="J1027" s="938"/>
      <c r="K1027" s="938"/>
      <c r="L1027" s="939"/>
      <c r="M1027" s="939"/>
      <c r="N1027" s="939"/>
      <c r="O1027" s="939"/>
      <c r="P1027" s="939"/>
      <c r="Q1027" s="44"/>
      <c r="R1027" s="44"/>
      <c r="S1027" s="46"/>
      <c r="T1027" s="46"/>
      <c r="U1027" s="1082">
        <v>1027</v>
      </c>
      <c r="V1027" s="46"/>
    </row>
    <row r="1028" spans="1:22" ht="15.75" customHeight="1">
      <c r="A1028" s="44"/>
      <c r="B1028" s="939"/>
      <c r="C1028" s="939"/>
      <c r="D1028" s="939"/>
      <c r="E1028" s="939"/>
      <c r="F1028" s="939"/>
      <c r="G1028" s="939"/>
      <c r="H1028" s="938"/>
      <c r="I1028" s="938"/>
      <c r="J1028" s="938"/>
      <c r="K1028" s="938"/>
      <c r="L1028" s="939"/>
      <c r="M1028" s="939"/>
      <c r="N1028" s="939"/>
      <c r="O1028" s="939"/>
      <c r="P1028" s="939"/>
      <c r="Q1028" s="44"/>
      <c r="R1028" s="44"/>
      <c r="S1028" s="46"/>
      <c r="T1028" s="46"/>
      <c r="U1028" s="1082">
        <v>1028</v>
      </c>
      <c r="V1028" s="46"/>
    </row>
    <row r="1029" spans="1:22" ht="15.75" customHeight="1">
      <c r="A1029" s="1177" t="s">
        <v>596</v>
      </c>
      <c r="B1029" s="1242"/>
      <c r="C1029" s="939"/>
      <c r="D1029" s="939"/>
      <c r="E1029" s="939"/>
      <c r="F1029" s="939"/>
      <c r="G1029" s="939"/>
      <c r="H1029" s="938"/>
      <c r="I1029" s="938"/>
      <c r="J1029" s="938"/>
      <c r="K1029" s="938"/>
      <c r="L1029" s="939"/>
      <c r="M1029" s="939"/>
      <c r="N1029" s="939"/>
      <c r="O1029" s="939"/>
      <c r="P1029" s="939"/>
      <c r="Q1029" s="459"/>
      <c r="R1029" s="459"/>
      <c r="S1029" s="46"/>
      <c r="T1029" s="46"/>
      <c r="U1029" s="1082">
        <v>1029</v>
      </c>
      <c r="V1029" s="46"/>
    </row>
    <row r="1030" spans="1:22" ht="15.75" customHeight="1">
      <c r="A1030" s="1249" t="s">
        <v>17</v>
      </c>
      <c r="B1030" s="1242"/>
      <c r="C1030" s="1250" t="str">
        <f>C1110</f>
        <v>VP</v>
      </c>
      <c r="D1030" s="939"/>
      <c r="E1030" s="1250" t="str">
        <f>D1110</f>
        <v>P</v>
      </c>
      <c r="F1030" s="939"/>
      <c r="G1030" s="939"/>
      <c r="H1030" s="1251" t="str">
        <f>E1110</f>
        <v>M</v>
      </c>
      <c r="I1030" s="938"/>
      <c r="J1030" s="1251" t="str">
        <f>F1110</f>
        <v>BO</v>
      </c>
      <c r="K1030" s="938"/>
      <c r="L1030" s="939"/>
      <c r="M1030" s="938"/>
      <c r="N1030" s="938"/>
      <c r="O1030" s="938"/>
      <c r="P1030" s="938"/>
      <c r="Q1030" s="459"/>
      <c r="R1030" s="459"/>
      <c r="S1030" s="46"/>
      <c r="T1030" s="46"/>
      <c r="U1030" s="1082">
        <v>1030</v>
      </c>
      <c r="V1030" s="46"/>
    </row>
    <row r="1031" spans="1:22" ht="15.75" customHeight="1">
      <c r="A1031" s="1178" t="s">
        <v>854</v>
      </c>
      <c r="B1031" s="1242"/>
      <c r="C1031" s="1144">
        <f>SUM(C989)+SUM(M989)</f>
        <v>9980.0940819902335</v>
      </c>
      <c r="D1031" s="939"/>
      <c r="E1031" s="1144">
        <f>SUM(D989)+SUM(N989)</f>
        <v>9980.0940819902335</v>
      </c>
      <c r="F1031" s="939"/>
      <c r="G1031" s="939"/>
      <c r="H1031" s="1144">
        <f>SUM(E989)+SUM(O989)</f>
        <v>9980.0940819902335</v>
      </c>
      <c r="I1031" s="938"/>
      <c r="J1031" s="1144">
        <f>SUM(F989)+SUM(P989)</f>
        <v>8316.7450683251918</v>
      </c>
      <c r="K1031" s="938"/>
      <c r="L1031" s="939"/>
      <c r="M1031" s="938"/>
      <c r="N1031" s="938"/>
      <c r="O1031" s="938"/>
      <c r="P1031" s="938"/>
      <c r="Q1031" s="459"/>
      <c r="R1031" s="459"/>
      <c r="S1031" s="46"/>
      <c r="T1031" s="46"/>
      <c r="U1031" s="1082">
        <v>1031</v>
      </c>
      <c r="V1031" s="46"/>
    </row>
    <row r="1032" spans="1:22" ht="15.75" customHeight="1">
      <c r="A1032" s="1178" t="s">
        <v>855</v>
      </c>
      <c r="B1032" s="1242"/>
      <c r="C1032" s="1144">
        <f>SUMIF($Q$772:$Q$776,"lbpl",H$772:H$776)+SUMIF($Q$781:$Q$785,"lbpl",H$781:H$785)+SUMIF($Q$790:$Q$810,"lbpl",H$790:H$810)</f>
        <v>12884</v>
      </c>
      <c r="D1032" s="939"/>
      <c r="E1032" s="1144">
        <f>SUMIF($Q$772:$Q$776,"lbpl",I$772:I$776)+SUMIF($Q$781:$Q$785,"lbpl",I$781:I$785)+SUMIF($Q$790:$Q$810,"lbpl",I$790:I$810)</f>
        <v>12884</v>
      </c>
      <c r="F1032" s="939"/>
      <c r="G1032" s="939"/>
      <c r="H1032" s="1144">
        <f>SUMIF($Q$772:$Q$776,"lbpl",J$772:J$776)+SUMIF($Q$781:$Q$785,"lbpl",J$781:J$785)+SUMIF($Q$790:$Q$810,"lbpl",J$790:J$810)</f>
        <v>12884</v>
      </c>
      <c r="I1032" s="938"/>
      <c r="J1032" s="1144">
        <f>SUMIF($Q$772:$Q$776,"lbpl",K$772:K$776)+SUMIF($Q$781:$Q$785,"lbpl",K$781:K$785)+SUMIF($Q$790:$Q$810,"lbpl",K$790:K$810)</f>
        <v>10736.666666666668</v>
      </c>
      <c r="K1032" s="938"/>
      <c r="L1032" s="939"/>
      <c r="M1032" s="939"/>
      <c r="N1032" s="939"/>
      <c r="O1032" s="939"/>
      <c r="P1032" s="939"/>
      <c r="Q1032" s="459"/>
      <c r="R1032" s="459"/>
      <c r="S1032" s="46"/>
      <c r="T1032" s="46"/>
      <c r="U1032" s="1082">
        <v>1032</v>
      </c>
      <c r="V1032" s="46"/>
    </row>
    <row r="1033" spans="1:22" s="1111" customFormat="1" ht="15.75" customHeight="1">
      <c r="A1033" s="1253" t="s">
        <v>856</v>
      </c>
      <c r="B1033" s="1242"/>
      <c r="C1033" s="1144">
        <f>SUMIF($Q$772:$Q$776,"ubpl",H$772:H$776)+SUMIF($Q$781:$Q$785,"ubpl",H$781:H$785)+SUMIF($Q$790:$Q$810,"ubpl",H$790:H$810)</f>
        <v>20808</v>
      </c>
      <c r="D1033" s="1242"/>
      <c r="E1033" s="1144">
        <f>SUMIF($Q$772:$Q$776,"ubpl",I$772:I$776)+SUMIF($Q$781:$Q$785,"ubpl",I$781:I$785)+SUMIF($Q$790:$Q$810,"ubpl",I$790:I$810)</f>
        <v>20808</v>
      </c>
      <c r="F1033" s="1242"/>
      <c r="G1033" s="1242"/>
      <c r="H1033" s="1144">
        <f>SUMIF($Q$772:$Q$776,"ubpl",J$772:J$776)+SUMIF($Q$781:$Q$785,"ubpl",J$781:J$785)+SUMIF($Q$790:$Q$810,"ubpl",J$790:J$810)</f>
        <v>20808</v>
      </c>
      <c r="I1033" s="43"/>
      <c r="J1033" s="1144">
        <f>SUMIF($Q$772:$Q$776,"ubpl",K$772:K$776)+SUMIF($Q$781:$Q$785,"ubpl",K$781:K$785)+SUMIF($Q$790:$Q$810,"ubpl",K$790:K$810)</f>
        <v>17340</v>
      </c>
      <c r="K1033" s="43"/>
      <c r="L1033" s="1242"/>
      <c r="M1033" s="43"/>
      <c r="N1033" s="43"/>
      <c r="O1033" s="43"/>
      <c r="P1033" s="43"/>
      <c r="Q1033" s="553"/>
      <c r="R1033" s="553"/>
      <c r="S1033" s="470"/>
      <c r="T1033" s="470"/>
      <c r="U1033" s="1082">
        <v>1033</v>
      </c>
      <c r="V1033" s="470"/>
    </row>
    <row r="1034" spans="1:22" s="1111" customFormat="1" ht="15.75" customHeight="1">
      <c r="A1034" s="1253" t="s">
        <v>857</v>
      </c>
      <c r="B1034" s="1242"/>
      <c r="C1034" s="1144">
        <f>SUMIF($Q$772:$Q$776,"des",H$772:H$776)+SUMIF($Q$781:$Q$785,"des",H$781:H$785)+SUMIF($Q$790:$Q$810,"des",H$790:H$810)</f>
        <v>1102</v>
      </c>
      <c r="D1034" s="1242"/>
      <c r="E1034" s="1144">
        <f>SUMIF($Q$772:$Q$776,"des",I$772:I$776)+SUMIF($Q$781:$Q$785,"des",I$781:I$785)+SUMIF($Q$790:$Q$810,"des",I$790:I$810)</f>
        <v>2693</v>
      </c>
      <c r="F1034" s="1242"/>
      <c r="G1034" s="1242"/>
      <c r="H1034" s="1144">
        <f>SUMIF($Q$772:$Q$776,"des",J$772:J$776)+SUMIF($Q$781:$Q$785,"des",J$781:J$785)+SUMIF($Q$790:$Q$810,"des",J$790:J$810)</f>
        <v>22420</v>
      </c>
      <c r="I1034" s="43"/>
      <c r="J1034" s="1144">
        <f>SUMIF($Q$772:$Q$776,"des",K$772:K$776)+SUMIF($Q$781:$Q$785,"des",K$781:K$785)+SUMIF($Q$790:$Q$810,"des",K$790:K$810)</f>
        <v>43065</v>
      </c>
      <c r="K1034" s="43"/>
      <c r="L1034" s="1242"/>
      <c r="M1034" s="43"/>
      <c r="N1034" s="43"/>
      <c r="O1034" s="43"/>
      <c r="P1034" s="43"/>
      <c r="Q1034" s="553"/>
      <c r="R1034" s="553"/>
      <c r="S1034" s="470"/>
      <c r="T1034" s="470"/>
      <c r="U1034" s="1082">
        <v>1034</v>
      </c>
      <c r="V1034" s="470"/>
    </row>
    <row r="1035" spans="1:22" s="1111" customFormat="1" ht="15.75" customHeight="1">
      <c r="A1035" s="1253"/>
      <c r="B1035" s="1242"/>
      <c r="C1035" s="1254"/>
      <c r="D1035" s="1242"/>
      <c r="E1035" s="1254"/>
      <c r="F1035" s="1242"/>
      <c r="G1035" s="1242"/>
      <c r="H1035" s="1255"/>
      <c r="I1035" s="43"/>
      <c r="J1035" s="1255"/>
      <c r="K1035" s="43"/>
      <c r="L1035" s="1242"/>
      <c r="M1035" s="43"/>
      <c r="N1035" s="43"/>
      <c r="O1035" s="43"/>
      <c r="P1035" s="43"/>
      <c r="Q1035" s="553"/>
      <c r="R1035" s="553"/>
      <c r="S1035" s="470"/>
      <c r="T1035" s="470"/>
      <c r="U1035" s="1082">
        <v>1035</v>
      </c>
      <c r="V1035" s="470"/>
    </row>
    <row r="1036" spans="1:22" ht="15.75" customHeight="1">
      <c r="A1036" s="1249" t="s">
        <v>597</v>
      </c>
      <c r="B1036" s="1242"/>
      <c r="C1036" s="1250" t="str">
        <f>C1030</f>
        <v>VP</v>
      </c>
      <c r="D1036" s="939"/>
      <c r="E1036" s="1250" t="str">
        <f>E1030</f>
        <v>P</v>
      </c>
      <c r="F1036" s="939"/>
      <c r="G1036" s="939"/>
      <c r="H1036" s="1251" t="str">
        <f>H1030</f>
        <v>M</v>
      </c>
      <c r="I1036" s="938"/>
      <c r="J1036" s="1251" t="str">
        <f>J1030</f>
        <v>BO</v>
      </c>
      <c r="K1036" s="938"/>
      <c r="L1036" s="939"/>
      <c r="M1036" s="938"/>
      <c r="N1036" s="938"/>
      <c r="O1036" s="938"/>
      <c r="P1036" s="938"/>
      <c r="Q1036" s="459"/>
      <c r="R1036" s="459"/>
      <c r="S1036" s="46"/>
      <c r="T1036" s="46"/>
      <c r="U1036" s="1082">
        <v>1036</v>
      </c>
      <c r="V1036" s="46"/>
    </row>
    <row r="1037" spans="1:22" ht="15.75" customHeight="1">
      <c r="A1037" s="1178" t="s">
        <v>598</v>
      </c>
      <c r="B1037" s="1242"/>
      <c r="C1037" s="1025" t="str">
        <f>E1037</f>
        <v>mix</v>
      </c>
      <c r="D1037" s="939"/>
      <c r="E1037" s="306" t="s">
        <v>866</v>
      </c>
      <c r="F1037" s="939"/>
      <c r="G1037" s="939"/>
      <c r="H1037" s="1256" t="str">
        <f>E1037</f>
        <v>mix</v>
      </c>
      <c r="I1037" s="938"/>
      <c r="J1037" s="1257" t="str">
        <f>E1037</f>
        <v>mix</v>
      </c>
      <c r="K1037" s="938"/>
      <c r="L1037" s="939"/>
      <c r="M1037" s="938"/>
      <c r="N1037" s="938"/>
      <c r="O1037" s="938"/>
      <c r="P1037" s="938"/>
      <c r="Q1037" s="459"/>
      <c r="R1037" s="459"/>
      <c r="S1037" s="46"/>
      <c r="T1037" s="46"/>
      <c r="U1037" s="1082">
        <v>1037</v>
      </c>
      <c r="V1037" s="46"/>
    </row>
    <row r="1038" spans="1:22" ht="15.75" customHeight="1">
      <c r="A1038" s="1178" t="s">
        <v>599</v>
      </c>
      <c r="B1038" s="1242"/>
      <c r="C1038" s="1221">
        <f>E1038</f>
        <v>0.64758815645729861</v>
      </c>
      <c r="D1038" s="1258"/>
      <c r="E1038" s="1463">
        <f>IF(UPPER('[2]Exp factors'!$D$41)="YES",$P$1/$D$454,SUM(D453,D462,D471,D480,D489,D498)/(SUM(D455,D464,D473,D482,D491,D500)*365*D$46))</f>
        <v>0.64758815645729861</v>
      </c>
      <c r="F1038" s="1258"/>
      <c r="G1038" s="1258"/>
      <c r="H1038" s="1257">
        <f>E1038</f>
        <v>0.64758815645729861</v>
      </c>
      <c r="I1038" s="1259"/>
      <c r="J1038" s="1257">
        <f>E1038</f>
        <v>0.64758815645729861</v>
      </c>
      <c r="K1038" s="938"/>
      <c r="L1038" s="939"/>
      <c r="M1038" s="938"/>
      <c r="N1038" s="938"/>
      <c r="O1038" s="938"/>
      <c r="P1038" s="938"/>
      <c r="Q1038" s="459"/>
      <c r="R1038" s="459"/>
      <c r="S1038" s="46"/>
      <c r="T1038" s="46"/>
      <c r="U1038" s="1082">
        <v>1038</v>
      </c>
      <c r="V1038" s="46"/>
    </row>
    <row r="1039" spans="1:22" ht="15.75" customHeight="1">
      <c r="A1039" s="1178" t="s">
        <v>97</v>
      </c>
      <c r="B1039" s="1242"/>
      <c r="C1039" s="1025">
        <f>SUM(C46)</f>
        <v>6</v>
      </c>
      <c r="D1039" s="939"/>
      <c r="E1039" s="1025">
        <f>SUM(D46)</f>
        <v>6</v>
      </c>
      <c r="F1039" s="939"/>
      <c r="G1039" s="939"/>
      <c r="H1039" s="1256">
        <f>SUM(E46)</f>
        <v>6</v>
      </c>
      <c r="I1039" s="938"/>
      <c r="J1039" s="1256">
        <f>SUM(F46)</f>
        <v>5</v>
      </c>
      <c r="K1039" s="938"/>
      <c r="L1039" s="939"/>
      <c r="M1039" s="938"/>
      <c r="N1039" s="938"/>
      <c r="O1039" s="938"/>
      <c r="P1039" s="938"/>
      <c r="Q1039" s="459"/>
      <c r="R1039" s="459"/>
      <c r="S1039" s="46"/>
      <c r="T1039" s="46"/>
      <c r="U1039" s="1082">
        <v>1039</v>
      </c>
      <c r="V1039" s="46"/>
    </row>
    <row r="1040" spans="1:22" ht="15.75" customHeight="1">
      <c r="A1040" s="1178" t="s">
        <v>600</v>
      </c>
      <c r="B1040" s="1242"/>
      <c r="C1040" s="1221">
        <f>E1040</f>
        <v>5.5434782608695654</v>
      </c>
      <c r="D1040" s="939"/>
      <c r="E1040" s="1221">
        <f>IF(SUM(D450)=0,0,IF(OR('[2]Exp factors'!D41="yes",SUM(D455,D464,D473,D482,D491,D500)=0),SUM(D456)/SUM(D450),(SUM(D457,D466,D475,D484,D493,D502)/(SUM(D453,D462,D471,D480,D489,D498)))))</f>
        <v>5.5434782608695654</v>
      </c>
      <c r="F1040" s="939"/>
      <c r="G1040" s="939"/>
      <c r="H1040" s="1257">
        <f>E1040</f>
        <v>5.5434782608695654</v>
      </c>
      <c r="I1040" s="938"/>
      <c r="J1040" s="1257">
        <f>E1040</f>
        <v>5.5434782608695654</v>
      </c>
      <c r="K1040" s="938"/>
      <c r="L1040" s="939"/>
      <c r="M1040" s="938"/>
      <c r="N1040" s="938"/>
      <c r="O1040" s="938"/>
      <c r="P1040" s="938"/>
      <c r="Q1040" s="459"/>
      <c r="R1040" s="459"/>
      <c r="S1040" s="46"/>
      <c r="T1040" s="46"/>
      <c r="U1040" s="1082">
        <v>1040</v>
      </c>
      <c r="V1040" s="46"/>
    </row>
    <row r="1041" spans="1:24" ht="15.75" customHeight="1">
      <c r="A1041" s="44"/>
      <c r="B1041" s="1242"/>
      <c r="C1041" s="939"/>
      <c r="D1041" s="939"/>
      <c r="E1041" s="939"/>
      <c r="F1041" s="939"/>
      <c r="G1041" s="939"/>
      <c r="H1041" s="938"/>
      <c r="I1041" s="938"/>
      <c r="J1041" s="938"/>
      <c r="K1041" s="938"/>
      <c r="L1041" s="939"/>
      <c r="M1041" s="939"/>
      <c r="N1041" s="939"/>
      <c r="O1041" s="939"/>
      <c r="P1041" s="939"/>
      <c r="Q1041" s="459"/>
      <c r="R1041" s="459"/>
      <c r="S1041" s="46"/>
      <c r="T1041" s="46"/>
      <c r="U1041" s="1082">
        <v>1041</v>
      </c>
      <c r="V1041" s="46"/>
    </row>
    <row r="1042" spans="1:24" ht="15.75" customHeight="1">
      <c r="A1042" s="1260" t="s">
        <v>601</v>
      </c>
      <c r="B1042" s="1242"/>
      <c r="C1042" s="1261" t="str">
        <f>WB!U3</f>
        <v>V Poor</v>
      </c>
      <c r="D1042" s="1262"/>
      <c r="E1042" s="1261" t="str">
        <f>WB!AM3</f>
        <v>Poor</v>
      </c>
      <c r="F1042" s="1262"/>
      <c r="G1042" s="939"/>
      <c r="H1042" s="1263" t="str">
        <f>WB!BE3</f>
        <v>Middle</v>
      </c>
      <c r="I1042" s="1264"/>
      <c r="J1042" s="1263" t="str">
        <f>WB!BW3</f>
        <v>B Off</v>
      </c>
      <c r="K1042" s="1264"/>
      <c r="L1042" s="939"/>
      <c r="M1042" s="1265"/>
      <c r="N1042" s="939"/>
      <c r="O1042" s="939"/>
      <c r="P1042" s="939"/>
      <c r="Q1042" s="459"/>
      <c r="R1042" s="459"/>
      <c r="S1042" s="46"/>
      <c r="T1042" s="46"/>
      <c r="U1042" s="1082">
        <v>1042</v>
      </c>
      <c r="V1042" s="46"/>
    </row>
    <row r="1043" spans="1:24" ht="15.75" customHeight="1">
      <c r="A1043" s="1249" t="s">
        <v>15</v>
      </c>
      <c r="B1043" s="1242"/>
      <c r="C1043" s="1266" t="s">
        <v>602</v>
      </c>
      <c r="D1043" s="1266" t="s">
        <v>603</v>
      </c>
      <c r="E1043" s="1266" t="s">
        <v>602</v>
      </c>
      <c r="F1043" s="1266" t="s">
        <v>603</v>
      </c>
      <c r="G1043" s="939"/>
      <c r="H1043" s="1267" t="s">
        <v>602</v>
      </c>
      <c r="I1043" s="1267" t="s">
        <v>603</v>
      </c>
      <c r="J1043" s="1267" t="s">
        <v>602</v>
      </c>
      <c r="K1043" s="1267" t="s">
        <v>603</v>
      </c>
      <c r="L1043" s="939"/>
      <c r="M1043" s="1251" t="s">
        <v>604</v>
      </c>
      <c r="N1043" s="939"/>
      <c r="O1043" s="939"/>
      <c r="P1043" s="939"/>
      <c r="Q1043" s="459"/>
      <c r="R1043" s="44" t="s">
        <v>605</v>
      </c>
      <c r="S1043" s="46"/>
      <c r="T1043" s="46"/>
      <c r="U1043" s="1082">
        <v>1043</v>
      </c>
      <c r="V1043" s="46"/>
    </row>
    <row r="1044" spans="1:24" ht="15.75" customHeight="1">
      <c r="A1044" s="1268" t="str">
        <f>LOOKUP(B1044,$T$820:$T$898,A$820:A$898)</f>
        <v>Cows' milk - season 1</v>
      </c>
      <c r="B1044" s="1242">
        <v>1</v>
      </c>
      <c r="C1044" s="526">
        <f>LOOKUP($B1044,$T$820:$T$898,C$820:C$898)</f>
        <v>0</v>
      </c>
      <c r="D1044" s="526">
        <f>LOOKUP($B1044,$T$820:$T$898,M$820:M$898)</f>
        <v>0</v>
      </c>
      <c r="E1044" s="526">
        <f>LOOKUP($B1044,$T$820:$T$898,D$820:D$898)</f>
        <v>0</v>
      </c>
      <c r="F1044" s="526">
        <f>LOOKUP($B1044,$T$820:$T$898,N$820:N$898)</f>
        <v>0</v>
      </c>
      <c r="G1044" s="939"/>
      <c r="H1044" s="1269">
        <f>LOOKUP($B1044,$T$820:$T$898,E$820:E$898)</f>
        <v>7.5093399750934001E-2</v>
      </c>
      <c r="I1044" s="1269">
        <f>LOOKUP($B1044,$T$820:$T$898,O$820:O$898)</f>
        <v>0</v>
      </c>
      <c r="J1044" s="1269">
        <f>LOOKUP($B1044,$T$820:$T$898,F$820:F$898)</f>
        <v>9.0112079701120812E-2</v>
      </c>
      <c r="K1044" s="1269">
        <f>LOOKUP($B1044,$T$820:$T$898,P$820:P$898)</f>
        <v>0</v>
      </c>
      <c r="L1044" s="939"/>
      <c r="M1044" s="1252" t="str">
        <f>IF(LOOKUP(R1044,R$1071:R$1094,R$1071:R$1094)=R1044,R1044,"")</f>
        <v/>
      </c>
      <c r="N1044" s="939"/>
      <c r="O1044" s="939"/>
      <c r="P1044" s="939"/>
      <c r="Q1044" s="459"/>
      <c r="R1044" s="939">
        <f>IF($A1044="","",IF(LOOKUP($B1044,$T$820:$T$898,R$820:R$898)=0,"",LOOKUP($B1044,$T$820:$T$898,R$820:R$898)))</f>
        <v>3</v>
      </c>
      <c r="S1044" s="939"/>
      <c r="T1044" s="46"/>
      <c r="U1044" s="1082">
        <v>1044</v>
      </c>
      <c r="V1044" s="46"/>
      <c r="X1044" s="47">
        <f>LOOKUP(R1044,R$1071:R$1094,R$1071:R$1094)</f>
        <v>0</v>
      </c>
    </row>
    <row r="1045" spans="1:24" ht="15.75" customHeight="1">
      <c r="A1045" s="1268" t="str">
        <f t="shared" ref="A1045:A1055" si="190">IF(OR(A1044="",LOOKUP(B1045,$T$820:$T$898,A$820:A$898)=A1044),"",LOOKUP(B1045,$T$820:$T$898,A$820:A$898))</f>
        <v>Own meat</v>
      </c>
      <c r="B1045" s="1242">
        <v>2</v>
      </c>
      <c r="C1045" s="526">
        <f t="shared" ref="C1045:C1063" si="191">IF($A1045="","",LOOKUP($B1045,$T$820:$T$898,C$820:C$898))</f>
        <v>0</v>
      </c>
      <c r="D1045" s="526">
        <f t="shared" ref="D1045:D1055" si="192">IF($A1045="","",LOOKUP($B1045,$T$820:$T$898,M$820:M$898))</f>
        <v>0</v>
      </c>
      <c r="E1045" s="526">
        <f t="shared" ref="E1045:E1055" si="193">IF($A1045="","",LOOKUP($B1045,$T$820:$T$898,D$820:D$898))</f>
        <v>1.1812850249066004E-2</v>
      </c>
      <c r="F1045" s="526">
        <f t="shared" ref="F1045:F1055" si="194">IF($A1045="","",LOOKUP($B1045,$T$820:$T$898,N$820:N$898))</f>
        <v>0</v>
      </c>
      <c r="G1045" s="939"/>
      <c r="H1045" s="1269">
        <f t="shared" ref="H1045:H1055" si="195">IF($A1045="","",LOOKUP($B1045,$T$820:$T$898,E$820:E$898))</f>
        <v>5.4040395392278964E-2</v>
      </c>
      <c r="I1045" s="1269">
        <f t="shared" ref="I1045:I1055" si="196">IF($A1045="","",LOOKUP($B1045,$T$820:$T$898,O$820:O$898))</f>
        <v>0</v>
      </c>
      <c r="J1045" s="1269">
        <f t="shared" ref="J1045:J1055" si="197">IF($A1045="","",LOOKUP($B1045,$T$820:$T$898,F$820:F$898))</f>
        <v>0.12969694894146949</v>
      </c>
      <c r="K1045" s="1269">
        <f t="shared" ref="K1045:K1055" si="198">IF($A1045="","",LOOKUP($B1045,$T$820:$T$898,P$820:P$898))</f>
        <v>0</v>
      </c>
      <c r="L1045" s="939"/>
      <c r="M1045" s="1252" t="str">
        <f>IF(LOOKUP(R1045,R$1072:R$1094,R$1072:R$1094)=R1045,R1045,"")</f>
        <v/>
      </c>
      <c r="N1045" s="939"/>
      <c r="O1045" s="939"/>
      <c r="P1045" s="939"/>
      <c r="Q1045" s="459"/>
      <c r="R1045" s="939" t="str">
        <f>IF($A1045="","",IF(LOOKUP($B1045,$T$820:$T$898,R$820:R$898)=0,"",LOOKUP($B1045,$T$820:$T$898,R$820:R$898)))</f>
        <v/>
      </c>
      <c r="S1045" s="46"/>
      <c r="T1045" s="46"/>
      <c r="U1045" s="1082">
        <v>1045</v>
      </c>
      <c r="V1045" s="46"/>
    </row>
    <row r="1046" spans="1:24" ht="15.75" customHeight="1">
      <c r="A1046" s="1268" t="str">
        <f t="shared" si="190"/>
        <v>Green cons - Season 1: no of months</v>
      </c>
      <c r="B1046" s="1242">
        <v>3</v>
      </c>
      <c r="C1046" s="526">
        <f t="shared" si="191"/>
        <v>4.1666666666666664E-2</v>
      </c>
      <c r="D1046" s="526">
        <f t="shared" si="192"/>
        <v>0</v>
      </c>
      <c r="E1046" s="526">
        <f t="shared" si="193"/>
        <v>4.1666666666666664E-2</v>
      </c>
      <c r="F1046" s="526">
        <f t="shared" si="194"/>
        <v>0</v>
      </c>
      <c r="G1046" s="939"/>
      <c r="H1046" s="1269">
        <f t="shared" si="195"/>
        <v>4.1666666666666664E-2</v>
      </c>
      <c r="I1046" s="1269">
        <f t="shared" si="196"/>
        <v>0</v>
      </c>
      <c r="J1046" s="1269">
        <f t="shared" si="197"/>
        <v>4.1666666666666664E-2</v>
      </c>
      <c r="K1046" s="1269">
        <f t="shared" si="198"/>
        <v>0</v>
      </c>
      <c r="L1046" s="939"/>
      <c r="M1046" s="1252" t="str">
        <f>IF(LOOKUP(R1046,R$1071:R$1094,R$1071:R$1094)=R1046,R1046,"")</f>
        <v/>
      </c>
      <c r="N1046" s="939"/>
      <c r="O1046" s="939"/>
      <c r="P1046" s="939"/>
      <c r="Q1046" s="459"/>
      <c r="R1046" s="939">
        <f t="shared" ref="R1046:R1063" si="199">IF($A1046="","",IF(LOOKUP($B1046,$T$820:$T$898,R$820:R$898)=0,"",LOOKUP($B1046,$T$820:$T$898,R$820:R$898)))</f>
        <v>9</v>
      </c>
      <c r="S1046" s="46"/>
      <c r="T1046" s="46"/>
      <c r="U1046" s="1082">
        <v>1046</v>
      </c>
      <c r="V1046" s="46"/>
    </row>
    <row r="1047" spans="1:24" ht="15.75" customHeight="1">
      <c r="A1047" s="1268" t="str">
        <f t="shared" si="190"/>
        <v>Maize: kg produced</v>
      </c>
      <c r="B1047" s="1242">
        <v>4</v>
      </c>
      <c r="C1047" s="526">
        <f t="shared" si="191"/>
        <v>6.1511547945205469E-2</v>
      </c>
      <c r="D1047" s="526">
        <f t="shared" si="192"/>
        <v>0</v>
      </c>
      <c r="E1047" s="526">
        <f t="shared" si="193"/>
        <v>8.6747054794520537E-2</v>
      </c>
      <c r="F1047" s="526">
        <f t="shared" si="194"/>
        <v>0</v>
      </c>
      <c r="G1047" s="939"/>
      <c r="H1047" s="1269">
        <f t="shared" si="195"/>
        <v>0.11829143835616435</v>
      </c>
      <c r="I1047" s="1269">
        <f t="shared" si="196"/>
        <v>0</v>
      </c>
      <c r="J1047" s="1269">
        <f t="shared" si="197"/>
        <v>0.20346127397260275</v>
      </c>
      <c r="K1047" s="1269">
        <f t="shared" si="198"/>
        <v>0.37853260273972611</v>
      </c>
      <c r="L1047" s="939"/>
      <c r="M1047" s="1252">
        <f>IF(LOOKUP(R1047,R$1071:R$1094,R$1071:R$1094)=R1047,R1047,"")</f>
        <v>10</v>
      </c>
      <c r="N1047" s="939"/>
      <c r="O1047" s="939"/>
      <c r="P1047" s="939"/>
      <c r="Q1047" s="459"/>
      <c r="R1047" s="939">
        <f t="shared" si="199"/>
        <v>10</v>
      </c>
      <c r="S1047" s="46"/>
      <c r="T1047" s="46"/>
      <c r="U1047" s="1082">
        <v>1047</v>
      </c>
      <c r="V1047" s="46"/>
    </row>
    <row r="1048" spans="1:24" ht="15.75" customHeight="1">
      <c r="A1048" s="1268" t="str">
        <f t="shared" si="190"/>
        <v>Cowpeas: kg produced</v>
      </c>
      <c r="B1048" s="1242">
        <v>5</v>
      </c>
      <c r="C1048" s="526">
        <f t="shared" si="191"/>
        <v>2.0681992528019926E-2</v>
      </c>
      <c r="D1048" s="526">
        <f t="shared" si="192"/>
        <v>0</v>
      </c>
      <c r="E1048" s="526">
        <f t="shared" si="193"/>
        <v>3.5454844333748445E-2</v>
      </c>
      <c r="F1048" s="526">
        <f t="shared" si="194"/>
        <v>0</v>
      </c>
      <c r="G1048" s="939"/>
      <c r="H1048" s="1269">
        <f t="shared" si="195"/>
        <v>3.5454844333748445E-2</v>
      </c>
      <c r="I1048" s="1269">
        <f t="shared" si="196"/>
        <v>0</v>
      </c>
      <c r="J1048" s="1269">
        <f t="shared" si="197"/>
        <v>2.9250246575342465E-2</v>
      </c>
      <c r="K1048" s="1269">
        <f t="shared" si="198"/>
        <v>-7.9773399750933983E-3</v>
      </c>
      <c r="L1048" s="939"/>
      <c r="M1048" s="1252">
        <f>IF(LOOKUP(R1048,R$1071:R$1094,R$1071:R$1094)=R1048,R1048,"")</f>
        <v>12</v>
      </c>
      <c r="N1048" s="939"/>
      <c r="O1048" s="939"/>
      <c r="P1048" s="939"/>
      <c r="Q1048" s="459"/>
      <c r="R1048" s="939">
        <f t="shared" si="199"/>
        <v>12</v>
      </c>
      <c r="S1048" s="46"/>
      <c r="T1048" s="46"/>
      <c r="U1048" s="1082">
        <v>1048</v>
      </c>
      <c r="V1048" s="46"/>
    </row>
    <row r="1049" spans="1:24" ht="15.75" customHeight="1">
      <c r="A1049" s="1268" t="str">
        <f t="shared" si="190"/>
        <v>Beans: kg produced</v>
      </c>
      <c r="B1049" s="1242">
        <v>6</v>
      </c>
      <c r="C1049" s="526">
        <f t="shared" si="191"/>
        <v>3.5350565379825657E-2</v>
      </c>
      <c r="D1049" s="526">
        <f t="shared" si="192"/>
        <v>0</v>
      </c>
      <c r="E1049" s="526">
        <f t="shared" si="193"/>
        <v>6.6282310087173099E-2</v>
      </c>
      <c r="F1049" s="526">
        <f t="shared" si="194"/>
        <v>0</v>
      </c>
      <c r="G1049" s="939"/>
      <c r="H1049" s="1269">
        <f t="shared" si="195"/>
        <v>1.3992932129514322E-2</v>
      </c>
      <c r="I1049" s="1269">
        <f t="shared" si="196"/>
        <v>0</v>
      </c>
      <c r="J1049" s="1269">
        <f t="shared" si="197"/>
        <v>6.0095961145703619E-2</v>
      </c>
      <c r="K1049" s="1269">
        <f t="shared" si="198"/>
        <v>0</v>
      </c>
      <c r="L1049" s="939"/>
      <c r="M1049" s="1252" t="str">
        <f>IF(LOOKUP(R1049,R$1071:R$1094,R$1071:R$1094)=R1049,R1049,"")</f>
        <v/>
      </c>
      <c r="N1049" s="939"/>
      <c r="O1049" s="939"/>
      <c r="P1049" s="939"/>
      <c r="Q1049" s="459"/>
      <c r="R1049" s="939">
        <f t="shared" si="199"/>
        <v>13</v>
      </c>
      <c r="S1049" s="46"/>
      <c r="T1049" s="46"/>
      <c r="U1049" s="1082">
        <v>1049</v>
      </c>
      <c r="V1049" s="46"/>
    </row>
    <row r="1050" spans="1:24" ht="15.75" customHeight="1">
      <c r="A1050" s="1268" t="str">
        <f t="shared" si="190"/>
        <v>Pumpkin: kg produce</v>
      </c>
      <c r="B1050" s="1242">
        <v>7</v>
      </c>
      <c r="C1050" s="526">
        <f t="shared" si="191"/>
        <v>0</v>
      </c>
      <c r="D1050" s="526">
        <f t="shared" si="192"/>
        <v>0</v>
      </c>
      <c r="E1050" s="526">
        <f t="shared" si="193"/>
        <v>0</v>
      </c>
      <c r="F1050" s="526">
        <f t="shared" si="194"/>
        <v>0</v>
      </c>
      <c r="G1050" s="939"/>
      <c r="H1050" s="1269">
        <f t="shared" si="195"/>
        <v>1.5670402656704026E-3</v>
      </c>
      <c r="I1050" s="1269">
        <f t="shared" si="196"/>
        <v>0</v>
      </c>
      <c r="J1050" s="1269">
        <f t="shared" si="197"/>
        <v>4.7011207970112075E-3</v>
      </c>
      <c r="K1050" s="1269">
        <f t="shared" si="198"/>
        <v>1.4103362391033623E-2</v>
      </c>
      <c r="L1050" s="939"/>
      <c r="M1050" s="1252">
        <f>IF(LOOKUP(R1050,R$1071:R$1094,R$1071:R$1094)=R1050,R1050,"")</f>
        <v>15</v>
      </c>
      <c r="N1050" s="939"/>
      <c r="O1050" s="939"/>
      <c r="P1050" s="939"/>
      <c r="Q1050" s="459"/>
      <c r="R1050" s="939">
        <f t="shared" si="199"/>
        <v>15</v>
      </c>
      <c r="S1050" s="46"/>
      <c r="T1050" s="46"/>
      <c r="U1050" s="1082">
        <v>1050</v>
      </c>
      <c r="V1050" s="46"/>
    </row>
    <row r="1051" spans="1:24" ht="15.75" customHeight="1">
      <c r="A1051" s="1268" t="str">
        <f t="shared" si="190"/>
        <v>Water melon: no. local meas</v>
      </c>
      <c r="B1051" s="1242">
        <v>8</v>
      </c>
      <c r="C1051" s="526">
        <f t="shared" si="191"/>
        <v>0</v>
      </c>
      <c r="D1051" s="526">
        <f t="shared" si="192"/>
        <v>0</v>
      </c>
      <c r="E1051" s="526">
        <f t="shared" si="193"/>
        <v>0</v>
      </c>
      <c r="F1051" s="526">
        <f t="shared" si="194"/>
        <v>0</v>
      </c>
      <c r="G1051" s="939"/>
      <c r="H1051" s="1269">
        <f t="shared" si="195"/>
        <v>5.9386674968866749E-3</v>
      </c>
      <c r="I1051" s="1269">
        <f t="shared" si="196"/>
        <v>0</v>
      </c>
      <c r="J1051" s="1269">
        <f t="shared" si="197"/>
        <v>1.4252801992528021E-2</v>
      </c>
      <c r="K1051" s="1269">
        <f t="shared" si="198"/>
        <v>0</v>
      </c>
      <c r="L1051" s="939"/>
      <c r="M1051" s="1252" t="str">
        <f>IF(LOOKUP(R1051,R$1071:R$1094,R$1071:R$1094)=R1051,R1051,"")</f>
        <v/>
      </c>
      <c r="N1051" s="939"/>
      <c r="O1051" s="939"/>
      <c r="P1051" s="939"/>
      <c r="Q1051" s="459"/>
      <c r="R1051" s="939">
        <f t="shared" si="199"/>
        <v>18</v>
      </c>
      <c r="S1051" s="46"/>
      <c r="T1051" s="46"/>
      <c r="U1051" s="1082">
        <v>1051</v>
      </c>
      <c r="V1051" s="46"/>
    </row>
    <row r="1052" spans="1:24" ht="15.75" customHeight="1">
      <c r="A1052" s="1268" t="str">
        <f t="shared" si="190"/>
        <v>Sweet potato: no. local meas</v>
      </c>
      <c r="B1052" s="1242">
        <v>9</v>
      </c>
      <c r="C1052" s="526">
        <f t="shared" si="191"/>
        <v>0</v>
      </c>
      <c r="D1052" s="526">
        <f t="shared" si="192"/>
        <v>0</v>
      </c>
      <c r="E1052" s="526">
        <f t="shared" si="193"/>
        <v>0</v>
      </c>
      <c r="F1052" s="526">
        <f t="shared" si="194"/>
        <v>0</v>
      </c>
      <c r="G1052" s="1242"/>
      <c r="H1052" s="1269">
        <f t="shared" si="195"/>
        <v>7.4252801992528029E-3</v>
      </c>
      <c r="I1052" s="1269">
        <f t="shared" si="196"/>
        <v>0</v>
      </c>
      <c r="J1052" s="1269">
        <f t="shared" si="197"/>
        <v>8.9103362391033634E-3</v>
      </c>
      <c r="K1052" s="1269">
        <f t="shared" si="198"/>
        <v>0</v>
      </c>
      <c r="L1052" s="939"/>
      <c r="M1052" s="1252" t="str">
        <f>IF(LOOKUP(R1052,R$1071:R$1094,R$1071:R$1094)=R1052,R1052,"")</f>
        <v/>
      </c>
      <c r="N1052" s="939"/>
      <c r="O1052" s="939"/>
      <c r="P1052" s="939"/>
      <c r="Q1052" s="459"/>
      <c r="R1052" s="939">
        <f t="shared" si="199"/>
        <v>20</v>
      </c>
      <c r="S1052" s="46"/>
      <c r="T1052" s="46"/>
      <c r="U1052" s="1082">
        <v>1052</v>
      </c>
      <c r="V1052" s="46"/>
    </row>
    <row r="1053" spans="1:24" ht="15.75" customHeight="1">
      <c r="A1053" s="1268" t="str">
        <f t="shared" si="190"/>
        <v>Groundnuts (dry): no. local meas</v>
      </c>
      <c r="B1053" s="1242">
        <v>10</v>
      </c>
      <c r="C1053" s="526">
        <f t="shared" si="191"/>
        <v>2.6415162515566623E-2</v>
      </c>
      <c r="D1053" s="526">
        <f t="shared" si="192"/>
        <v>0</v>
      </c>
      <c r="E1053" s="526">
        <f t="shared" si="193"/>
        <v>5.7861784557907844E-2</v>
      </c>
      <c r="F1053" s="526">
        <f t="shared" si="194"/>
        <v>0</v>
      </c>
      <c r="G1053" s="939"/>
      <c r="H1053" s="1269">
        <f t="shared" si="195"/>
        <v>5.7861784557907844E-2</v>
      </c>
      <c r="I1053" s="1269">
        <f t="shared" si="196"/>
        <v>0</v>
      </c>
      <c r="J1053" s="1269">
        <f t="shared" si="197"/>
        <v>6.943414146948941E-2</v>
      </c>
      <c r="K1053" s="1269">
        <f t="shared" si="198"/>
        <v>0</v>
      </c>
      <c r="L1053" s="939"/>
      <c r="M1053" s="1252" t="str">
        <f>IF(LOOKUP(R1053,R$1071:R$1094,R$1071:R$1094)=R1053,R1053,"")</f>
        <v/>
      </c>
      <c r="N1053" s="939"/>
      <c r="O1053" s="939"/>
      <c r="P1053" s="939"/>
      <c r="Q1053" s="459"/>
      <c r="R1053" s="939">
        <f t="shared" si="199"/>
        <v>21</v>
      </c>
      <c r="S1053" s="46"/>
      <c r="T1053" s="46"/>
      <c r="U1053" s="1082">
        <v>1053</v>
      </c>
      <c r="V1053" s="46"/>
    </row>
    <row r="1054" spans="1:24" ht="15.75" customHeight="1">
      <c r="A1054" s="1268" t="str">
        <f t="shared" si="190"/>
        <v>WILD FOODS -- see worksheet Data 3</v>
      </c>
      <c r="B1054" s="1242">
        <v>11</v>
      </c>
      <c r="C1054" s="526">
        <f t="shared" si="191"/>
        <v>0</v>
      </c>
      <c r="D1054" s="526">
        <f t="shared" si="192"/>
        <v>0.03</v>
      </c>
      <c r="E1054" s="526">
        <f t="shared" si="193"/>
        <v>0</v>
      </c>
      <c r="F1054" s="526">
        <f t="shared" si="194"/>
        <v>0.05</v>
      </c>
      <c r="G1054" s="939"/>
      <c r="H1054" s="1269">
        <f t="shared" si="195"/>
        <v>0</v>
      </c>
      <c r="I1054" s="1269">
        <f t="shared" si="196"/>
        <v>0</v>
      </c>
      <c r="J1054" s="1269">
        <f t="shared" si="197"/>
        <v>0</v>
      </c>
      <c r="K1054" s="1269">
        <f t="shared" si="198"/>
        <v>0</v>
      </c>
      <c r="L1054" s="939"/>
      <c r="M1054" s="1252">
        <f>IF(LOOKUP(R1054,R$1071:R$1094,R$1071:R$1094)=R1054,R1054,"")</f>
        <v>27</v>
      </c>
      <c r="N1054" s="939"/>
      <c r="O1054" s="939"/>
      <c r="P1054" s="939"/>
      <c r="Q1054" s="459"/>
      <c r="R1054" s="939">
        <f t="shared" si="199"/>
        <v>27</v>
      </c>
      <c r="S1054" s="46"/>
      <c r="T1054" s="46"/>
      <c r="U1054" s="1082">
        <v>1054</v>
      </c>
      <c r="V1054" s="46"/>
    </row>
    <row r="1055" spans="1:24" ht="15.75" customHeight="1">
      <c r="A1055" s="1268" t="str">
        <f t="shared" si="190"/>
        <v>Labour: Harvesting</v>
      </c>
      <c r="B1055" s="1242">
        <v>12</v>
      </c>
      <c r="C1055" s="526">
        <f t="shared" si="191"/>
        <v>0</v>
      </c>
      <c r="D1055" s="526">
        <f t="shared" si="192"/>
        <v>0</v>
      </c>
      <c r="E1055" s="526">
        <f t="shared" si="193"/>
        <v>0</v>
      </c>
      <c r="F1055" s="526">
        <f t="shared" si="194"/>
        <v>0</v>
      </c>
      <c r="G1055" s="939"/>
      <c r="H1055" s="1269">
        <f t="shared" si="195"/>
        <v>0.1182914383561644</v>
      </c>
      <c r="I1055" s="1269">
        <f t="shared" si="196"/>
        <v>-9.0038013698630154E-2</v>
      </c>
      <c r="J1055" s="1269">
        <f t="shared" si="197"/>
        <v>0</v>
      </c>
      <c r="K1055" s="1269">
        <f t="shared" si="198"/>
        <v>0</v>
      </c>
      <c r="L1055" s="939"/>
      <c r="M1055" s="1252" t="str">
        <f>IF(LOOKUP(R1055,R$1071:R$1094,R$1071:R$1094)=R1055,R1055,"")</f>
        <v/>
      </c>
      <c r="N1055" s="939"/>
      <c r="O1055" s="939"/>
      <c r="P1055" s="939"/>
      <c r="Q1055" s="459"/>
      <c r="R1055" s="939" t="str">
        <f t="shared" si="199"/>
        <v/>
      </c>
      <c r="S1055" s="46"/>
      <c r="T1055" s="46"/>
      <c r="U1055" s="1082">
        <v>1055</v>
      </c>
      <c r="V1055" s="46"/>
    </row>
    <row r="1056" spans="1:24" ht="15.75" customHeight="1">
      <c r="A1056" s="1268" t="str">
        <f t="shared" ref="A1056:A1063" si="200">IF(OR(A1055="",LOOKUP(B1056,$T$820:$T$898,A$820:A$898)=A1055),"",LOOKUP(B1056,$T$820:$T$898,A$820:A$898))</f>
        <v/>
      </c>
      <c r="B1056" s="1242">
        <v>13</v>
      </c>
      <c r="C1056" s="526" t="str">
        <f t="shared" si="191"/>
        <v/>
      </c>
      <c r="D1056" s="526" t="str">
        <f t="shared" ref="D1056:D1063" si="201">IF($A1056="","",LOOKUP($B1056,$T$820:$T$898,M$820:M$898))</f>
        <v/>
      </c>
      <c r="E1056" s="526" t="str">
        <f t="shared" ref="E1056:E1063" si="202">IF($A1056="","",LOOKUP($B1056,$T$820:$T$898,D$820:D$898))</f>
        <v/>
      </c>
      <c r="F1056" s="526" t="str">
        <f t="shared" ref="F1056:F1063" si="203">IF($A1056="","",LOOKUP($B1056,$T$820:$T$898,N$820:N$898))</f>
        <v/>
      </c>
      <c r="G1056" s="939"/>
      <c r="H1056" s="1269" t="str">
        <f t="shared" ref="H1056:H1063" si="204">IF($A1056="","",LOOKUP($B1056,$T$820:$T$898,E$820:E$898))</f>
        <v/>
      </c>
      <c r="I1056" s="1269" t="str">
        <f t="shared" ref="I1056:I1063" si="205">IF($A1056="","",LOOKUP($B1056,$T$820:$T$898,O$820:O$898))</f>
        <v/>
      </c>
      <c r="J1056" s="1269" t="str">
        <f t="shared" ref="J1056:J1063" si="206">IF($A1056="","",LOOKUP($B1056,$T$820:$T$898,F$820:F$898))</f>
        <v/>
      </c>
      <c r="K1056" s="1269" t="str">
        <f t="shared" ref="K1056:K1063" si="207">IF($A1056="","",LOOKUP($B1056,$T$820:$T$898,P$820:P$898))</f>
        <v/>
      </c>
      <c r="L1056" s="939"/>
      <c r="M1056" s="1252" t="str">
        <f>IF(LOOKUP(R1056,R$1071:R$1094,R$1071:R$1094)=R1056,R1056,"")</f>
        <v/>
      </c>
      <c r="N1056" s="939"/>
      <c r="O1056" s="939"/>
      <c r="P1056" s="939"/>
      <c r="Q1056" s="459"/>
      <c r="R1056" s="939" t="str">
        <f t="shared" si="199"/>
        <v/>
      </c>
      <c r="S1056" s="46"/>
      <c r="T1056" s="46"/>
      <c r="U1056" s="1082"/>
      <c r="V1056" s="46"/>
    </row>
    <row r="1057" spans="1:22" ht="15.75" customHeight="1">
      <c r="A1057" s="1268" t="str">
        <f t="shared" si="200"/>
        <v/>
      </c>
      <c r="B1057" s="1242">
        <v>14</v>
      </c>
      <c r="C1057" s="526" t="str">
        <f t="shared" si="191"/>
        <v/>
      </c>
      <c r="D1057" s="526" t="str">
        <f t="shared" si="201"/>
        <v/>
      </c>
      <c r="E1057" s="526" t="str">
        <f t="shared" si="202"/>
        <v/>
      </c>
      <c r="F1057" s="526" t="str">
        <f t="shared" si="203"/>
        <v/>
      </c>
      <c r="G1057" s="939"/>
      <c r="H1057" s="1269" t="str">
        <f t="shared" si="204"/>
        <v/>
      </c>
      <c r="I1057" s="1269" t="str">
        <f t="shared" si="205"/>
        <v/>
      </c>
      <c r="J1057" s="1269" t="str">
        <f t="shared" si="206"/>
        <v/>
      </c>
      <c r="K1057" s="1269" t="str">
        <f t="shared" si="207"/>
        <v/>
      </c>
      <c r="L1057" s="939"/>
      <c r="M1057" s="1252" t="str">
        <f t="shared" ref="M1057:M1063" si="208">IF(LOOKUP(R1057,R$1071:R$1094,R$1071:R$1094)=R1057,R1057,"")</f>
        <v/>
      </c>
      <c r="N1057" s="939"/>
      <c r="O1057" s="939"/>
      <c r="P1057" s="939"/>
      <c r="Q1057" s="459"/>
      <c r="R1057" s="939" t="str">
        <f t="shared" si="199"/>
        <v/>
      </c>
      <c r="S1057" s="46"/>
      <c r="T1057" s="46"/>
      <c r="U1057" s="1082"/>
      <c r="V1057" s="46"/>
    </row>
    <row r="1058" spans="1:22" ht="15.75" customHeight="1">
      <c r="A1058" s="1268" t="str">
        <f t="shared" si="200"/>
        <v/>
      </c>
      <c r="B1058" s="1242">
        <v>15</v>
      </c>
      <c r="C1058" s="526" t="str">
        <f t="shared" si="191"/>
        <v/>
      </c>
      <c r="D1058" s="526" t="str">
        <f t="shared" si="201"/>
        <v/>
      </c>
      <c r="E1058" s="526" t="str">
        <f t="shared" si="202"/>
        <v/>
      </c>
      <c r="F1058" s="526" t="str">
        <f t="shared" si="203"/>
        <v/>
      </c>
      <c r="G1058" s="939"/>
      <c r="H1058" s="1269" t="str">
        <f t="shared" si="204"/>
        <v/>
      </c>
      <c r="I1058" s="1269" t="str">
        <f t="shared" si="205"/>
        <v/>
      </c>
      <c r="J1058" s="1269" t="str">
        <f t="shared" si="206"/>
        <v/>
      </c>
      <c r="K1058" s="1269" t="str">
        <f t="shared" si="207"/>
        <v/>
      </c>
      <c r="L1058" s="939"/>
      <c r="M1058" s="1252" t="str">
        <f t="shared" si="208"/>
        <v/>
      </c>
      <c r="N1058" s="939"/>
      <c r="O1058" s="939"/>
      <c r="P1058" s="939"/>
      <c r="Q1058" s="459"/>
      <c r="R1058" s="939" t="str">
        <f t="shared" si="199"/>
        <v/>
      </c>
      <c r="S1058" s="46"/>
      <c r="T1058" s="46"/>
      <c r="U1058" s="1082"/>
      <c r="V1058" s="46"/>
    </row>
    <row r="1059" spans="1:22" ht="15.75" customHeight="1">
      <c r="A1059" s="1268" t="str">
        <f t="shared" si="200"/>
        <v/>
      </c>
      <c r="B1059" s="1242">
        <v>16</v>
      </c>
      <c r="C1059" s="526" t="str">
        <f t="shared" si="191"/>
        <v/>
      </c>
      <c r="D1059" s="526" t="str">
        <f t="shared" si="201"/>
        <v/>
      </c>
      <c r="E1059" s="526" t="str">
        <f t="shared" si="202"/>
        <v/>
      </c>
      <c r="F1059" s="526" t="str">
        <f t="shared" si="203"/>
        <v/>
      </c>
      <c r="G1059" s="939"/>
      <c r="H1059" s="1269" t="str">
        <f t="shared" si="204"/>
        <v/>
      </c>
      <c r="I1059" s="1269" t="str">
        <f t="shared" si="205"/>
        <v/>
      </c>
      <c r="J1059" s="1269" t="str">
        <f t="shared" si="206"/>
        <v/>
      </c>
      <c r="K1059" s="1269" t="str">
        <f t="shared" si="207"/>
        <v/>
      </c>
      <c r="L1059" s="939"/>
      <c r="M1059" s="1252" t="str">
        <f t="shared" si="208"/>
        <v/>
      </c>
      <c r="N1059" s="939"/>
      <c r="O1059" s="939"/>
      <c r="P1059" s="939"/>
      <c r="Q1059" s="459"/>
      <c r="R1059" s="939" t="str">
        <f t="shared" si="199"/>
        <v/>
      </c>
      <c r="S1059" s="46"/>
      <c r="T1059" s="46"/>
      <c r="U1059" s="1082"/>
      <c r="V1059" s="46"/>
    </row>
    <row r="1060" spans="1:22" ht="15.75" customHeight="1">
      <c r="A1060" s="1268" t="str">
        <f t="shared" si="200"/>
        <v/>
      </c>
      <c r="B1060" s="1242">
        <v>17</v>
      </c>
      <c r="C1060" s="526" t="str">
        <f t="shared" si="191"/>
        <v/>
      </c>
      <c r="D1060" s="526" t="str">
        <f t="shared" si="201"/>
        <v/>
      </c>
      <c r="E1060" s="526" t="str">
        <f t="shared" si="202"/>
        <v/>
      </c>
      <c r="F1060" s="526" t="str">
        <f t="shared" si="203"/>
        <v/>
      </c>
      <c r="G1060" s="939"/>
      <c r="H1060" s="1269" t="str">
        <f t="shared" si="204"/>
        <v/>
      </c>
      <c r="I1060" s="1269" t="str">
        <f t="shared" si="205"/>
        <v/>
      </c>
      <c r="J1060" s="1269" t="str">
        <f t="shared" si="206"/>
        <v/>
      </c>
      <c r="K1060" s="1269" t="str">
        <f t="shared" si="207"/>
        <v/>
      </c>
      <c r="L1060" s="939"/>
      <c r="M1060" s="1252" t="str">
        <f t="shared" si="208"/>
        <v/>
      </c>
      <c r="N1060" s="939"/>
      <c r="O1060" s="939"/>
      <c r="P1060" s="939"/>
      <c r="Q1060" s="459"/>
      <c r="R1060" s="939" t="str">
        <f t="shared" si="199"/>
        <v/>
      </c>
      <c r="S1060" s="46"/>
      <c r="T1060" s="46"/>
      <c r="U1060" s="1082"/>
      <c r="V1060" s="46"/>
    </row>
    <row r="1061" spans="1:22" ht="15.75" customHeight="1">
      <c r="A1061" s="1268" t="str">
        <f t="shared" si="200"/>
        <v/>
      </c>
      <c r="B1061" s="1242">
        <v>18</v>
      </c>
      <c r="C1061" s="526" t="str">
        <f t="shared" si="191"/>
        <v/>
      </c>
      <c r="D1061" s="526" t="str">
        <f t="shared" si="201"/>
        <v/>
      </c>
      <c r="E1061" s="526" t="str">
        <f t="shared" si="202"/>
        <v/>
      </c>
      <c r="F1061" s="526" t="str">
        <f t="shared" si="203"/>
        <v/>
      </c>
      <c r="G1061" s="939"/>
      <c r="H1061" s="1269" t="str">
        <f t="shared" si="204"/>
        <v/>
      </c>
      <c r="I1061" s="1269" t="str">
        <f t="shared" si="205"/>
        <v/>
      </c>
      <c r="J1061" s="1269" t="str">
        <f t="shared" si="206"/>
        <v/>
      </c>
      <c r="K1061" s="1269" t="str">
        <f t="shared" si="207"/>
        <v/>
      </c>
      <c r="L1061" s="939"/>
      <c r="M1061" s="1252" t="str">
        <f t="shared" si="208"/>
        <v/>
      </c>
      <c r="N1061" s="939"/>
      <c r="O1061" s="939"/>
      <c r="P1061" s="939"/>
      <c r="Q1061" s="459"/>
      <c r="R1061" s="939" t="str">
        <f t="shared" si="199"/>
        <v/>
      </c>
      <c r="S1061" s="46"/>
      <c r="T1061" s="46"/>
      <c r="U1061" s="1082"/>
      <c r="V1061" s="46"/>
    </row>
    <row r="1062" spans="1:22" ht="15.75" customHeight="1">
      <c r="A1062" s="1268" t="str">
        <f t="shared" si="200"/>
        <v/>
      </c>
      <c r="B1062" s="1242">
        <v>19</v>
      </c>
      <c r="C1062" s="526" t="str">
        <f t="shared" si="191"/>
        <v/>
      </c>
      <c r="D1062" s="526" t="str">
        <f t="shared" si="201"/>
        <v/>
      </c>
      <c r="E1062" s="526" t="str">
        <f t="shared" si="202"/>
        <v/>
      </c>
      <c r="F1062" s="526" t="str">
        <f t="shared" si="203"/>
        <v/>
      </c>
      <c r="G1062" s="939"/>
      <c r="H1062" s="1269" t="str">
        <f t="shared" si="204"/>
        <v/>
      </c>
      <c r="I1062" s="1269" t="str">
        <f t="shared" si="205"/>
        <v/>
      </c>
      <c r="J1062" s="1269" t="str">
        <f t="shared" si="206"/>
        <v/>
      </c>
      <c r="K1062" s="1269" t="str">
        <f t="shared" si="207"/>
        <v/>
      </c>
      <c r="L1062" s="939"/>
      <c r="M1062" s="1252" t="str">
        <f t="shared" si="208"/>
        <v/>
      </c>
      <c r="N1062" s="939"/>
      <c r="O1062" s="939"/>
      <c r="P1062" s="939"/>
      <c r="Q1062" s="459"/>
      <c r="R1062" s="939" t="str">
        <f t="shared" si="199"/>
        <v/>
      </c>
      <c r="S1062" s="46"/>
      <c r="T1062" s="46"/>
      <c r="U1062" s="1082"/>
      <c r="V1062" s="46"/>
    </row>
    <row r="1063" spans="1:22" ht="15.75" customHeight="1">
      <c r="A1063" s="1268" t="str">
        <f t="shared" si="200"/>
        <v/>
      </c>
      <c r="B1063" s="1242">
        <v>20</v>
      </c>
      <c r="C1063" s="526" t="str">
        <f t="shared" si="191"/>
        <v/>
      </c>
      <c r="D1063" s="526" t="str">
        <f t="shared" si="201"/>
        <v/>
      </c>
      <c r="E1063" s="526" t="str">
        <f t="shared" si="202"/>
        <v/>
      </c>
      <c r="F1063" s="526" t="str">
        <f t="shared" si="203"/>
        <v/>
      </c>
      <c r="G1063" s="939"/>
      <c r="H1063" s="1269" t="str">
        <f t="shared" si="204"/>
        <v/>
      </c>
      <c r="I1063" s="1269" t="str">
        <f t="shared" si="205"/>
        <v/>
      </c>
      <c r="J1063" s="1269" t="str">
        <f t="shared" si="206"/>
        <v/>
      </c>
      <c r="K1063" s="1269" t="str">
        <f t="shared" si="207"/>
        <v/>
      </c>
      <c r="L1063" s="939"/>
      <c r="M1063" s="1252" t="str">
        <f t="shared" si="208"/>
        <v/>
      </c>
      <c r="N1063" s="939"/>
      <c r="O1063" s="939"/>
      <c r="P1063" s="939"/>
      <c r="Q1063" s="459"/>
      <c r="R1063" s="939" t="str">
        <f t="shared" si="199"/>
        <v/>
      </c>
      <c r="S1063" s="46"/>
      <c r="T1063" s="46"/>
      <c r="U1063" s="1082"/>
      <c r="V1063" s="46"/>
    </row>
    <row r="1064" spans="1:22" ht="15.75" customHeight="1">
      <c r="A1064" s="1268" t="s">
        <v>606</v>
      </c>
      <c r="B1064" s="1242"/>
      <c r="C1064" s="526">
        <f>SUM(C889:C895)</f>
        <v>8.3170254403131125E-2</v>
      </c>
      <c r="D1064" s="526">
        <f>SUM(M889:M895)</f>
        <v>0</v>
      </c>
      <c r="E1064" s="526">
        <f>SUM(D889:D895)</f>
        <v>8.1648184387910425E-2</v>
      </c>
      <c r="F1064" s="526">
        <f>SUM(N889:N895)</f>
        <v>0</v>
      </c>
      <c r="G1064" s="939"/>
      <c r="H1064" s="526">
        <f>SUM(E889:E895)</f>
        <v>0</v>
      </c>
      <c r="I1064" s="526">
        <f>SUM(O889:O895)</f>
        <v>0</v>
      </c>
      <c r="J1064" s="526">
        <f>SUM(F889:F895)</f>
        <v>0</v>
      </c>
      <c r="K1064" s="526">
        <f>SUM(P889:P895)</f>
        <v>0</v>
      </c>
      <c r="L1064" s="939"/>
      <c r="M1064" s="1252"/>
      <c r="N1064" s="939"/>
      <c r="O1064" s="939"/>
      <c r="P1064" s="939"/>
      <c r="Q1064" s="459"/>
      <c r="R1064" s="939"/>
      <c r="S1064" s="939"/>
      <c r="T1064" s="46"/>
      <c r="U1064" s="1082">
        <v>1056</v>
      </c>
      <c r="V1064" s="46"/>
    </row>
    <row r="1065" spans="1:22" ht="15.75" customHeight="1">
      <c r="A1065" s="1268" t="s">
        <v>852</v>
      </c>
      <c r="B1065" s="1242"/>
      <c r="C1065" s="526">
        <f>SUM(C887:C888)</f>
        <v>2.2941780821917807E-2</v>
      </c>
      <c r="D1065" s="526">
        <f>SUM(M887:M888)</f>
        <v>-2.2941780821917807E-2</v>
      </c>
      <c r="E1065" s="526">
        <f>SUM(D887:D888)</f>
        <v>3.2171701120797008E-2</v>
      </c>
      <c r="F1065" s="526">
        <f>SUM(N887:N888)</f>
        <v>-3.2171701120797008E-2</v>
      </c>
      <c r="G1065" s="939"/>
      <c r="H1065" s="526">
        <f>SUM(E887:E888)</f>
        <v>2.2811021170610211E-2</v>
      </c>
      <c r="I1065" s="526">
        <f>SUM(O887:O888)</f>
        <v>-2.2811021170610211E-2</v>
      </c>
      <c r="J1065" s="526">
        <f>SUM(F887:F888)</f>
        <v>5.4746450809464504E-2</v>
      </c>
      <c r="K1065" s="526">
        <f>SUM(P887:P888)</f>
        <v>-5.4746450809464504E-2</v>
      </c>
      <c r="L1065" s="939"/>
      <c r="M1065" s="1252"/>
      <c r="N1065" s="939"/>
      <c r="O1065" s="939"/>
      <c r="P1065" s="939"/>
      <c r="Q1065" s="459"/>
      <c r="R1065" s="939"/>
      <c r="S1065" s="939"/>
      <c r="T1065" s="46"/>
      <c r="U1065" s="1082">
        <v>1057</v>
      </c>
      <c r="V1065" s="46"/>
    </row>
    <row r="1066" spans="1:22" ht="15.75" customHeight="1">
      <c r="A1066" s="1268" t="s">
        <v>853</v>
      </c>
      <c r="B1066" s="1242"/>
      <c r="C1066" s="526">
        <f>SUM(C880,C883,C885)</f>
        <v>6.88241095890411E-3</v>
      </c>
      <c r="D1066" s="526">
        <f>SUM(M880,M883,M885)</f>
        <v>-6.88241095890411E-3</v>
      </c>
      <c r="E1066" s="526">
        <f>SUM(D880,D883,D885)</f>
        <v>0</v>
      </c>
      <c r="F1066" s="526">
        <f>SUM(N880,N883,N885)</f>
        <v>0</v>
      </c>
      <c r="G1066" s="939"/>
      <c r="H1066" s="526">
        <f>SUM(E880,E883,E885)</f>
        <v>0</v>
      </c>
      <c r="I1066" s="526">
        <f>SUM(O880,O883,O885)</f>
        <v>0</v>
      </c>
      <c r="J1066" s="526">
        <f>SUM(F880,F883,F885)</f>
        <v>0</v>
      </c>
      <c r="K1066" s="526">
        <f>SUM(P880,P883,P885)</f>
        <v>0</v>
      </c>
      <c r="L1066" s="939"/>
      <c r="M1066" s="939"/>
      <c r="N1066" s="939"/>
      <c r="O1066" s="939"/>
      <c r="P1066" s="939"/>
      <c r="Q1066" s="459"/>
      <c r="R1066" s="939"/>
      <c r="S1066" s="939"/>
      <c r="T1066" s="46"/>
      <c r="U1066" s="1082">
        <v>1058</v>
      </c>
      <c r="V1066" s="46"/>
    </row>
    <row r="1067" spans="1:22" ht="15.75" customHeight="1">
      <c r="A1067" s="1268" t="s">
        <v>858</v>
      </c>
      <c r="B1067" s="1242"/>
      <c r="C1067" s="526">
        <f>SUM(C865:C879,C881:C882,C884)</f>
        <v>0.18516018368617679</v>
      </c>
      <c r="D1067" s="526">
        <f>SUM(M865:M879,M881:M882,M884)</f>
        <v>0.11093767856098681</v>
      </c>
      <c r="E1067" s="526">
        <f>SUM(D865:D879,D881:D882,D884)</f>
        <v>0.17480152864259027</v>
      </c>
      <c r="F1067" s="526">
        <f>SUM(N865:N879,N881:N882,N884)</f>
        <v>0.12129633360457336</v>
      </c>
      <c r="G1067" s="939"/>
      <c r="H1067" s="526">
        <f>SUM(E865:E879,E881:E882,E884)</f>
        <v>0.22351310834371105</v>
      </c>
      <c r="I1067" s="526">
        <f>SUM(O865:O879,O881:O882,O884)</f>
        <v>7.2584753903452565E-2</v>
      </c>
      <c r="J1067" s="526">
        <f>SUM(F865:F879,F881:F882,F884)</f>
        <v>0.31936886824408472</v>
      </c>
      <c r="K1067" s="526">
        <f>SUM(P865:P879,P881:P882,P884)</f>
        <v>-2.3271005996921099E-2</v>
      </c>
      <c r="L1067" s="939"/>
      <c r="M1067" s="939"/>
      <c r="N1067" s="939"/>
      <c r="O1067" s="939"/>
      <c r="P1067" s="939"/>
      <c r="Q1067" s="459"/>
      <c r="R1067" s="939"/>
      <c r="S1067" s="46"/>
      <c r="T1067" s="46"/>
      <c r="U1067" s="1082">
        <v>1059</v>
      </c>
      <c r="V1067" s="46"/>
    </row>
    <row r="1068" spans="1:22" ht="15.75" customHeight="1">
      <c r="A1068" s="1270" t="s">
        <v>607</v>
      </c>
      <c r="B1068" s="1242"/>
      <c r="C1068" s="526">
        <f>SUM(C859:C864,C886)</f>
        <v>0.7116163387297636</v>
      </c>
      <c r="D1068" s="1271">
        <f>SUM(M859:M860)</f>
        <v>0</v>
      </c>
      <c r="E1068" s="526">
        <f>SUM(D859:D864,D886)</f>
        <v>0.64870136986301374</v>
      </c>
      <c r="F1068" s="1271">
        <f>SUM(N859:N860)</f>
        <v>0</v>
      </c>
      <c r="G1068" s="939"/>
      <c r="H1068" s="526">
        <f>SUM(E859:E864,E886)</f>
        <v>0.61046594022415945</v>
      </c>
      <c r="I1068" s="1271">
        <f>SUM(O859:O860)</f>
        <v>0</v>
      </c>
      <c r="J1068" s="526">
        <f>SUM(F859:F864,F886)</f>
        <v>0.58156320298879205</v>
      </c>
      <c r="K1068" s="1271">
        <f>SUM(P859:P860)</f>
        <v>0</v>
      </c>
      <c r="L1068" s="939"/>
      <c r="M1068" s="939"/>
      <c r="N1068" s="939"/>
      <c r="O1068" s="939"/>
      <c r="P1068" s="939"/>
      <c r="Q1068" s="459"/>
      <c r="R1068" s="939"/>
      <c r="S1068" s="46"/>
      <c r="T1068" s="46"/>
      <c r="U1068" s="1082">
        <v>1060</v>
      </c>
      <c r="V1068" s="46"/>
    </row>
    <row r="1069" spans="1:22" ht="15.75" customHeight="1">
      <c r="A1069" s="1272" t="s">
        <v>107</v>
      </c>
      <c r="B1069" s="1242"/>
      <c r="C1069" s="526">
        <f>SUM(C1044:C1068)</f>
        <v>1.1953969036351779</v>
      </c>
      <c r="D1069" s="526">
        <f>SUM(D1044:D1068)</f>
        <v>0.11111348678016489</v>
      </c>
      <c r="E1069" s="526">
        <f>SUM(E1044:E1068)</f>
        <v>1.237148294703394</v>
      </c>
      <c r="F1069" s="526">
        <f>SUM(F1044:F1068)</f>
        <v>0.13912463248377635</v>
      </c>
      <c r="G1069" s="1273"/>
      <c r="H1069" s="1269">
        <f>SUM(H1044:H1068)</f>
        <v>1.3864139572436696</v>
      </c>
      <c r="I1069" s="1269">
        <f>SUM(I1044:I1068)</f>
        <v>-4.0264280965787796E-2</v>
      </c>
      <c r="J1069" s="1269">
        <f>SUM(J1044:J1068)</f>
        <v>1.607260099543379</v>
      </c>
      <c r="K1069" s="1269">
        <f>SUM(K1044:K1068)</f>
        <v>0.30664116834928068</v>
      </c>
      <c r="L1069" s="939"/>
      <c r="M1069" s="939"/>
      <c r="N1069" s="939"/>
      <c r="O1069" s="939"/>
      <c r="P1069" s="939"/>
      <c r="Q1069" s="459"/>
      <c r="R1069" s="939"/>
      <c r="S1069" s="46"/>
      <c r="T1069" s="46"/>
      <c r="U1069" s="1082">
        <v>1061</v>
      </c>
      <c r="V1069" s="46"/>
    </row>
    <row r="1070" spans="1:22" ht="15.75" customHeight="1">
      <c r="A1070" s="472"/>
      <c r="B1070" s="1242"/>
      <c r="C1070" s="1274"/>
      <c r="D1070" s="1274"/>
      <c r="E1070" s="1274"/>
      <c r="F1070" s="1274"/>
      <c r="G1070" s="939"/>
      <c r="H1070" s="1275"/>
      <c r="I1070" s="1275"/>
      <c r="J1070" s="1275"/>
      <c r="K1070" s="1275"/>
      <c r="L1070" s="939"/>
      <c r="M1070" s="939"/>
      <c r="N1070" s="939"/>
      <c r="O1070" s="939"/>
      <c r="P1070" s="939"/>
      <c r="Q1070" s="459"/>
      <c r="R1070" s="939" t="s">
        <v>604</v>
      </c>
      <c r="S1070" s="46"/>
      <c r="T1070" s="46"/>
      <c r="U1070" s="1082">
        <v>1062</v>
      </c>
      <c r="V1070" s="46"/>
    </row>
    <row r="1071" spans="1:22" ht="15.75" customHeight="1">
      <c r="A1071" s="1249" t="s">
        <v>16</v>
      </c>
      <c r="B1071" s="1242"/>
      <c r="C1071" s="1250" t="str">
        <f>C1036</f>
        <v>VP</v>
      </c>
      <c r="D1071" s="1250" t="str">
        <f>C1036</f>
        <v>VP</v>
      </c>
      <c r="E1071" s="1250" t="str">
        <f>E1036</f>
        <v>P</v>
      </c>
      <c r="F1071" s="1250" t="str">
        <f>E1036</f>
        <v>P</v>
      </c>
      <c r="G1071" s="939"/>
      <c r="H1071" s="1251" t="str">
        <f>H1036</f>
        <v>M</v>
      </c>
      <c r="I1071" s="1251" t="str">
        <f>H1036</f>
        <v>M</v>
      </c>
      <c r="J1071" s="1251" t="str">
        <f>J1036</f>
        <v>BO</v>
      </c>
      <c r="K1071" s="1251" t="str">
        <f>J1036</f>
        <v>BO</v>
      </c>
      <c r="L1071" s="939"/>
      <c r="M1071" s="1251" t="s">
        <v>604</v>
      </c>
      <c r="N1071" s="939"/>
      <c r="O1071" s="939"/>
      <c r="P1071" s="939"/>
      <c r="Q1071" s="459"/>
      <c r="R1071" s="939">
        <v>0</v>
      </c>
      <c r="S1071" s="46"/>
      <c r="T1071" s="46"/>
      <c r="U1071" s="1082">
        <v>1063</v>
      </c>
      <c r="V1071" s="46"/>
    </row>
    <row r="1072" spans="1:22" ht="15.75" customHeight="1">
      <c r="A1072" s="1268" t="str">
        <f t="shared" ref="A1072:A1094" si="209">IF(OR(A1071="",LOOKUP(B1072,$T$904:$T$983,A$904:A$983)=A1071),"",LOOKUP(B1072,$T$904:$T$983,A$904:A$983))</f>
        <v>Pig sales: no sold</v>
      </c>
      <c r="B1072" s="1242">
        <v>1</v>
      </c>
      <c r="C1072" s="1144">
        <f>LOOKUP($B1072,$T$904:$T$983,C$904:C$983)</f>
        <v>500</v>
      </c>
      <c r="D1072" s="1144">
        <f>LOOKUP($B1072,$T$904:$T$983,M$904:M$983)</f>
        <v>0</v>
      </c>
      <c r="E1072" s="1144">
        <f>LOOKUP($B1072,$T$904:$T$983,D$904:D$983)</f>
        <v>2600</v>
      </c>
      <c r="F1072" s="1144">
        <f>LOOKUP($B1072,$T$904:$T$983,N$904:N$983)</f>
        <v>0</v>
      </c>
      <c r="G1072" s="939"/>
      <c r="H1072" s="1252">
        <f>LOOKUP($B1072,$T$904:$T$983,E$904:E$983)</f>
        <v>1600</v>
      </c>
      <c r="I1072" s="1252">
        <f>LOOKUP($B1072,$T$904:$T$983,O$904:O$983)</f>
        <v>0</v>
      </c>
      <c r="J1072" s="1252">
        <f>LOOKUP($B1072,$T$904:$T$983,F$904:F$983)</f>
        <v>600</v>
      </c>
      <c r="K1072" s="1252">
        <f>LOOKUP($B1072,$T$904:$T$983,P$904:P$983)</f>
        <v>0</v>
      </c>
      <c r="L1072" s="939"/>
      <c r="M1072" s="1025" t="str">
        <f>IF(LOOKUP(R1072,R$1044:R$1065,R$1044:R$1065)=R1072,R1072,"")</f>
        <v/>
      </c>
      <c r="N1072" s="939"/>
      <c r="O1072" s="939"/>
      <c r="P1072" s="939"/>
      <c r="Q1072" s="459"/>
      <c r="R1072" s="939" t="str">
        <f t="shared" ref="R1072:R1093" si="210">IF($A1072="","",IF(LOOKUP($B1072,$T$904:$T$983,R$904:R$983)=0,"",LOOKUP($B1072,$T$904:$T$983,R$904:R$983)))</f>
        <v/>
      </c>
      <c r="S1072" s="46"/>
      <c r="T1072" s="46"/>
      <c r="U1072" s="1082">
        <v>1064</v>
      </c>
      <c r="V1072" s="46"/>
    </row>
    <row r="1073" spans="1:22" ht="15.75" customHeight="1">
      <c r="A1073" s="1268" t="str">
        <f t="shared" si="209"/>
        <v>Cattle sales - local: no. sold</v>
      </c>
      <c r="B1073" s="1242">
        <v>2</v>
      </c>
      <c r="C1073" s="1144">
        <f t="shared" ref="C1073:C1099" si="211">IF($A1073="","",LOOKUP($B1073,$T$904:$T$983,C$904:C$983))</f>
        <v>0</v>
      </c>
      <c r="D1073" s="1144">
        <f t="shared" ref="D1073:D1094" si="212">IF($A1073="","",LOOKUP($B1073,$T$904:$T$983,M$904:M$983))</f>
        <v>0</v>
      </c>
      <c r="E1073" s="1144">
        <f t="shared" ref="E1073:E1094" si="213">IF($A1073="","",LOOKUP($B1073,$T$904:$T$983,D$904:D$983))</f>
        <v>0</v>
      </c>
      <c r="F1073" s="1144">
        <f t="shared" ref="F1073:F1094" si="214">IF($A1073="","",LOOKUP($B1073,$T$904:$T$983,N$904:N$983))</f>
        <v>0</v>
      </c>
      <c r="G1073" s="939"/>
      <c r="H1073" s="1252">
        <f t="shared" ref="H1073:H1094" si="215">IF($A1073="","",LOOKUP($B1073,$T$904:$T$983,E$904:E$983))</f>
        <v>5000</v>
      </c>
      <c r="I1073" s="1252">
        <f t="shared" ref="I1073:I1094" si="216">IF($A1073="","",LOOKUP($B1073,$T$904:$T$983,O$904:O$983))</f>
        <v>0</v>
      </c>
      <c r="J1073" s="1252">
        <f t="shared" ref="J1073:J1094" si="217">IF($A1073="","",LOOKUP($B1073,$T$904:$T$983,F$904:F$983))</f>
        <v>12000</v>
      </c>
      <c r="K1073" s="1252">
        <f t="shared" ref="K1073:K1094" si="218">IF($A1073="","",LOOKUP($B1073,$T$904:$T$983,P$904:P$983))</f>
        <v>0</v>
      </c>
      <c r="L1073" s="939"/>
      <c r="M1073" s="1025" t="str">
        <f>IF(LOOKUP(R1073,R$1044:R$1065,R$1044:R$1065)=R1073,R1073,"")</f>
        <v/>
      </c>
      <c r="N1073" s="939"/>
      <c r="O1073" s="939"/>
      <c r="P1073" s="939"/>
      <c r="Q1073" s="459"/>
      <c r="R1073" s="939" t="str">
        <f t="shared" si="210"/>
        <v/>
      </c>
      <c r="S1073" s="46"/>
      <c r="T1073" s="46"/>
      <c r="U1073" s="1082">
        <v>1065</v>
      </c>
      <c r="V1073" s="46"/>
    </row>
    <row r="1074" spans="1:22" ht="15.75" customHeight="1">
      <c r="A1074" s="1268" t="str">
        <f t="shared" si="209"/>
        <v>Goat sales - local: no. sold</v>
      </c>
      <c r="B1074" s="1242">
        <v>3</v>
      </c>
      <c r="C1074" s="1144">
        <f t="shared" si="211"/>
        <v>0</v>
      </c>
      <c r="D1074" s="1144">
        <f t="shared" si="212"/>
        <v>0</v>
      </c>
      <c r="E1074" s="1144">
        <f t="shared" si="213"/>
        <v>0</v>
      </c>
      <c r="F1074" s="1144">
        <f t="shared" si="214"/>
        <v>0</v>
      </c>
      <c r="G1074" s="939"/>
      <c r="H1074" s="1252">
        <f t="shared" si="215"/>
        <v>1400</v>
      </c>
      <c r="I1074" s="1252">
        <f t="shared" si="216"/>
        <v>350</v>
      </c>
      <c r="J1074" s="1252">
        <f t="shared" si="217"/>
        <v>4200</v>
      </c>
      <c r="K1074" s="1252">
        <f t="shared" si="218"/>
        <v>-1050</v>
      </c>
      <c r="L1074" s="939"/>
      <c r="M1074" s="1025" t="str">
        <f>IF(LOOKUP(R1074,R$1044:R$1065,R$1044:R$1065)=R1074,R1074,"")</f>
        <v/>
      </c>
      <c r="N1074" s="939"/>
      <c r="O1074" s="939"/>
      <c r="P1074" s="939"/>
      <c r="Q1074" s="459"/>
      <c r="R1074" s="939" t="str">
        <f t="shared" si="210"/>
        <v/>
      </c>
      <c r="S1074" s="46"/>
      <c r="T1074" s="46"/>
      <c r="U1074" s="1082">
        <v>1066</v>
      </c>
      <c r="V1074" s="46"/>
    </row>
    <row r="1075" spans="1:22" ht="15.75" customHeight="1">
      <c r="A1075" s="1268" t="str">
        <f t="shared" si="209"/>
        <v>Sheep sales - local: no. sold</v>
      </c>
      <c r="B1075" s="1242">
        <v>4</v>
      </c>
      <c r="C1075" s="1144">
        <f t="shared" si="211"/>
        <v>0</v>
      </c>
      <c r="D1075" s="1144">
        <f t="shared" si="212"/>
        <v>0</v>
      </c>
      <c r="E1075" s="1144">
        <f t="shared" si="213"/>
        <v>0</v>
      </c>
      <c r="F1075" s="1144">
        <f t="shared" si="214"/>
        <v>0</v>
      </c>
      <c r="G1075" s="939"/>
      <c r="H1075" s="1252">
        <f t="shared" si="215"/>
        <v>400</v>
      </c>
      <c r="I1075" s="1252">
        <f t="shared" si="216"/>
        <v>0</v>
      </c>
      <c r="J1075" s="1252">
        <f t="shared" si="217"/>
        <v>900</v>
      </c>
      <c r="K1075" s="1252">
        <f t="shared" si="218"/>
        <v>0</v>
      </c>
      <c r="L1075" s="939"/>
      <c r="M1075" s="1025" t="str">
        <f>IF(LOOKUP(R1075,R$1044:R$1065,R$1044:R$1065)=R1075,R1075,"")</f>
        <v/>
      </c>
      <c r="N1075" s="939"/>
      <c r="O1075" s="939"/>
      <c r="P1075" s="939"/>
      <c r="Q1075" s="459"/>
      <c r="R1075" s="939" t="str">
        <f t="shared" si="210"/>
        <v/>
      </c>
      <c r="S1075" s="46"/>
      <c r="T1075" s="46"/>
      <c r="U1075" s="1082">
        <v>1067</v>
      </c>
      <c r="V1075" s="46"/>
    </row>
    <row r="1076" spans="1:22" ht="15.75" customHeight="1">
      <c r="A1076" s="1268" t="str">
        <f t="shared" si="209"/>
        <v>Chicken sales: no. sold</v>
      </c>
      <c r="B1076" s="1242">
        <v>5</v>
      </c>
      <c r="C1076" s="1144">
        <f t="shared" si="211"/>
        <v>135</v>
      </c>
      <c r="D1076" s="1144">
        <f t="shared" si="212"/>
        <v>0</v>
      </c>
      <c r="E1076" s="1144">
        <f t="shared" si="213"/>
        <v>198</v>
      </c>
      <c r="F1076" s="1144">
        <f t="shared" si="214"/>
        <v>0</v>
      </c>
      <c r="G1076" s="939"/>
      <c r="H1076" s="1252">
        <f t="shared" si="215"/>
        <v>100</v>
      </c>
      <c r="I1076" s="1252">
        <f t="shared" si="216"/>
        <v>0</v>
      </c>
      <c r="J1076" s="1252">
        <f t="shared" si="217"/>
        <v>405</v>
      </c>
      <c r="K1076" s="1252">
        <f t="shared" si="218"/>
        <v>0</v>
      </c>
      <c r="L1076" s="939"/>
      <c r="M1076" s="1025" t="str">
        <f>IF(LOOKUP(R1076,R$1044:R$1065,R$1044:R$1065)=R1076,R1076,"")</f>
        <v/>
      </c>
      <c r="N1076" s="939"/>
      <c r="O1076" s="939"/>
      <c r="P1076" s="939"/>
      <c r="Q1076" s="459"/>
      <c r="R1076" s="939" t="str">
        <f t="shared" si="210"/>
        <v/>
      </c>
      <c r="S1076" s="46"/>
      <c r="T1076" s="46"/>
      <c r="U1076" s="1082">
        <v>1068</v>
      </c>
      <c r="V1076" s="46"/>
    </row>
    <row r="1077" spans="1:22" ht="15.75" customHeight="1">
      <c r="A1077" s="1268" t="str">
        <f t="shared" si="209"/>
        <v>Maize: kg produced</v>
      </c>
      <c r="B1077" s="1242">
        <v>6</v>
      </c>
      <c r="C1077" s="1144">
        <f t="shared" si="211"/>
        <v>0</v>
      </c>
      <c r="D1077" s="1144">
        <f t="shared" si="212"/>
        <v>0</v>
      </c>
      <c r="E1077" s="1144">
        <f t="shared" si="213"/>
        <v>0</v>
      </c>
      <c r="F1077" s="1144">
        <f t="shared" si="214"/>
        <v>0</v>
      </c>
      <c r="G1077" s="939"/>
      <c r="H1077" s="1252">
        <f t="shared" si="215"/>
        <v>0</v>
      </c>
      <c r="I1077" s="1252">
        <f t="shared" si="216"/>
        <v>0</v>
      </c>
      <c r="J1077" s="1252">
        <f t="shared" si="217"/>
        <v>900</v>
      </c>
      <c r="K1077" s="1252">
        <f t="shared" si="218"/>
        <v>-900</v>
      </c>
      <c r="L1077" s="939"/>
      <c r="M1077" s="1025">
        <f>IF(LOOKUP(R1077,R$1044:R$1065,R$1044:R$1065)=R1077,R1077,"")</f>
        <v>10</v>
      </c>
      <c r="N1077" s="939"/>
      <c r="O1077" s="939"/>
      <c r="P1077" s="939"/>
      <c r="Q1077" s="459"/>
      <c r="R1077" s="939">
        <f t="shared" si="210"/>
        <v>10</v>
      </c>
      <c r="S1077" s="46"/>
      <c r="T1077" s="46"/>
      <c r="U1077" s="1082">
        <v>1069</v>
      </c>
      <c r="V1077" s="46"/>
    </row>
    <row r="1078" spans="1:22" ht="15.75" customHeight="1">
      <c r="A1078" s="1268" t="str">
        <f t="shared" si="209"/>
        <v>Cowpeas: kg produced</v>
      </c>
      <c r="B1078" s="1242">
        <v>7</v>
      </c>
      <c r="C1078" s="1144">
        <f t="shared" si="211"/>
        <v>0</v>
      </c>
      <c r="D1078" s="1144">
        <f t="shared" si="212"/>
        <v>0</v>
      </c>
      <c r="E1078" s="1144">
        <f t="shared" si="213"/>
        <v>0</v>
      </c>
      <c r="F1078" s="1144">
        <f t="shared" si="214"/>
        <v>0</v>
      </c>
      <c r="G1078" s="939"/>
      <c r="H1078" s="1252">
        <f t="shared" si="215"/>
        <v>0</v>
      </c>
      <c r="I1078" s="1252">
        <f t="shared" si="216"/>
        <v>0</v>
      </c>
      <c r="J1078" s="1252">
        <f t="shared" si="217"/>
        <v>150</v>
      </c>
      <c r="K1078" s="1252">
        <f t="shared" si="218"/>
        <v>90</v>
      </c>
      <c r="L1078" s="939"/>
      <c r="M1078" s="1025">
        <f>IF(LOOKUP(R1078,R$1044:R$1065,R$1044:R$1065)=R1078,R1078,"")</f>
        <v>12</v>
      </c>
      <c r="N1078" s="939"/>
      <c r="O1078" s="939"/>
      <c r="P1078" s="939"/>
      <c r="Q1078" s="459"/>
      <c r="R1078" s="939">
        <f t="shared" si="210"/>
        <v>12</v>
      </c>
      <c r="S1078" s="46"/>
      <c r="T1078" s="46"/>
      <c r="U1078" s="1082">
        <v>1070</v>
      </c>
      <c r="V1078" s="46"/>
    </row>
    <row r="1079" spans="1:22" ht="15.75" customHeight="1">
      <c r="A1079" s="1268" t="str">
        <f t="shared" si="209"/>
        <v>Pumpkin: kg produce</v>
      </c>
      <c r="B1079" s="1242">
        <v>8</v>
      </c>
      <c r="C1079" s="1144">
        <f t="shared" si="211"/>
        <v>0</v>
      </c>
      <c r="D1079" s="1144">
        <f t="shared" si="212"/>
        <v>0</v>
      </c>
      <c r="E1079" s="1144">
        <f t="shared" si="213"/>
        <v>0</v>
      </c>
      <c r="F1079" s="1144">
        <f t="shared" si="214"/>
        <v>0</v>
      </c>
      <c r="G1079" s="939"/>
      <c r="H1079" s="1252">
        <f t="shared" si="215"/>
        <v>0</v>
      </c>
      <c r="I1079" s="1252">
        <f t="shared" si="216"/>
        <v>0</v>
      </c>
      <c r="J1079" s="1252">
        <f t="shared" si="217"/>
        <v>1500</v>
      </c>
      <c r="K1079" s="1252">
        <f t="shared" si="218"/>
        <v>-1500</v>
      </c>
      <c r="L1079" s="939"/>
      <c r="M1079" s="1025">
        <f>IF(LOOKUP(R1079,R$1044:R$1065,R$1044:R$1065)=R1079,R1079,"")</f>
        <v>15</v>
      </c>
      <c r="N1079" s="939"/>
      <c r="O1079" s="939"/>
      <c r="P1079" s="939"/>
      <c r="Q1079" s="459"/>
      <c r="R1079" s="939">
        <f t="shared" si="210"/>
        <v>15</v>
      </c>
      <c r="S1079" s="46"/>
      <c r="T1079" s="46"/>
      <c r="U1079" s="1082">
        <v>1071</v>
      </c>
      <c r="V1079" s="46"/>
    </row>
    <row r="1080" spans="1:22" ht="15.75" customHeight="1">
      <c r="A1080" s="1268" t="str">
        <f t="shared" si="209"/>
        <v>Cabbage: number produced</v>
      </c>
      <c r="B1080" s="1242">
        <v>9</v>
      </c>
      <c r="C1080" s="1144">
        <f t="shared" si="211"/>
        <v>0</v>
      </c>
      <c r="D1080" s="1144">
        <f t="shared" si="212"/>
        <v>0</v>
      </c>
      <c r="E1080" s="1144">
        <f t="shared" si="213"/>
        <v>0</v>
      </c>
      <c r="F1080" s="1144">
        <f t="shared" si="214"/>
        <v>0</v>
      </c>
      <c r="G1080" s="939"/>
      <c r="H1080" s="1252">
        <f t="shared" si="215"/>
        <v>150</v>
      </c>
      <c r="I1080" s="1252">
        <f t="shared" si="216"/>
        <v>0</v>
      </c>
      <c r="J1080" s="1252">
        <f t="shared" si="217"/>
        <v>150</v>
      </c>
      <c r="K1080" s="1252">
        <f t="shared" si="218"/>
        <v>0</v>
      </c>
      <c r="L1080" s="939"/>
      <c r="M1080" s="1025" t="str">
        <f>IF(LOOKUP(R1080,R$1044:R$1065,R$1044:R$1065)=R1080,R1080,"")</f>
        <v/>
      </c>
      <c r="N1080" s="939"/>
      <c r="O1080" s="939"/>
      <c r="P1080" s="939"/>
      <c r="Q1080" s="459"/>
      <c r="R1080" s="939" t="str">
        <f t="shared" si="210"/>
        <v/>
      </c>
      <c r="S1080" s="46"/>
      <c r="T1080" s="46"/>
      <c r="U1080" s="1082">
        <v>1072</v>
      </c>
      <c r="V1080" s="46"/>
    </row>
    <row r="1081" spans="1:22" ht="15.75" customHeight="1">
      <c r="A1081" s="1268" t="str">
        <f t="shared" si="209"/>
        <v>Tomato: kg produced</v>
      </c>
      <c r="B1081" s="1242">
        <v>10</v>
      </c>
      <c r="C1081" s="1144">
        <f t="shared" si="211"/>
        <v>0</v>
      </c>
      <c r="D1081" s="1144">
        <f t="shared" si="212"/>
        <v>0</v>
      </c>
      <c r="E1081" s="1144">
        <f t="shared" si="213"/>
        <v>0</v>
      </c>
      <c r="F1081" s="1144">
        <f t="shared" si="214"/>
        <v>0</v>
      </c>
      <c r="G1081" s="939"/>
      <c r="H1081" s="1252">
        <f t="shared" si="215"/>
        <v>0</v>
      </c>
      <c r="I1081" s="1252">
        <f t="shared" si="216"/>
        <v>0</v>
      </c>
      <c r="J1081" s="1252">
        <f t="shared" si="217"/>
        <v>7000</v>
      </c>
      <c r="K1081" s="1252">
        <f t="shared" si="218"/>
        <v>0</v>
      </c>
      <c r="L1081" s="939"/>
      <c r="M1081" s="1025" t="str">
        <f>IF(LOOKUP(R1081,R$1044:R$1065,R$1044:R$1065)=R1081,R1081,"")</f>
        <v/>
      </c>
      <c r="N1081" s="939"/>
      <c r="O1081" s="939"/>
      <c r="P1081" s="939"/>
      <c r="Q1081" s="459"/>
      <c r="R1081" s="939" t="str">
        <f t="shared" si="210"/>
        <v/>
      </c>
      <c r="S1081" s="46"/>
      <c r="T1081" s="46"/>
      <c r="U1081" s="1082">
        <v>1073</v>
      </c>
      <c r="V1081" s="46"/>
    </row>
    <row r="1082" spans="1:22" ht="15.75" customHeight="1">
      <c r="A1082" s="1268" t="str">
        <f t="shared" si="209"/>
        <v>Onions: kg produced</v>
      </c>
      <c r="B1082" s="1242">
        <v>11</v>
      </c>
      <c r="C1082" s="1144">
        <f t="shared" si="211"/>
        <v>0</v>
      </c>
      <c r="D1082" s="1144">
        <f t="shared" si="212"/>
        <v>0</v>
      </c>
      <c r="E1082" s="1144">
        <f t="shared" si="213"/>
        <v>0</v>
      </c>
      <c r="F1082" s="1144">
        <f t="shared" si="214"/>
        <v>0</v>
      </c>
      <c r="G1082" s="939"/>
      <c r="H1082" s="1252">
        <f t="shared" si="215"/>
        <v>0</v>
      </c>
      <c r="I1082" s="1252">
        <f t="shared" si="216"/>
        <v>0</v>
      </c>
      <c r="J1082" s="1252">
        <f t="shared" si="217"/>
        <v>3500</v>
      </c>
      <c r="K1082" s="1252">
        <f t="shared" si="218"/>
        <v>0</v>
      </c>
      <c r="L1082" s="939"/>
      <c r="M1082" s="1025" t="str">
        <f>IF(LOOKUP(R1082,R$1044:R$1065,R$1044:R$1065)=R1082,R1082,"")</f>
        <v/>
      </c>
      <c r="N1082" s="939"/>
      <c r="O1082" s="939"/>
      <c r="P1082" s="939"/>
      <c r="Q1082" s="459"/>
      <c r="R1082" s="939" t="str">
        <f t="shared" si="210"/>
        <v/>
      </c>
      <c r="S1082" s="46"/>
      <c r="T1082" s="46"/>
      <c r="U1082" s="1082">
        <v>1074</v>
      </c>
      <c r="V1082" s="46"/>
    </row>
    <row r="1083" spans="1:22" ht="15.75" customHeight="1">
      <c r="A1083" s="1268" t="str">
        <f t="shared" si="209"/>
        <v>Beetroot: kg produced</v>
      </c>
      <c r="B1083" s="1242">
        <v>12</v>
      </c>
      <c r="C1083" s="1144">
        <f t="shared" si="211"/>
        <v>0</v>
      </c>
      <c r="D1083" s="1144">
        <f t="shared" si="212"/>
        <v>0</v>
      </c>
      <c r="E1083" s="1144">
        <f t="shared" si="213"/>
        <v>0</v>
      </c>
      <c r="F1083" s="1144">
        <f t="shared" si="214"/>
        <v>0</v>
      </c>
      <c r="G1083" s="939"/>
      <c r="H1083" s="1252">
        <f t="shared" si="215"/>
        <v>0</v>
      </c>
      <c r="I1083" s="1252">
        <f t="shared" si="216"/>
        <v>0</v>
      </c>
      <c r="J1083" s="1252">
        <f t="shared" si="217"/>
        <v>200</v>
      </c>
      <c r="K1083" s="1252">
        <f t="shared" si="218"/>
        <v>0</v>
      </c>
      <c r="L1083" s="939"/>
      <c r="M1083" s="1025" t="str">
        <f>IF(LOOKUP(R1083,R$1044:R$1065,R$1044:R$1065)=R1083,R1083,"")</f>
        <v/>
      </c>
      <c r="N1083" s="939"/>
      <c r="O1083" s="939"/>
      <c r="P1083" s="939"/>
      <c r="Q1083" s="459"/>
      <c r="R1083" s="939" t="str">
        <f t="shared" si="210"/>
        <v/>
      </c>
      <c r="S1083" s="46"/>
      <c r="T1083" s="46"/>
      <c r="U1083" s="1082">
        <v>1075</v>
      </c>
      <c r="V1083" s="46"/>
    </row>
    <row r="1084" spans="1:22" ht="15.75" customHeight="1">
      <c r="A1084" s="1268" t="str">
        <f t="shared" si="209"/>
        <v>Spinach: kg produced</v>
      </c>
      <c r="B1084" s="1242">
        <v>13</v>
      </c>
      <c r="C1084" s="1144">
        <f t="shared" si="211"/>
        <v>0</v>
      </c>
      <c r="D1084" s="1144">
        <f t="shared" si="212"/>
        <v>0</v>
      </c>
      <c r="E1084" s="1144">
        <f t="shared" si="213"/>
        <v>0</v>
      </c>
      <c r="F1084" s="1144">
        <f t="shared" si="214"/>
        <v>0</v>
      </c>
      <c r="G1084" s="939"/>
      <c r="H1084" s="1252">
        <f t="shared" si="215"/>
        <v>0</v>
      </c>
      <c r="I1084" s="1252">
        <f t="shared" si="216"/>
        <v>0</v>
      </c>
      <c r="J1084" s="1252">
        <f t="shared" si="217"/>
        <v>250</v>
      </c>
      <c r="K1084" s="1252">
        <f t="shared" si="218"/>
        <v>0</v>
      </c>
      <c r="L1084" s="939"/>
      <c r="M1084" s="1025" t="str">
        <f>IF(LOOKUP(R1084,R$1044:R$1065,R$1044:R$1065)=R1084,R1084,"")</f>
        <v/>
      </c>
      <c r="N1084" s="939"/>
      <c r="O1084" s="939"/>
      <c r="P1084" s="939"/>
      <c r="Q1084" s="459"/>
      <c r="R1084" s="939" t="str">
        <f t="shared" si="210"/>
        <v/>
      </c>
      <c r="S1084" s="46"/>
      <c r="T1084" s="46"/>
      <c r="U1084" s="1082">
        <v>1076</v>
      </c>
      <c r="V1084" s="46"/>
    </row>
    <row r="1085" spans="1:22" ht="15.75" customHeight="1">
      <c r="A1085" s="1268" t="str">
        <f t="shared" si="209"/>
        <v>WILD FOODS -- see worksheet Data 3</v>
      </c>
      <c r="B1085" s="1242">
        <v>14</v>
      </c>
      <c r="C1085" s="1144">
        <f t="shared" si="211"/>
        <v>640</v>
      </c>
      <c r="D1085" s="1144">
        <f t="shared" si="212"/>
        <v>110</v>
      </c>
      <c r="E1085" s="1144">
        <f t="shared" si="213"/>
        <v>640</v>
      </c>
      <c r="F1085" s="1144">
        <f t="shared" si="214"/>
        <v>110</v>
      </c>
      <c r="G1085" s="939"/>
      <c r="H1085" s="1252">
        <f t="shared" si="215"/>
        <v>0</v>
      </c>
      <c r="I1085" s="1252">
        <f t="shared" si="216"/>
        <v>0</v>
      </c>
      <c r="J1085" s="1252">
        <f t="shared" si="217"/>
        <v>0</v>
      </c>
      <c r="K1085" s="1252">
        <f t="shared" si="218"/>
        <v>0</v>
      </c>
      <c r="L1085" s="939"/>
      <c r="M1085" s="1025">
        <f>IF(LOOKUP(R1085,R$1044:R$1065,R$1044:R$1065)=R1085,R1085,"")</f>
        <v>27</v>
      </c>
      <c r="N1085" s="939"/>
      <c r="O1085" s="939"/>
      <c r="P1085" s="939"/>
      <c r="Q1085" s="459"/>
      <c r="R1085" s="939">
        <f t="shared" si="210"/>
        <v>27</v>
      </c>
      <c r="S1085" s="46"/>
      <c r="T1085" s="46"/>
      <c r="U1085" s="1082">
        <v>1077</v>
      </c>
      <c r="V1085" s="46"/>
    </row>
    <row r="1086" spans="1:22" ht="15.75" customHeight="1">
      <c r="A1086" s="1268" t="str">
        <f t="shared" si="209"/>
        <v>Agricultural cash income -- see Data2</v>
      </c>
      <c r="B1086" s="1242">
        <v>15</v>
      </c>
      <c r="C1086" s="1144">
        <f t="shared" si="211"/>
        <v>1510</v>
      </c>
      <c r="D1086" s="1144">
        <f t="shared" si="212"/>
        <v>0</v>
      </c>
      <c r="E1086" s="1144">
        <f t="shared" si="213"/>
        <v>3050</v>
      </c>
      <c r="F1086" s="1144">
        <f t="shared" si="214"/>
        <v>0</v>
      </c>
      <c r="G1086" s="939"/>
      <c r="H1086" s="1252">
        <f t="shared" si="215"/>
        <v>980</v>
      </c>
      <c r="I1086" s="1252">
        <f t="shared" si="216"/>
        <v>0</v>
      </c>
      <c r="J1086" s="1252">
        <f t="shared" si="217"/>
        <v>0</v>
      </c>
      <c r="K1086" s="1252">
        <f t="shared" si="218"/>
        <v>0</v>
      </c>
      <c r="L1086" s="939"/>
      <c r="M1086" s="1025" t="str">
        <f>IF(LOOKUP(R1086,R$1044:R$1065,R$1044:R$1065)=R1086,R1086,"")</f>
        <v/>
      </c>
      <c r="N1086" s="939"/>
      <c r="O1086" s="939"/>
      <c r="P1086" s="939"/>
      <c r="Q1086" s="459"/>
      <c r="R1086" s="939" t="str">
        <f t="shared" si="210"/>
        <v/>
      </c>
      <c r="S1086" s="46"/>
      <c r="T1086" s="46"/>
      <c r="U1086" s="1082">
        <v>1078</v>
      </c>
      <c r="V1086" s="46"/>
    </row>
    <row r="1087" spans="1:22" ht="15.75" customHeight="1">
      <c r="A1087" s="1268" t="str">
        <f t="shared" si="209"/>
        <v>Domestic work cash income -- see Data2</v>
      </c>
      <c r="B1087" s="1242">
        <v>16</v>
      </c>
      <c r="C1087" s="1144">
        <f t="shared" si="211"/>
        <v>4500</v>
      </c>
      <c r="D1087" s="1144">
        <f t="shared" si="212"/>
        <v>0</v>
      </c>
      <c r="E1087" s="1144">
        <f t="shared" si="213"/>
        <v>9000</v>
      </c>
      <c r="F1087" s="1144">
        <f t="shared" si="214"/>
        <v>0</v>
      </c>
      <c r="G1087" s="939"/>
      <c r="H1087" s="1252">
        <f t="shared" si="215"/>
        <v>0</v>
      </c>
      <c r="I1087" s="1252">
        <f t="shared" si="216"/>
        <v>0</v>
      </c>
      <c r="J1087" s="1252">
        <f t="shared" si="217"/>
        <v>0</v>
      </c>
      <c r="K1087" s="1252">
        <f t="shared" si="218"/>
        <v>0</v>
      </c>
      <c r="L1087" s="939"/>
      <c r="M1087" s="1025" t="str">
        <f>IF(LOOKUP(R1087,R$1044:R$1065,R$1044:R$1065)=R1087,R1087,"")</f>
        <v/>
      </c>
      <c r="N1087" s="939"/>
      <c r="O1087" s="939"/>
      <c r="P1087" s="939"/>
      <c r="Q1087" s="459"/>
      <c r="R1087" s="939" t="str">
        <f t="shared" si="210"/>
        <v/>
      </c>
      <c r="S1087" s="46"/>
      <c r="T1087" s="46"/>
      <c r="U1087" s="1082">
        <v>1079</v>
      </c>
      <c r="V1087" s="46"/>
    </row>
    <row r="1088" spans="1:22" ht="15.75" customHeight="1">
      <c r="A1088" s="1268" t="str">
        <f t="shared" si="209"/>
        <v>Formal Employment (conservancies, etc.)</v>
      </c>
      <c r="B1088" s="1242">
        <v>17</v>
      </c>
      <c r="C1088" s="1144">
        <f t="shared" si="211"/>
        <v>0</v>
      </c>
      <c r="D1088" s="1144">
        <f t="shared" si="212"/>
        <v>0</v>
      </c>
      <c r="E1088" s="1144">
        <f t="shared" si="213"/>
        <v>0</v>
      </c>
      <c r="F1088" s="1144">
        <f t="shared" si="214"/>
        <v>0</v>
      </c>
      <c r="G1088" s="939"/>
      <c r="H1088" s="1252">
        <f t="shared" si="215"/>
        <v>36000</v>
      </c>
      <c r="I1088" s="1252">
        <f t="shared" si="216"/>
        <v>0</v>
      </c>
      <c r="J1088" s="1252">
        <f t="shared" si="217"/>
        <v>204000</v>
      </c>
      <c r="K1088" s="1252">
        <f t="shared" si="218"/>
        <v>0</v>
      </c>
      <c r="L1088" s="939"/>
      <c r="M1088" s="1025" t="str">
        <f>IF(LOOKUP(R1088,R$1044:R$1065,R$1044:R$1065)=R1088,R1088,"")</f>
        <v/>
      </c>
      <c r="N1088" s="939"/>
      <c r="O1088" s="939"/>
      <c r="P1088" s="939"/>
      <c r="Q1088" s="459"/>
      <c r="R1088" s="939" t="str">
        <f t="shared" si="210"/>
        <v/>
      </c>
      <c r="S1088" s="46"/>
      <c r="T1088" s="46"/>
      <c r="U1088" s="1082">
        <v>1080</v>
      </c>
      <c r="V1088" s="46"/>
    </row>
    <row r="1089" spans="1:22" ht="15.75" customHeight="1">
      <c r="A1089" s="1268" t="str">
        <f t="shared" si="209"/>
        <v>Self-employment -- see Data2</v>
      </c>
      <c r="B1089" s="1242">
        <v>18</v>
      </c>
      <c r="C1089" s="1144">
        <f t="shared" si="211"/>
        <v>3600</v>
      </c>
      <c r="D1089" s="1144">
        <f t="shared" si="212"/>
        <v>720</v>
      </c>
      <c r="E1089" s="1144">
        <f t="shared" si="213"/>
        <v>4100</v>
      </c>
      <c r="F1089" s="1144">
        <f t="shared" si="214"/>
        <v>820</v>
      </c>
      <c r="G1089" s="939"/>
      <c r="H1089" s="1252">
        <f t="shared" si="215"/>
        <v>3600</v>
      </c>
      <c r="I1089" s="1252">
        <f t="shared" si="216"/>
        <v>720</v>
      </c>
      <c r="J1089" s="1252">
        <f t="shared" si="217"/>
        <v>6000</v>
      </c>
      <c r="K1089" s="1252">
        <f t="shared" si="218"/>
        <v>1200</v>
      </c>
      <c r="L1089" s="939"/>
      <c r="M1089" s="1025" t="str">
        <f>IF(LOOKUP(R1089,R$1044:R$1065,R$1044:R$1065)=R1089,R1089,"")</f>
        <v/>
      </c>
      <c r="N1089" s="939"/>
      <c r="O1089" s="939"/>
      <c r="P1089" s="939"/>
      <c r="Q1089" s="459"/>
      <c r="R1089" s="939" t="str">
        <f t="shared" si="210"/>
        <v/>
      </c>
      <c r="S1089" s="46"/>
      <c r="T1089" s="46"/>
      <c r="U1089" s="1082">
        <v>1081</v>
      </c>
      <c r="V1089" s="46"/>
    </row>
    <row r="1090" spans="1:22" ht="15.75" customHeight="1">
      <c r="A1090" s="1268" t="str">
        <f t="shared" si="209"/>
        <v>Small business -- see Data2</v>
      </c>
      <c r="B1090" s="1242">
        <v>19</v>
      </c>
      <c r="C1090" s="1144">
        <f t="shared" si="211"/>
        <v>0</v>
      </c>
      <c r="D1090" s="1144">
        <f t="shared" si="212"/>
        <v>0</v>
      </c>
      <c r="E1090" s="1144">
        <f t="shared" si="213"/>
        <v>840</v>
      </c>
      <c r="F1090" s="1144">
        <f t="shared" si="214"/>
        <v>0</v>
      </c>
      <c r="G1090" s="939"/>
      <c r="H1090" s="1252">
        <f t="shared" si="215"/>
        <v>7200</v>
      </c>
      <c r="I1090" s="1252">
        <f t="shared" si="216"/>
        <v>0</v>
      </c>
      <c r="J1090" s="1252">
        <f t="shared" si="217"/>
        <v>14400</v>
      </c>
      <c r="K1090" s="1252">
        <f t="shared" si="218"/>
        <v>0</v>
      </c>
      <c r="L1090" s="939"/>
      <c r="M1090" s="1025" t="str">
        <f>IF(LOOKUP(R1090,R$1044:R$1065,R$1044:R$1065)=R1090,R1090,"")</f>
        <v/>
      </c>
      <c r="N1090" s="939"/>
      <c r="O1090" s="939"/>
      <c r="P1090" s="939"/>
      <c r="Q1090" s="459"/>
      <c r="R1090" s="939" t="str">
        <f t="shared" si="210"/>
        <v/>
      </c>
      <c r="S1090" s="46"/>
      <c r="T1090" s="46"/>
      <c r="U1090" s="1082">
        <v>1082</v>
      </c>
      <c r="V1090" s="46"/>
    </row>
    <row r="1091" spans="1:22" ht="15.75" customHeight="1">
      <c r="A1091" s="1268" t="str">
        <f t="shared" si="209"/>
        <v>Social Cash Transfers -- see Data2</v>
      </c>
      <c r="B1091" s="1242">
        <v>20</v>
      </c>
      <c r="C1091" s="1144">
        <f t="shared" si="211"/>
        <v>19980.908313376669</v>
      </c>
      <c r="D1091" s="1144">
        <f t="shared" si="212"/>
        <v>0</v>
      </c>
      <c r="E1091" s="1144">
        <f t="shared" si="213"/>
        <v>19980.908313376669</v>
      </c>
      <c r="F1091" s="1144">
        <f t="shared" si="214"/>
        <v>0</v>
      </c>
      <c r="G1091" s="939"/>
      <c r="H1091" s="1252">
        <f t="shared" si="215"/>
        <v>8078.9240506329124</v>
      </c>
      <c r="I1091" s="1252">
        <f t="shared" si="216"/>
        <v>0</v>
      </c>
      <c r="J1091" s="1252">
        <f t="shared" si="217"/>
        <v>8078.9240506329124</v>
      </c>
      <c r="K1091" s="1252">
        <f t="shared" si="218"/>
        <v>0</v>
      </c>
      <c r="L1091" s="939"/>
      <c r="M1091" s="1025" t="str">
        <f>IF(LOOKUP(R1091,R$1044:R$1065,R$1044:R$1065)=R1091,R1091,"")</f>
        <v/>
      </c>
      <c r="N1091" s="939"/>
      <c r="O1091" s="939"/>
      <c r="P1091" s="939"/>
      <c r="Q1091" s="459"/>
      <c r="R1091" s="939" t="str">
        <f t="shared" si="210"/>
        <v/>
      </c>
      <c r="S1091" s="46"/>
      <c r="T1091" s="46"/>
      <c r="U1091" s="1082">
        <v>1083</v>
      </c>
      <c r="V1091" s="46"/>
    </row>
    <row r="1092" spans="1:22" ht="15.75" customHeight="1">
      <c r="A1092" s="1268" t="str">
        <f t="shared" si="209"/>
        <v>Public works -- see Data2</v>
      </c>
      <c r="B1092" s="1242">
        <v>21</v>
      </c>
      <c r="C1092" s="1144">
        <f t="shared" si="211"/>
        <v>0</v>
      </c>
      <c r="D1092" s="1144">
        <f t="shared" si="212"/>
        <v>0</v>
      </c>
      <c r="E1092" s="1144">
        <f t="shared" si="213"/>
        <v>561</v>
      </c>
      <c r="F1092" s="1144">
        <f t="shared" si="214"/>
        <v>0</v>
      </c>
      <c r="G1092" s="939"/>
      <c r="H1092" s="1252">
        <f t="shared" si="215"/>
        <v>0</v>
      </c>
      <c r="I1092" s="1252">
        <f t="shared" si="216"/>
        <v>0</v>
      </c>
      <c r="J1092" s="1252">
        <f t="shared" si="217"/>
        <v>0</v>
      </c>
      <c r="K1092" s="1252">
        <f t="shared" si="218"/>
        <v>0</v>
      </c>
      <c r="L1092" s="939"/>
      <c r="M1092" s="1025" t="str">
        <f>IF(LOOKUP(R1092,R$1044:R$1065,R$1044:R$1065)=R1092,R1092,"")</f>
        <v/>
      </c>
      <c r="N1092" s="939"/>
      <c r="O1092" s="939"/>
      <c r="P1092" s="939"/>
      <c r="Q1092" s="459"/>
      <c r="R1092" s="939" t="str">
        <f t="shared" si="210"/>
        <v/>
      </c>
      <c r="S1092" s="46"/>
      <c r="T1092" s="46"/>
      <c r="U1092" s="1082">
        <v>1084</v>
      </c>
      <c r="V1092" s="46"/>
    </row>
    <row r="1093" spans="1:22" ht="15.75" customHeight="1">
      <c r="A1093" s="1268" t="str">
        <f t="shared" si="209"/>
        <v>Other income: e.g. Credit (cotton loans)</v>
      </c>
      <c r="B1093" s="1242">
        <v>22</v>
      </c>
      <c r="C1093" s="1144">
        <f t="shared" si="211"/>
        <v>450</v>
      </c>
      <c r="D1093" s="1144">
        <f t="shared" si="212"/>
        <v>0</v>
      </c>
      <c r="E1093" s="1144">
        <f t="shared" si="213"/>
        <v>0</v>
      </c>
      <c r="F1093" s="1144">
        <f t="shared" si="214"/>
        <v>0</v>
      </c>
      <c r="G1093" s="939"/>
      <c r="H1093" s="1252">
        <f t="shared" si="215"/>
        <v>0</v>
      </c>
      <c r="I1093" s="1252">
        <f t="shared" si="216"/>
        <v>0</v>
      </c>
      <c r="J1093" s="1252">
        <f t="shared" si="217"/>
        <v>0</v>
      </c>
      <c r="K1093" s="1252">
        <f t="shared" si="218"/>
        <v>0</v>
      </c>
      <c r="L1093" s="939"/>
      <c r="M1093" s="1025" t="str">
        <f>IF(LOOKUP(R1093,R$1044:R$1065,R$1044:R$1065)=R1093,R1093,"")</f>
        <v/>
      </c>
      <c r="N1093" s="939"/>
      <c r="O1093" s="939"/>
      <c r="P1093" s="939"/>
      <c r="Q1093" s="459"/>
      <c r="R1093" s="939" t="str">
        <f t="shared" si="210"/>
        <v/>
      </c>
      <c r="S1093" s="46"/>
      <c r="T1093" s="46"/>
      <c r="U1093" s="1082">
        <v>1085</v>
      </c>
      <c r="V1093" s="46"/>
    </row>
    <row r="1094" spans="1:22" ht="15.75" customHeight="1">
      <c r="A1094" s="1268" t="str">
        <f t="shared" si="209"/>
        <v>Remittances: no. times per year</v>
      </c>
      <c r="B1094" s="1242">
        <v>23</v>
      </c>
      <c r="C1094" s="1144">
        <f t="shared" si="211"/>
        <v>2400</v>
      </c>
      <c r="D1094" s="1144">
        <f t="shared" si="212"/>
        <v>0</v>
      </c>
      <c r="E1094" s="1144">
        <f t="shared" si="213"/>
        <v>3600</v>
      </c>
      <c r="F1094" s="1144">
        <f t="shared" si="214"/>
        <v>0</v>
      </c>
      <c r="G1094" s="939"/>
      <c r="H1094" s="1252">
        <f t="shared" si="215"/>
        <v>24000</v>
      </c>
      <c r="I1094" s="1252">
        <f t="shared" si="216"/>
        <v>0</v>
      </c>
      <c r="J1094" s="1252">
        <f t="shared" si="217"/>
        <v>36000</v>
      </c>
      <c r="K1094" s="1252">
        <f t="shared" si="218"/>
        <v>0</v>
      </c>
      <c r="L1094" s="939"/>
      <c r="M1094" s="1025" t="str">
        <f>IF(LOOKUP(R1094,R$1044:R$1065,R$1044:R$1065)=R1094,R1094,"")</f>
        <v/>
      </c>
      <c r="N1094" s="939"/>
      <c r="O1094" s="939"/>
      <c r="P1094" s="939"/>
      <c r="Q1094" s="459"/>
      <c r="R1094" s="939" t="str">
        <f>IF($A1094="","",IF(LOOKUP($B1094,$T$904:$T$983,R$904:R$983)=0,"",LOOKUP($B1094,$T$904:$T$983,R$904:R$983)))</f>
        <v/>
      </c>
      <c r="S1094" s="46"/>
      <c r="T1094" s="46"/>
      <c r="U1094" s="1082">
        <v>1086</v>
      </c>
      <c r="V1094" s="46"/>
    </row>
    <row r="1095" spans="1:22" ht="15.75" customHeight="1">
      <c r="A1095" s="1268" t="str">
        <f t="shared" ref="A1095:A1099" si="219">IF(OR(A1094="",LOOKUP(B1095,$T$904:$T$983,A$904:A$983)=A1094),"",LOOKUP(B1095,$T$904:$T$983,A$904:A$983))</f>
        <v/>
      </c>
      <c r="B1095" s="1242">
        <v>24</v>
      </c>
      <c r="C1095" s="1144" t="str">
        <f t="shared" si="211"/>
        <v/>
      </c>
      <c r="D1095" s="1144" t="str">
        <f t="shared" ref="D1095:D1099" si="220">IF($A1095="","",LOOKUP($B1095,$T$904:$T$983,M$904:M$983))</f>
        <v/>
      </c>
      <c r="E1095" s="1144" t="str">
        <f t="shared" ref="E1095:E1099" si="221">IF($A1095="","",LOOKUP($B1095,$T$904:$T$983,D$904:D$983))</f>
        <v/>
      </c>
      <c r="F1095" s="1144" t="str">
        <f t="shared" ref="F1095:F1099" si="222">IF($A1095="","",LOOKUP($B1095,$T$904:$T$983,N$904:N$983))</f>
        <v/>
      </c>
      <c r="G1095" s="939"/>
      <c r="H1095" s="1252" t="str">
        <f t="shared" ref="H1095:H1099" si="223">IF($A1095="","",LOOKUP($B1095,$T$904:$T$983,E$904:E$983))</f>
        <v/>
      </c>
      <c r="I1095" s="1252" t="str">
        <f t="shared" ref="I1095:I1099" si="224">IF($A1095="","",LOOKUP($B1095,$T$904:$T$983,O$904:O$983))</f>
        <v/>
      </c>
      <c r="J1095" s="1252" t="str">
        <f t="shared" ref="J1095:J1099" si="225">IF($A1095="","",LOOKUP($B1095,$T$904:$T$983,F$904:F$983))</f>
        <v/>
      </c>
      <c r="K1095" s="1252" t="str">
        <f t="shared" ref="K1095:K1099" si="226">IF($A1095="","",LOOKUP($B1095,$T$904:$T$983,P$904:P$983))</f>
        <v/>
      </c>
      <c r="L1095" s="939"/>
      <c r="M1095" s="1025" t="str">
        <f t="shared" ref="M1095:M1099" si="227">IF(LOOKUP(R1095,R$1044:R$1065,R$1044:R$1065)=R1095,R1095,"")</f>
        <v/>
      </c>
      <c r="N1095" s="939"/>
      <c r="O1095" s="939"/>
      <c r="P1095" s="939"/>
      <c r="Q1095" s="459"/>
      <c r="R1095" s="939" t="str">
        <f t="shared" ref="R1095:R1099" si="228">IF($A1095="","",IF(LOOKUP($B1095,$T$904:$T$983,R$904:R$983)=0,"",LOOKUP($B1095,$T$904:$T$983,R$904:R$983)))</f>
        <v/>
      </c>
      <c r="S1095" s="46"/>
      <c r="T1095" s="46"/>
      <c r="U1095" s="1082"/>
      <c r="V1095" s="46"/>
    </row>
    <row r="1096" spans="1:22" ht="15.75" customHeight="1">
      <c r="A1096" s="1268" t="str">
        <f t="shared" si="219"/>
        <v/>
      </c>
      <c r="B1096" s="1242">
        <v>25</v>
      </c>
      <c r="C1096" s="1144" t="str">
        <f t="shared" si="211"/>
        <v/>
      </c>
      <c r="D1096" s="1144" t="str">
        <f t="shared" si="220"/>
        <v/>
      </c>
      <c r="E1096" s="1144" t="str">
        <f t="shared" si="221"/>
        <v/>
      </c>
      <c r="F1096" s="1144" t="str">
        <f t="shared" si="222"/>
        <v/>
      </c>
      <c r="G1096" s="939"/>
      <c r="H1096" s="1252" t="str">
        <f t="shared" si="223"/>
        <v/>
      </c>
      <c r="I1096" s="1252" t="str">
        <f t="shared" si="224"/>
        <v/>
      </c>
      <c r="J1096" s="1252" t="str">
        <f t="shared" si="225"/>
        <v/>
      </c>
      <c r="K1096" s="1252" t="str">
        <f t="shared" si="226"/>
        <v/>
      </c>
      <c r="L1096" s="939"/>
      <c r="M1096" s="1025" t="str">
        <f t="shared" si="227"/>
        <v/>
      </c>
      <c r="N1096" s="939"/>
      <c r="O1096" s="939"/>
      <c r="P1096" s="939"/>
      <c r="Q1096" s="459"/>
      <c r="R1096" s="939" t="str">
        <f t="shared" si="228"/>
        <v/>
      </c>
      <c r="S1096" s="46"/>
      <c r="T1096" s="46"/>
      <c r="U1096" s="1082"/>
      <c r="V1096" s="46"/>
    </row>
    <row r="1097" spans="1:22" ht="15.75" customHeight="1">
      <c r="A1097" s="1268" t="str">
        <f t="shared" si="219"/>
        <v/>
      </c>
      <c r="B1097" s="1242">
        <v>26</v>
      </c>
      <c r="C1097" s="1144" t="str">
        <f t="shared" si="211"/>
        <v/>
      </c>
      <c r="D1097" s="1144" t="str">
        <f t="shared" si="220"/>
        <v/>
      </c>
      <c r="E1097" s="1144" t="str">
        <f t="shared" si="221"/>
        <v/>
      </c>
      <c r="F1097" s="1144" t="str">
        <f t="shared" si="222"/>
        <v/>
      </c>
      <c r="G1097" s="939"/>
      <c r="H1097" s="1252" t="str">
        <f t="shared" si="223"/>
        <v/>
      </c>
      <c r="I1097" s="1252" t="str">
        <f t="shared" si="224"/>
        <v/>
      </c>
      <c r="J1097" s="1252" t="str">
        <f t="shared" si="225"/>
        <v/>
      </c>
      <c r="K1097" s="1252" t="str">
        <f t="shared" si="226"/>
        <v/>
      </c>
      <c r="L1097" s="939"/>
      <c r="M1097" s="1025" t="str">
        <f t="shared" si="227"/>
        <v/>
      </c>
      <c r="N1097" s="939"/>
      <c r="O1097" s="939"/>
      <c r="P1097" s="939"/>
      <c r="Q1097" s="459"/>
      <c r="R1097" s="939" t="str">
        <f t="shared" si="228"/>
        <v/>
      </c>
      <c r="S1097" s="46"/>
      <c r="T1097" s="46"/>
      <c r="U1097" s="1082"/>
      <c r="V1097" s="46"/>
    </row>
    <row r="1098" spans="1:22" ht="15.75" customHeight="1">
      <c r="A1098" s="1268" t="str">
        <f t="shared" si="219"/>
        <v/>
      </c>
      <c r="B1098" s="1242">
        <v>27</v>
      </c>
      <c r="C1098" s="1144" t="str">
        <f t="shared" si="211"/>
        <v/>
      </c>
      <c r="D1098" s="1144" t="str">
        <f t="shared" si="220"/>
        <v/>
      </c>
      <c r="E1098" s="1144" t="str">
        <f t="shared" si="221"/>
        <v/>
      </c>
      <c r="F1098" s="1144" t="str">
        <f t="shared" si="222"/>
        <v/>
      </c>
      <c r="G1098" s="939"/>
      <c r="H1098" s="1252" t="str">
        <f t="shared" si="223"/>
        <v/>
      </c>
      <c r="I1098" s="1252" t="str">
        <f t="shared" si="224"/>
        <v/>
      </c>
      <c r="J1098" s="1252" t="str">
        <f t="shared" si="225"/>
        <v/>
      </c>
      <c r="K1098" s="1252" t="str">
        <f t="shared" si="226"/>
        <v/>
      </c>
      <c r="L1098" s="939"/>
      <c r="M1098" s="1025" t="str">
        <f t="shared" si="227"/>
        <v/>
      </c>
      <c r="N1098" s="939"/>
      <c r="O1098" s="939"/>
      <c r="P1098" s="939"/>
      <c r="Q1098" s="459"/>
      <c r="R1098" s="939" t="str">
        <f t="shared" si="228"/>
        <v/>
      </c>
      <c r="S1098" s="46"/>
      <c r="T1098" s="46"/>
      <c r="U1098" s="1082"/>
      <c r="V1098" s="46"/>
    </row>
    <row r="1099" spans="1:22" ht="15.75" customHeight="1">
      <c r="A1099" s="1268" t="str">
        <f t="shared" si="219"/>
        <v/>
      </c>
      <c r="B1099" s="1242">
        <v>28</v>
      </c>
      <c r="C1099" s="1144" t="str">
        <f t="shared" si="211"/>
        <v/>
      </c>
      <c r="D1099" s="1144" t="str">
        <f t="shared" si="220"/>
        <v/>
      </c>
      <c r="E1099" s="1144" t="str">
        <f t="shared" si="221"/>
        <v/>
      </c>
      <c r="F1099" s="1144" t="str">
        <f t="shared" si="222"/>
        <v/>
      </c>
      <c r="G1099" s="939"/>
      <c r="H1099" s="1252" t="str">
        <f t="shared" si="223"/>
        <v/>
      </c>
      <c r="I1099" s="1252" t="str">
        <f t="shared" si="224"/>
        <v/>
      </c>
      <c r="J1099" s="1252" t="str">
        <f t="shared" si="225"/>
        <v/>
      </c>
      <c r="K1099" s="1252" t="str">
        <f t="shared" si="226"/>
        <v/>
      </c>
      <c r="L1099" s="939"/>
      <c r="M1099" s="1025" t="str">
        <f t="shared" si="227"/>
        <v/>
      </c>
      <c r="N1099" s="939"/>
      <c r="O1099" s="939"/>
      <c r="P1099" s="939"/>
      <c r="Q1099" s="459"/>
      <c r="R1099" s="939" t="str">
        <f t="shared" si="228"/>
        <v/>
      </c>
      <c r="S1099" s="46"/>
      <c r="T1099" s="46"/>
      <c r="U1099" s="1082"/>
      <c r="V1099" s="46"/>
    </row>
    <row r="1100" spans="1:22" ht="15.75" customHeight="1">
      <c r="A1100" s="1272" t="s">
        <v>107</v>
      </c>
      <c r="B1100" s="1242"/>
      <c r="C1100" s="1144">
        <f>SUM(C1072:C1094)</f>
        <v>33715.908313376669</v>
      </c>
      <c r="D1100" s="1144">
        <f>SUM(D1072:D1094)</f>
        <v>830</v>
      </c>
      <c r="E1100" s="1144">
        <f>SUM(E1072:E1094)</f>
        <v>44569.908313376669</v>
      </c>
      <c r="F1100" s="1144">
        <f>SUM(F1072:F1094)</f>
        <v>930</v>
      </c>
      <c r="G1100" s="939"/>
      <c r="H1100" s="1252">
        <f>SUM(H1072:H1094)</f>
        <v>88508.924050632922</v>
      </c>
      <c r="I1100" s="1252">
        <f>SUM(I1072:I1094)</f>
        <v>1070</v>
      </c>
      <c r="J1100" s="1252">
        <f>SUM(J1072:J1094)</f>
        <v>300233.92405063292</v>
      </c>
      <c r="K1100" s="1252">
        <f>SUM(K1072:K1094)</f>
        <v>-2160</v>
      </c>
      <c r="L1100" s="939"/>
      <c r="M1100" s="939"/>
      <c r="N1100" s="939"/>
      <c r="O1100" s="939"/>
      <c r="P1100" s="939"/>
      <c r="Q1100" s="459"/>
      <c r="R1100" s="459"/>
      <c r="S1100" s="46"/>
      <c r="T1100" s="46"/>
      <c r="U1100" s="1082">
        <v>1087</v>
      </c>
      <c r="V1100" s="46"/>
    </row>
    <row r="1101" spans="1:22" ht="15.75" customHeight="1">
      <c r="A1101" s="44"/>
      <c r="B1101" s="1242"/>
      <c r="C1101" s="939"/>
      <c r="D1101" s="939"/>
      <c r="E1101" s="939"/>
      <c r="F1101" s="939"/>
      <c r="G1101" s="939"/>
      <c r="H1101" s="938"/>
      <c r="I1101" s="938"/>
      <c r="J1101" s="938"/>
      <c r="K1101" s="938"/>
      <c r="L1101" s="939"/>
      <c r="M1101" s="938"/>
      <c r="N1101" s="938"/>
      <c r="O1101" s="938"/>
      <c r="P1101" s="938"/>
      <c r="Q1101" s="15"/>
      <c r="R1101" s="459"/>
      <c r="S1101" s="46"/>
      <c r="T1101" s="46"/>
      <c r="U1101" s="1082">
        <v>1088</v>
      </c>
      <c r="V1101" s="46"/>
    </row>
    <row r="1102" spans="1:22" ht="15.75" customHeight="1">
      <c r="A1102" s="1177" t="s">
        <v>524</v>
      </c>
      <c r="B1102" s="1242"/>
      <c r="C1102" s="939"/>
      <c r="D1102" s="939"/>
      <c r="E1102" s="939"/>
      <c r="F1102" s="939"/>
      <c r="G1102" s="939"/>
      <c r="H1102" s="938"/>
      <c r="I1102" s="938"/>
      <c r="J1102" s="938"/>
      <c r="K1102" s="938"/>
      <c r="L1102" s="939"/>
      <c r="M1102" s="939"/>
      <c r="N1102" s="939"/>
      <c r="O1102" s="939"/>
      <c r="P1102" s="939"/>
      <c r="Q1102" s="15"/>
      <c r="R1102" s="459"/>
      <c r="S1102" s="46"/>
      <c r="T1102" s="46"/>
      <c r="U1102" s="1082">
        <v>1089</v>
      </c>
      <c r="V1102" s="46"/>
    </row>
    <row r="1103" spans="1:22" ht="15.75" customHeight="1">
      <c r="A1103" s="44" t="s">
        <v>608</v>
      </c>
      <c r="B1103" s="1242"/>
      <c r="C1103" s="1276">
        <f>C900</f>
        <v>1.1953969036351775</v>
      </c>
      <c r="D1103" s="1276">
        <f>M900</f>
        <v>0.32838546126001356</v>
      </c>
      <c r="E1103" s="1276">
        <f>D900</f>
        <v>1.2371482947033938</v>
      </c>
      <c r="F1103" s="1276">
        <f>N900</f>
        <v>0.35639660696362485</v>
      </c>
      <c r="G1103" s="939"/>
      <c r="H1103" s="1277">
        <f>E900</f>
        <v>1.3864139572436696</v>
      </c>
      <c r="I1103" s="1277">
        <f>O900</f>
        <v>0.13672976076188154</v>
      </c>
      <c r="J1103" s="1277">
        <f>F900</f>
        <v>1.6072600995433788</v>
      </c>
      <c r="K1103" s="1277">
        <f>P900</f>
        <v>0.47166928728741064</v>
      </c>
      <c r="L1103" s="939"/>
      <c r="M1103" s="939"/>
      <c r="N1103" s="939"/>
      <c r="O1103" s="939"/>
      <c r="P1103" s="939"/>
      <c r="Q1103" s="15"/>
      <c r="R1103" s="459"/>
      <c r="S1103" s="46"/>
      <c r="T1103" s="46"/>
      <c r="U1103" s="1082">
        <v>1090</v>
      </c>
      <c r="V1103" s="46"/>
    </row>
    <row r="1104" spans="1:22" ht="15.75" customHeight="1">
      <c r="A1104" s="44" t="s">
        <v>609</v>
      </c>
      <c r="B1104" s="1242"/>
      <c r="C1104" s="1274" t="str">
        <f>IF(SUM(C1043:C1068)=C1103,"OK",SUM(C1043:C1068))</f>
        <v>OK</v>
      </c>
      <c r="D1104" s="1274">
        <f>IF(SUM(D1043:D1068)=D1103,"OK",SUM(D1043:D1068))</f>
        <v>0.11111348678016489</v>
      </c>
      <c r="E1104" s="1274" t="str">
        <f>IF(SUM(E1043:E1068)=E1103,"OK",SUM(E1043:E1068))</f>
        <v>OK</v>
      </c>
      <c r="F1104" s="1274">
        <f>IF(SUM(F1043:F1068)=F1103,"OK",SUM(F1043:F1068))</f>
        <v>0.13912463248377635</v>
      </c>
      <c r="G1104" s="939"/>
      <c r="H1104" s="1274" t="str">
        <f>IF(SUM(H1043:H1068)=H1103,"OK",SUM(H1043:H1068))</f>
        <v>OK</v>
      </c>
      <c r="I1104" s="1274">
        <f>IF(SUM(I1043:I1068)=I1103,"OK",SUM(I1043:I1068))</f>
        <v>-4.0264280965787796E-2</v>
      </c>
      <c r="J1104" s="1274" t="str">
        <f>IF(SUM(J1043:J1068)=J1103,"OK",SUM(J1043:J1068))</f>
        <v>OK</v>
      </c>
      <c r="K1104" s="1274">
        <f>IF(SUM(K1043:K1068)=K1103,"OK",SUM(K1043:K1068))</f>
        <v>0.30664116834928068</v>
      </c>
      <c r="L1104" s="939"/>
      <c r="M1104" s="939"/>
      <c r="N1104" s="939"/>
      <c r="O1104" s="939"/>
      <c r="P1104" s="939"/>
      <c r="Q1104" s="15"/>
      <c r="R1104" s="459"/>
      <c r="S1104" s="46"/>
      <c r="T1104" s="46"/>
      <c r="U1104" s="1082">
        <v>1091</v>
      </c>
      <c r="V1104" s="46"/>
    </row>
    <row r="1105" spans="1:22" ht="15.75" customHeight="1">
      <c r="A1105" s="44" t="s">
        <v>610</v>
      </c>
      <c r="B1105" s="1242"/>
      <c r="C1105" s="1243">
        <f>C985</f>
        <v>33715.908313376669</v>
      </c>
      <c r="D1105" s="1243">
        <f>M985</f>
        <v>830</v>
      </c>
      <c r="E1105" s="1243">
        <f>D985</f>
        <v>44569.908313376669</v>
      </c>
      <c r="F1105" s="1243">
        <f>N985</f>
        <v>930</v>
      </c>
      <c r="G1105" s="939"/>
      <c r="H1105" s="1278">
        <f>E985</f>
        <v>88508.924050632922</v>
      </c>
      <c r="I1105" s="1278">
        <f>O985</f>
        <v>1070</v>
      </c>
      <c r="J1105" s="1278">
        <f>F985</f>
        <v>300233.92405063292</v>
      </c>
      <c r="K1105" s="1278">
        <f>P985</f>
        <v>-2160</v>
      </c>
      <c r="L1105" s="939"/>
      <c r="M1105" s="939"/>
      <c r="N1105" s="939"/>
      <c r="O1105" s="939"/>
      <c r="P1105" s="939"/>
      <c r="Q1105" s="15"/>
      <c r="R1105" s="459"/>
      <c r="S1105" s="46"/>
      <c r="T1105" s="46"/>
      <c r="U1105" s="1082">
        <v>1092</v>
      </c>
      <c r="V1105" s="46"/>
    </row>
    <row r="1106" spans="1:22" ht="15.75" customHeight="1">
      <c r="A1106" s="44" t="s">
        <v>609</v>
      </c>
      <c r="B1106" s="1242"/>
      <c r="C1106" s="1243" t="str">
        <f>IF(SUM(C1071:C1094)=C1105,"OK",SUM(C1071:C1094))</f>
        <v>OK</v>
      </c>
      <c r="D1106" s="1243" t="str">
        <f>IF(SUM(D1071:D1094)=D1105,"OK",SUM(D1071:D1094))</f>
        <v>OK</v>
      </c>
      <c r="E1106" s="1243" t="str">
        <f>IF(SUM(E1071:E1094)=E1105,"OK",SUM(E1071:E1094))</f>
        <v>OK</v>
      </c>
      <c r="F1106" s="1243" t="str">
        <f>IF(SUM(F1071:F1094)=F1105,"OK",SUM(F1071:F1094))</f>
        <v>OK</v>
      </c>
      <c r="G1106" s="939"/>
      <c r="H1106" s="1243" t="str">
        <f>IF(SUM(H1071:H1094)=H1105,"OK",SUM(H1071:H1094))</f>
        <v>OK</v>
      </c>
      <c r="I1106" s="1243" t="str">
        <f>IF(SUM(I1071:I1094)=I1105,"OK",SUM(I1071:I1094))</f>
        <v>OK</v>
      </c>
      <c r="J1106" s="1243" t="str">
        <f>IF(SUM(J1071:J1094)=J1105,"OK",SUM(J1071:J1094))</f>
        <v>OK</v>
      </c>
      <c r="K1106" s="1243" t="str">
        <f>IF(SUM(K1071:K1094)=K1105,"OK",SUM(K1071:K1094))</f>
        <v>OK</v>
      </c>
      <c r="L1106" s="939"/>
      <c r="M1106" s="939"/>
      <c r="N1106" s="939"/>
      <c r="O1106" s="939"/>
      <c r="P1106" s="939"/>
      <c r="Q1106" s="15"/>
      <c r="R1106" s="459"/>
      <c r="S1106" s="46"/>
      <c r="T1106" s="46"/>
      <c r="U1106" s="1082">
        <v>1093</v>
      </c>
      <c r="V1106" s="46"/>
    </row>
    <row r="1107" spans="1:22" ht="15.75" customHeight="1">
      <c r="A1107" s="44"/>
      <c r="B1107" s="1242"/>
      <c r="C1107" s="939"/>
      <c r="D1107" s="939"/>
      <c r="E1107" s="939"/>
      <c r="F1107" s="939"/>
      <c r="G1107" s="939"/>
      <c r="H1107" s="938"/>
      <c r="I1107" s="938"/>
      <c r="J1107" s="938"/>
      <c r="K1107" s="938"/>
      <c r="L1107" s="939"/>
      <c r="M1107" s="939"/>
      <c r="N1107" s="939"/>
      <c r="O1107" s="939"/>
      <c r="P1107" s="939"/>
      <c r="Q1107" s="15"/>
      <c r="R1107" s="459"/>
      <c r="S1107" s="46"/>
      <c r="T1107" s="46"/>
      <c r="U1107" s="1082">
        <v>1094</v>
      </c>
      <c r="V1107" s="46"/>
    </row>
    <row r="1108" spans="1:22" ht="15.75" customHeight="1">
      <c r="A1108" s="1177" t="s">
        <v>611</v>
      </c>
      <c r="B1108" s="1242"/>
      <c r="C1108" s="939"/>
      <c r="D1108" s="939"/>
      <c r="E1108" s="939"/>
      <c r="F1108" s="939"/>
      <c r="G1108" s="939"/>
      <c r="H1108" s="938"/>
      <c r="I1108" s="938"/>
      <c r="J1108" s="938"/>
      <c r="K1108" s="938"/>
      <c r="L1108" s="939"/>
      <c r="M1108" s="939"/>
      <c r="N1108" s="939"/>
      <c r="O1108" s="939"/>
      <c r="P1108" s="939"/>
      <c r="Q1108" s="15"/>
      <c r="R1108" s="459"/>
      <c r="S1108" s="46"/>
      <c r="T1108" s="46"/>
      <c r="U1108" s="1082">
        <v>1095</v>
      </c>
      <c r="V1108" s="46"/>
    </row>
    <row r="1109" spans="1:22" ht="15.75" customHeight="1">
      <c r="A1109" s="1177" t="s">
        <v>612</v>
      </c>
      <c r="B1109" s="1242"/>
      <c r="C1109" s="789">
        <v>0.05</v>
      </c>
      <c r="D1109" s="939"/>
      <c r="E1109" s="939"/>
      <c r="F1109" s="939"/>
      <c r="G1109" s="939"/>
      <c r="H1109" s="938"/>
      <c r="I1109" s="938"/>
      <c r="J1109" s="938"/>
      <c r="K1109" s="938"/>
      <c r="L1109" s="939"/>
      <c r="M1109" s="939"/>
      <c r="N1109" s="939"/>
      <c r="O1109" s="939"/>
      <c r="P1109" s="939"/>
      <c r="Q1109" s="15"/>
      <c r="R1109" s="459"/>
      <c r="S1109" s="46"/>
      <c r="T1109" s="46"/>
      <c r="U1109" s="1082">
        <v>1096</v>
      </c>
      <c r="V1109" s="46"/>
    </row>
    <row r="1110" spans="1:22" ht="15.75" customHeight="1">
      <c r="A1110" s="44"/>
      <c r="B1110" s="1242"/>
      <c r="C1110" s="1250" t="str">
        <f>WB!B9</f>
        <v>VP</v>
      </c>
      <c r="D1110" s="1250" t="str">
        <f>WB!B10</f>
        <v>P</v>
      </c>
      <c r="E1110" s="1250" t="str">
        <f>WB!B11</f>
        <v>M</v>
      </c>
      <c r="F1110" s="1250" t="str">
        <f>WB!B12</f>
        <v>BO</v>
      </c>
      <c r="G1110" s="939"/>
      <c r="H1110" s="1251" t="str">
        <f>C1110</f>
        <v>VP</v>
      </c>
      <c r="I1110" s="1251" t="str">
        <f>D1110</f>
        <v>P</v>
      </c>
      <c r="J1110" s="1251" t="str">
        <f>E1110</f>
        <v>M</v>
      </c>
      <c r="K1110" s="1251" t="str">
        <f>F1110</f>
        <v>BO</v>
      </c>
      <c r="L1110" s="939"/>
      <c r="M1110" s="939"/>
      <c r="N1110" s="939"/>
      <c r="O1110" s="939"/>
      <c r="P1110" s="939"/>
      <c r="Q1110" s="15"/>
      <c r="R1110" s="459"/>
      <c r="S1110" s="46"/>
      <c r="T1110" s="46"/>
      <c r="U1110" s="1082">
        <v>1097</v>
      </c>
      <c r="V1110" s="46"/>
    </row>
    <row r="1111" spans="1:22" ht="15.75" customHeight="1">
      <c r="A1111" s="44" t="s">
        <v>536</v>
      </c>
      <c r="B1111" s="1242"/>
      <c r="C1111" s="1243">
        <f>C1038*365*C1039*C1040</f>
        <v>7861.8609994256185</v>
      </c>
      <c r="D1111" s="1243">
        <f>E1038*365*E1039*E1040</f>
        <v>7861.8609994256185</v>
      </c>
      <c r="E1111" s="1243">
        <f>H1038*365*H1039*H1040</f>
        <v>7861.8609994256185</v>
      </c>
      <c r="F1111" s="1243">
        <f>J1038*365*J1039*J1040</f>
        <v>6551.5508328546821</v>
      </c>
      <c r="G1111" s="939"/>
      <c r="H1111" s="46"/>
      <c r="I1111" s="46"/>
      <c r="J1111" s="46"/>
      <c r="K1111" s="938"/>
      <c r="L1111" s="939"/>
      <c r="M1111" s="939"/>
      <c r="N1111" s="939"/>
      <c r="O1111" s="939"/>
      <c r="P1111" s="939"/>
      <c r="Q1111" s="15"/>
      <c r="R1111" s="459"/>
      <c r="S1111" s="46"/>
      <c r="T1111" s="46"/>
      <c r="U1111" s="1082">
        <v>1098</v>
      </c>
      <c r="V1111" s="46"/>
    </row>
    <row r="1112" spans="1:22" ht="15.75" customHeight="1">
      <c r="A1112" s="44"/>
      <c r="B1112" s="1242"/>
      <c r="C1112" s="1243"/>
      <c r="D1112" s="1243"/>
      <c r="E1112" s="1243"/>
      <c r="F1112" s="1243"/>
      <c r="G1112" s="939"/>
      <c r="H1112" s="46"/>
      <c r="I1112" s="46"/>
      <c r="J1112" s="46"/>
      <c r="K1112" s="938"/>
      <c r="L1112" s="939"/>
      <c r="M1112" s="1279" t="s">
        <v>613</v>
      </c>
      <c r="N1112" s="939"/>
      <c r="O1112" s="939"/>
      <c r="P1112" s="939"/>
      <c r="Q1112" s="15"/>
      <c r="R1112" s="459"/>
      <c r="S1112" s="46"/>
      <c r="T1112" s="46"/>
      <c r="U1112" s="1082">
        <v>1099</v>
      </c>
      <c r="V1112" s="46"/>
    </row>
    <row r="1113" spans="1:22" ht="15.75" customHeight="1">
      <c r="A1113" s="1177" t="s">
        <v>614</v>
      </c>
      <c r="B1113" s="1242"/>
      <c r="C1113" s="939"/>
      <c r="D1113" s="1243"/>
      <c r="E1113" s="1243"/>
      <c r="F1113" s="1243"/>
      <c r="G1113" s="939"/>
      <c r="H1113" s="938"/>
      <c r="I1113" s="46"/>
      <c r="J1113" s="46"/>
      <c r="K1113" s="938"/>
      <c r="L1113" s="939"/>
      <c r="M1113" s="1280" t="s">
        <v>615</v>
      </c>
      <c r="N1113" s="1281" t="s">
        <v>462</v>
      </c>
      <c r="O1113" s="939"/>
      <c r="P1113" s="939"/>
      <c r="Q1113" s="15"/>
      <c r="R1113" s="459"/>
      <c r="S1113" s="46"/>
      <c r="T1113" s="46"/>
      <c r="U1113" s="1082">
        <v>1100</v>
      </c>
      <c r="V1113" s="46"/>
    </row>
    <row r="1114" spans="1:22" ht="15.75" customHeight="1">
      <c r="A1114" s="1276" t="str">
        <f>A830</f>
        <v>Green cons - Season 1: no of months</v>
      </c>
      <c r="B1114" s="939"/>
      <c r="C1114" s="1274">
        <f>MAX(SUM(C830,M830),SUM(C830))</f>
        <v>4.1666666666666664E-2</v>
      </c>
      <c r="D1114" s="1274">
        <f>MAX(SUM(D830,N830),SUM(D830))</f>
        <v>4.1666666666666664E-2</v>
      </c>
      <c r="E1114" s="1274">
        <f>MAX(SUM(E830,O830),SUM(E830))</f>
        <v>4.1666666666666664E-2</v>
      </c>
      <c r="F1114" s="1274">
        <f>MAX(SUM(F830,P830),SUM(F830))</f>
        <v>4.1666666666666664E-2</v>
      </c>
      <c r="G1114" s="939"/>
      <c r="H1114" s="46"/>
      <c r="I1114" s="46"/>
      <c r="J1114" s="46"/>
      <c r="K1114" s="46"/>
      <c r="L1114" s="44"/>
      <c r="M1114" s="1265" t="str">
        <f t="shared" ref="M1114:M1147" si="229">IF(OR(SUM((C1114&gt;C$1109),(D1114&gt;C$1109),(E1114&gt;C$1109),(F1114&gt;C$1109))&gt;1,C1114&gt;C$1109*2,D1114&gt;C$1109*2,E1114&gt;C$1109*2,F1114&gt;C$1109*2),"yes","")</f>
        <v/>
      </c>
      <c r="N1114" s="1282"/>
      <c r="O1114" s="939"/>
      <c r="P1114" s="939"/>
      <c r="Q1114" s="15"/>
      <c r="R1114" s="459"/>
      <c r="S1114" s="46"/>
      <c r="T1114" s="46"/>
      <c r="U1114" s="1082">
        <v>1101</v>
      </c>
      <c r="V1114" s="46"/>
    </row>
    <row r="1115" spans="1:22" ht="15.75" customHeight="1">
      <c r="A1115" s="1276" t="str">
        <f>A831</f>
        <v xml:space="preserve">Green beans </v>
      </c>
      <c r="B1115" s="939"/>
      <c r="C1115" s="1274">
        <f>MAX(SUM(C831,M831),SUM(C831))</f>
        <v>0</v>
      </c>
      <c r="D1115" s="1274">
        <f>MAX(SUM(D831,N831),SUM(D831))</f>
        <v>0</v>
      </c>
      <c r="E1115" s="1274">
        <f>MAX(SUM(E831,O831),SUM(E831))</f>
        <v>0</v>
      </c>
      <c r="F1115" s="1274">
        <f>MAX(SUM(F831,P831),SUM(F831))</f>
        <v>0</v>
      </c>
      <c r="G1115" s="939"/>
      <c r="H1115" s="46"/>
      <c r="I1115" s="46"/>
      <c r="J1115" s="46"/>
      <c r="K1115" s="46"/>
      <c r="L1115" s="44"/>
      <c r="M1115" s="1265" t="str">
        <f t="shared" si="229"/>
        <v/>
      </c>
      <c r="N1115" s="1282"/>
      <c r="O1115" s="939"/>
      <c r="P1115" s="939"/>
      <c r="Q1115" s="15"/>
      <c r="R1115" s="459"/>
      <c r="S1115" s="46"/>
      <c r="T1115" s="46"/>
      <c r="U1115" s="1082">
        <v>1102</v>
      </c>
      <c r="V1115" s="46"/>
    </row>
    <row r="1116" spans="1:22" ht="15.75" customHeight="1">
      <c r="A1116" s="1283" t="str">
        <f>A832</f>
        <v>Maize: kg produced</v>
      </c>
      <c r="B1116" s="939"/>
      <c r="C1116" s="1274">
        <f>IF(C$1111=0,0,MAX((SUM(C832,M832)+SUM(C932,M932)/C$1111),(SUM(C832)+SUM(C932)/C$1111)))</f>
        <v>6.1511547945205469E-2</v>
      </c>
      <c r="D1116" s="1274">
        <f>IF(D$1111=0,0,MAX((SUM(D832,N832)+SUM(D932,N932)/D$1111),(SUM(D832)+SUM(D932)/D$1111)))</f>
        <v>8.6747054794520537E-2</v>
      </c>
      <c r="E1116" s="1274">
        <f>IF(E$1111=0,0,MAX((SUM(E832,O832)+SUM(E932,O932)/E$1111),(SUM(E832)+SUM(E932)/E$1111)))</f>
        <v>0.11829143835616435</v>
      </c>
      <c r="F1116" s="1274">
        <f>IF(F$1111=0,0,MAX((SUM(F832,P832)+SUM(F932,P932)/F$1111),(SUM(F832)+SUM(F932)/F$1111)))</f>
        <v>0.58199387671232883</v>
      </c>
      <c r="G1116" s="939"/>
      <c r="H1116" s="1275">
        <f>IF(C$1111=0,0,MAX(SUM(C932,M932)/C$1111,SUM(C932)/C$1111))</f>
        <v>0</v>
      </c>
      <c r="I1116" s="1275">
        <f>IF(D$1111=0,0,MAX(SUM(D932,N932)/D$1111,SUM(D932)/D$1111))</f>
        <v>0</v>
      </c>
      <c r="J1116" s="1275">
        <f>IF(E$1111=0,0,MAX(SUM(E932,O932)/E$1111,SUM(E932)/E$1111))</f>
        <v>0</v>
      </c>
      <c r="K1116" s="1275">
        <f>IF(F$1111=0,0,MAX(SUM(F932,P932)/F$1111,SUM(F932)/F$1111))</f>
        <v>0.13737205479452053</v>
      </c>
      <c r="L1116" s="44"/>
      <c r="M1116" s="1265" t="str">
        <f t="shared" si="229"/>
        <v>yes</v>
      </c>
      <c r="N1116" s="1279" t="str">
        <f t="shared" ref="N1116:N1135" si="230">IF(OR(SUM((H1116&gt;C$1109),(I1116&gt;C$1109),(J1116&gt;C$1109),(K1116&gt;C$1109))&gt;1,H1116&gt;C$1109*2,I1116&gt;C$1109*2,J1116&gt;C$1109*2,K1116&gt;C$1109*2),"yes","")</f>
        <v>yes</v>
      </c>
      <c r="O1116" s="939"/>
      <c r="P1116" s="939"/>
      <c r="Q1116" s="15"/>
      <c r="R1116" s="459"/>
      <c r="S1116" s="46"/>
      <c r="T1116" s="46"/>
      <c r="U1116" s="1082">
        <v>1103</v>
      </c>
      <c r="V1116" s="46"/>
    </row>
    <row r="1117" spans="1:22" ht="15.75" customHeight="1">
      <c r="A1117" s="1283" t="str">
        <f>A833</f>
        <v>Sorghum: kg produced</v>
      </c>
      <c r="B1117" s="939"/>
      <c r="C1117" s="1274">
        <f>IF(C$1111=0,0,MAX((SUM(C833,M833)+SUM(C933,M933)/C$1111),(SUM(C833)+SUM(C933)/C$1111)))</f>
        <v>0</v>
      </c>
      <c r="D1117" s="1274">
        <f>IF(D$1111=0,0,MAX((SUM(D833,N833)+SUM(D933,N933)/D$1111),(SUM(D833)+SUM(D933)/D$1111)))</f>
        <v>0</v>
      </c>
      <c r="E1117" s="1274">
        <f>IF(E$1111=0,0,MAX((SUM(E833,O833)+SUM(E933,O933)/E$1111),(SUM(E833)+SUM(E933)/E$1111)))</f>
        <v>0</v>
      </c>
      <c r="F1117" s="1274">
        <f>IF(F$1111=0,0,MAX((SUM(F833,P833)+SUM(F933,P933)/F$1111),(SUM(F833)+SUM(F933)/F$1111)))</f>
        <v>0</v>
      </c>
      <c r="G1117" s="939"/>
      <c r="H1117" s="1275">
        <f>IF(C$1111=0,0,MAX(SUM(C933,M933)/C$1111,SUM(C933)/C$1111))</f>
        <v>0</v>
      </c>
      <c r="I1117" s="1275">
        <f>IF(D$1111=0,0,MAX(SUM(D933,N933)/D$1111,SUM(D933)/D$1111))</f>
        <v>0</v>
      </c>
      <c r="J1117" s="1275">
        <f>IF(E$1111=0,0,MAX(SUM(E933,O933)/E$1111,SUM(E933)/E$1111))</f>
        <v>0</v>
      </c>
      <c r="K1117" s="1275">
        <f>IF(F$1111=0,0,MAX(SUM(F933,P933)/F$1111,SUM(F933)/F$1111))</f>
        <v>0</v>
      </c>
      <c r="L1117" s="44"/>
      <c r="M1117" s="1265" t="str">
        <f t="shared" si="229"/>
        <v/>
      </c>
      <c r="N1117" s="1279" t="str">
        <f t="shared" si="230"/>
        <v/>
      </c>
      <c r="O1117" s="939"/>
      <c r="P1117" s="939"/>
      <c r="Q1117" s="15"/>
      <c r="R1117" s="459"/>
      <c r="S1117" s="46"/>
      <c r="T1117" s="46"/>
      <c r="U1117" s="1082">
        <v>1104</v>
      </c>
      <c r="V1117" s="46"/>
    </row>
    <row r="1118" spans="1:22" ht="15.75" customHeight="1">
      <c r="A1118" s="1283" t="str">
        <f>A834</f>
        <v>High value cereal: kg produced</v>
      </c>
      <c r="B1118" s="939"/>
      <c r="C1118" s="1274">
        <f>IF(C$1111=0,0,MAX((SUM(C834,M834)+SUM(C934,M934)/C$1111),(SUM(C834)+SUM(C934)/C$1111)))</f>
        <v>0</v>
      </c>
      <c r="D1118" s="1274">
        <f>IF(D$1111=0,0,MAX((SUM(D834,N834)+SUM(D934,N934)/D$1111),(SUM(D834)+SUM(D934)/D$1111)))</f>
        <v>0</v>
      </c>
      <c r="E1118" s="1274">
        <f>IF(E$1111=0,0,MAX((SUM(E834,O834)+SUM(E934,O934)/E$1111),(SUM(E834)+SUM(E934)/E$1111)))</f>
        <v>0</v>
      </c>
      <c r="F1118" s="1274">
        <f>IF(F$1111=0,0,MAX((SUM(F834,P834)+SUM(F934,P934)/F$1111),(SUM(F834)+SUM(F934)/F$1111)))</f>
        <v>0</v>
      </c>
      <c r="G1118" s="939"/>
      <c r="H1118" s="1275">
        <f>IF(C$1111=0,0,MAX(SUM(C934,M934)/C$1111,SUM(C934)/C$1111))</f>
        <v>0</v>
      </c>
      <c r="I1118" s="1275">
        <f>IF(D$1111=0,0,MAX(SUM(D934,N934)/D$1111,SUM(D934)/D$1111))</f>
        <v>0</v>
      </c>
      <c r="J1118" s="1275">
        <f>IF(E$1111=0,0,MAX(SUM(E934,O934)/E$1111,SUM(E934)/E$1111))</f>
        <v>0</v>
      </c>
      <c r="K1118" s="1275">
        <f>IF(F$1111=0,0,MAX(SUM(F934,P934)/F$1111,SUM(F934)/F$1111))</f>
        <v>0</v>
      </c>
      <c r="L1118" s="44"/>
      <c r="M1118" s="1265" t="str">
        <f t="shared" si="229"/>
        <v/>
      </c>
      <c r="N1118" s="1279" t="str">
        <f t="shared" si="230"/>
        <v/>
      </c>
      <c r="O1118" s="939"/>
      <c r="P1118" s="939"/>
      <c r="Q1118" s="15"/>
      <c r="R1118" s="459"/>
      <c r="S1118" s="46"/>
      <c r="T1118" s="46"/>
      <c r="U1118" s="1082">
        <v>1105</v>
      </c>
      <c r="V1118" s="46"/>
    </row>
    <row r="1119" spans="1:22" ht="15.75" customHeight="1">
      <c r="A1119" s="1283" t="str">
        <f>A835</f>
        <v>High value cereal: kg produced</v>
      </c>
      <c r="B1119" s="939"/>
      <c r="C1119" s="1274">
        <f>IF(C$1111=0,0,MAX((SUM(C835,M835)+SUM(C935,M935)/C$1111),(SUM(C835)+SUM(C935)/C$1111)))</f>
        <v>0</v>
      </c>
      <c r="D1119" s="1274">
        <f>IF(D$1111=0,0,MAX((SUM(D835,N835)+SUM(D935,N935)/D$1111),(SUM(D835)+SUM(D935)/D$1111)))</f>
        <v>0</v>
      </c>
      <c r="E1119" s="1274">
        <f>IF(E$1111=0,0,MAX((SUM(E835,O835)+SUM(E935,O935)/E$1111),(SUM(E835)+SUM(E935)/E$1111)))</f>
        <v>0</v>
      </c>
      <c r="F1119" s="1274">
        <f>IF(F$1111=0,0,MAX((SUM(F835,P835)+SUM(F935,P935)/F$1111),(SUM(F835)+SUM(F935)/F$1111)))</f>
        <v>0</v>
      </c>
      <c r="G1119" s="939"/>
      <c r="H1119" s="1275">
        <f>IF(C$1111=0,0,MAX(SUM(C935,M935)/C$1111,SUM(C935)/C$1111))</f>
        <v>0</v>
      </c>
      <c r="I1119" s="1275">
        <f>IF(D$1111=0,0,MAX(SUM(D935,N935)/D$1111,SUM(D935)/D$1111))</f>
        <v>0</v>
      </c>
      <c r="J1119" s="1275">
        <f>IF(E$1111=0,0,MAX(SUM(E935,O935)/E$1111,SUM(E935)/E$1111))</f>
        <v>0</v>
      </c>
      <c r="K1119" s="1275">
        <f>IF(F$1111=0,0,MAX(SUM(F935,P935)/F$1111,SUM(F935)/F$1111))</f>
        <v>0</v>
      </c>
      <c r="L1119" s="44"/>
      <c r="M1119" s="1265" t="str">
        <f t="shared" si="229"/>
        <v/>
      </c>
      <c r="N1119" s="1279" t="str">
        <f t="shared" si="230"/>
        <v/>
      </c>
      <c r="O1119" s="939"/>
      <c r="P1119" s="939"/>
      <c r="Q1119" s="15"/>
      <c r="R1119" s="459"/>
      <c r="S1119" s="46"/>
      <c r="T1119" s="46"/>
      <c r="U1119" s="1082">
        <v>1106</v>
      </c>
      <c r="V1119" s="46"/>
    </row>
    <row r="1120" spans="1:22" ht="15.75" customHeight="1">
      <c r="A1120" s="1283" t="str">
        <f>A836</f>
        <v>Cowpeas: kg produced</v>
      </c>
      <c r="B1120" s="939"/>
      <c r="C1120" s="1274">
        <f>IF(C$1111=0,0,MAX((SUM(C836,M836)+SUM(C936,M936)/C$1111),(SUM(C836)+SUM(C936)/C$1111)))</f>
        <v>2.0681992528019926E-2</v>
      </c>
      <c r="D1120" s="1274">
        <f>IF(D$1111=0,0,MAX((SUM(D836,N836)+SUM(D936,N936)/D$1111),(SUM(D836)+SUM(D936)/D$1111)))</f>
        <v>3.5454844333748445E-2</v>
      </c>
      <c r="E1120" s="1274">
        <f>IF(E$1111=0,0,MAX((SUM(E836,O836)+SUM(E936,O936)/E$1111),(SUM(E836)+SUM(E936)/E$1111)))</f>
        <v>3.5454844333748445E-2</v>
      </c>
      <c r="F1120" s="1274">
        <f>IF(F$1111=0,0,MAX((SUM(F836,P836)+SUM(F936,P936)/F$1111),(SUM(F836)+SUM(F936)/F$1111)))</f>
        <v>5.7905454545454545E-2</v>
      </c>
      <c r="G1120" s="939"/>
      <c r="H1120" s="1275">
        <f>IF(C$1111=0,0,MAX(SUM(C936,M936)/C$1111,SUM(C936)/C$1111))</f>
        <v>0</v>
      </c>
      <c r="I1120" s="1275">
        <f>IF(D$1111=0,0,MAX(SUM(D936,N936)/D$1111,SUM(D936)/D$1111))</f>
        <v>0</v>
      </c>
      <c r="J1120" s="1275">
        <f>IF(E$1111=0,0,MAX(SUM(E936,O936)/E$1111,SUM(E936)/E$1111))</f>
        <v>0</v>
      </c>
      <c r="K1120" s="1275">
        <f>IF(F$1111=0,0,MAX(SUM(F936,P936)/F$1111,SUM(F936)/F$1111))</f>
        <v>3.6632547945205478E-2</v>
      </c>
      <c r="L1120" s="44"/>
      <c r="M1120" s="1265" t="str">
        <f t="shared" si="229"/>
        <v/>
      </c>
      <c r="N1120" s="1279" t="str">
        <f t="shared" si="230"/>
        <v/>
      </c>
      <c r="O1120" s="939"/>
      <c r="P1120" s="939"/>
      <c r="Q1120" s="15"/>
      <c r="R1120" s="459"/>
      <c r="S1120" s="46"/>
      <c r="T1120" s="46"/>
      <c r="U1120" s="1082">
        <v>1107</v>
      </c>
      <c r="V1120" s="46"/>
    </row>
    <row r="1121" spans="1:22" ht="15.75" customHeight="1">
      <c r="A1121" s="1283" t="str">
        <f>A837</f>
        <v>Beans: kg produced</v>
      </c>
      <c r="B1121" s="939"/>
      <c r="C1121" s="1274">
        <f>IF(C$1111=0,0,MAX((SUM(C837,M837)+SUM(C937,M937)/C$1111),(SUM(C837)+SUM(C937)/C$1111)))</f>
        <v>3.5350565379825657E-2</v>
      </c>
      <c r="D1121" s="1274">
        <f>IF(D$1111=0,0,MAX((SUM(D837,N837)+SUM(D937,N937)/D$1111),(SUM(D837)+SUM(D937)/D$1111)))</f>
        <v>6.6282310087173099E-2</v>
      </c>
      <c r="E1121" s="1274">
        <f>IF(E$1111=0,0,MAX((SUM(E837,O837)+SUM(E937,O937)/E$1111),(SUM(E837)+SUM(E937)/E$1111)))</f>
        <v>1.3992932129514322E-2</v>
      </c>
      <c r="F1121" s="1274">
        <f>IF(F$1111=0,0,MAX((SUM(F837,P837)+SUM(F937,P937)/F$1111),(SUM(F837)+SUM(F937)/F$1111)))</f>
        <v>6.0095961145703619E-2</v>
      </c>
      <c r="G1121" s="939"/>
      <c r="H1121" s="1275">
        <f>IF(C$1111=0,0,MAX(SUM(C937,M937)/C$1111,SUM(C937)/C$1111))</f>
        <v>0</v>
      </c>
      <c r="I1121" s="1275">
        <f>IF(D$1111=0,0,MAX(SUM(D937,N937)/D$1111,SUM(D937)/D$1111))</f>
        <v>0</v>
      </c>
      <c r="J1121" s="1275">
        <f>IF(E$1111=0,0,MAX(SUM(E937,O937)/E$1111,SUM(E937)/E$1111))</f>
        <v>0</v>
      </c>
      <c r="K1121" s="1275">
        <f>IF(F$1111=0,0,MAX(SUM(F937,P937)/F$1111,SUM(F937)/F$1111))</f>
        <v>0</v>
      </c>
      <c r="L1121" s="44"/>
      <c r="M1121" s="1265" t="str">
        <f t="shared" si="229"/>
        <v>yes</v>
      </c>
      <c r="N1121" s="1279" t="str">
        <f t="shared" si="230"/>
        <v/>
      </c>
      <c r="O1121" s="939"/>
      <c r="P1121" s="939"/>
      <c r="Q1121" s="15"/>
      <c r="R1121" s="459"/>
      <c r="S1121" s="46"/>
      <c r="T1121" s="46"/>
      <c r="U1121" s="1082">
        <v>1108</v>
      </c>
      <c r="V1121" s="46"/>
    </row>
    <row r="1122" spans="1:22" ht="15.75" customHeight="1">
      <c r="A1122" s="1283" t="str">
        <f>A838</f>
        <v>Millet: kg produced</v>
      </c>
      <c r="B1122" s="939"/>
      <c r="C1122" s="1274">
        <f>IF(C$1111=0,0,MAX((SUM(C838,M838)+SUM(C938,M938)/C$1111),(SUM(C838)+SUM(C938)/C$1111)))</f>
        <v>0</v>
      </c>
      <c r="D1122" s="1274">
        <f>IF(D$1111=0,0,MAX((SUM(D838,N838)+SUM(D938,N938)/D$1111),(SUM(D838)+SUM(D938)/D$1111)))</f>
        <v>0</v>
      </c>
      <c r="E1122" s="1274">
        <f>IF(E$1111=0,0,MAX((SUM(E838,O838)+SUM(E938,O938)/E$1111),(SUM(E838)+SUM(E938)/E$1111)))</f>
        <v>0</v>
      </c>
      <c r="F1122" s="1274">
        <f>IF(F$1111=0,0,MAX((SUM(F838,P838)+SUM(F938,P938)/F$1111),(SUM(F838)+SUM(F938)/F$1111)))</f>
        <v>0</v>
      </c>
      <c r="G1122" s="939"/>
      <c r="H1122" s="1275">
        <f>IF(C$1111=0,0,MAX(SUM(C938,M938)/C$1111,SUM(C938)/C$1111))</f>
        <v>0</v>
      </c>
      <c r="I1122" s="1275">
        <f>IF(D$1111=0,0,MAX(SUM(D938,N938)/D$1111,SUM(D938)/D$1111))</f>
        <v>0</v>
      </c>
      <c r="J1122" s="1275">
        <f>IF(E$1111=0,0,MAX(SUM(E938,O938)/E$1111,SUM(E938)/E$1111))</f>
        <v>0</v>
      </c>
      <c r="K1122" s="1275">
        <f>IF(F$1111=0,0,MAX(SUM(F938,P938)/F$1111,SUM(F938)/F$1111))</f>
        <v>0</v>
      </c>
      <c r="L1122" s="44"/>
      <c r="M1122" s="1265" t="str">
        <f t="shared" si="229"/>
        <v/>
      </c>
      <c r="N1122" s="1279" t="str">
        <f t="shared" si="230"/>
        <v/>
      </c>
      <c r="O1122" s="939"/>
      <c r="P1122" s="939"/>
      <c r="Q1122" s="15"/>
      <c r="R1122" s="459"/>
      <c r="S1122" s="46"/>
      <c r="T1122" s="46"/>
      <c r="U1122" s="1082">
        <v>1109</v>
      </c>
      <c r="V1122" s="46"/>
    </row>
    <row r="1123" spans="1:22" ht="15.75" customHeight="1">
      <c r="A1123" s="1283" t="str">
        <f>A839</f>
        <v>Pumpkin: kg produce</v>
      </c>
      <c r="B1123" s="939"/>
      <c r="C1123" s="1274">
        <f>IF(C$1111=0,0,MAX((SUM(C839,M839)+SUM(C939,M939)/C$1111),(SUM(C839)+SUM(C939)/C$1111)))</f>
        <v>0</v>
      </c>
      <c r="D1123" s="1274">
        <f>IF(D$1111=0,0,MAX((SUM(D839,N839)+SUM(D939,N939)/D$1111),(SUM(D839)+SUM(D939)/D$1111)))</f>
        <v>0</v>
      </c>
      <c r="E1123" s="1274">
        <f>IF(E$1111=0,0,MAX((SUM(E839,O839)+SUM(E939,O939)/E$1111),(SUM(E839)+SUM(E939)/E$1111)))</f>
        <v>1.5670402656704026E-3</v>
      </c>
      <c r="F1123" s="1274">
        <f>IF(F$1111=0,0,MAX((SUM(F839,P839)+SUM(F939,P939)/F$1111),(SUM(F839)+SUM(F939)/F$1111)))</f>
        <v>0.23365454545454542</v>
      </c>
      <c r="G1123" s="939"/>
      <c r="H1123" s="1275">
        <f>IF(C$1111=0,0,MAX(SUM(C939,M939)/C$1111,SUM(C939)/C$1111))</f>
        <v>0</v>
      </c>
      <c r="I1123" s="1275">
        <f>IF(D$1111=0,0,MAX(SUM(D939,N939)/D$1111,SUM(D939)/D$1111))</f>
        <v>0</v>
      </c>
      <c r="J1123" s="1275">
        <f>IF(E$1111=0,0,MAX(SUM(E939,O939)/E$1111,SUM(E939)/E$1111))</f>
        <v>0</v>
      </c>
      <c r="K1123" s="1275">
        <f>IF(F$1111=0,0,MAX(SUM(F939,P939)/F$1111,SUM(F939)/F$1111))</f>
        <v>0.22895342465753421</v>
      </c>
      <c r="L1123" s="44"/>
      <c r="M1123" s="1265" t="str">
        <f t="shared" si="229"/>
        <v>yes</v>
      </c>
      <c r="N1123" s="1279" t="str">
        <f t="shared" si="230"/>
        <v>yes</v>
      </c>
      <c r="O1123" s="939"/>
      <c r="P1123" s="939"/>
      <c r="Q1123" s="15"/>
      <c r="R1123" s="459"/>
      <c r="S1123" s="46"/>
      <c r="T1123" s="46"/>
      <c r="U1123" s="1082">
        <v>1110</v>
      </c>
      <c r="V1123" s="46"/>
    </row>
    <row r="1124" spans="1:22" ht="15.75" customHeight="1">
      <c r="A1124" s="1283" t="str">
        <f>A840</f>
        <v>Other crop: kg produced</v>
      </c>
      <c r="B1124" s="939"/>
      <c r="C1124" s="1274">
        <f>IF(C$1111=0,0,MAX((SUM(C840,M840)+SUM(C940,M940)/C$1111),(SUM(C840)+SUM(C940)/C$1111)))</f>
        <v>0</v>
      </c>
      <c r="D1124" s="1274">
        <f>IF(D$1111=0,0,MAX((SUM(D840,N840)+SUM(D940,N940)/D$1111),(SUM(D840)+SUM(D940)/D$1111)))</f>
        <v>0</v>
      </c>
      <c r="E1124" s="1274">
        <f>IF(E$1111=0,0,MAX((SUM(E840,O840)+SUM(E940,O940)/E$1111),(SUM(E840)+SUM(E940)/E$1111)))</f>
        <v>0</v>
      </c>
      <c r="F1124" s="1274">
        <f>IF(F$1111=0,0,MAX((SUM(F840,P840)+SUM(F940,P940)/F$1111),(SUM(F840)+SUM(F940)/F$1111)))</f>
        <v>0</v>
      </c>
      <c r="G1124" s="939"/>
      <c r="H1124" s="1275">
        <f>IF(C$1111=0,0,MAX(SUM(C940,M940)/C$1111,SUM(C940)/C$1111))</f>
        <v>0</v>
      </c>
      <c r="I1124" s="1275">
        <f>IF(D$1111=0,0,MAX(SUM(D940,N940)/D$1111,SUM(D940)/D$1111))</f>
        <v>0</v>
      </c>
      <c r="J1124" s="1275">
        <f>IF(E$1111=0,0,MAX(SUM(E940,O940)/E$1111,SUM(E940)/E$1111))</f>
        <v>0</v>
      </c>
      <c r="K1124" s="1275">
        <f>IF(F$1111=0,0,MAX(SUM(F940,P940)/F$1111,SUM(F940)/F$1111))</f>
        <v>0</v>
      </c>
      <c r="L1124" s="44"/>
      <c r="M1124" s="1265" t="str">
        <f t="shared" si="229"/>
        <v/>
      </c>
      <c r="N1124" s="1279" t="str">
        <f t="shared" si="230"/>
        <v/>
      </c>
      <c r="O1124" s="939"/>
      <c r="P1124" s="939"/>
      <c r="Q1124" s="15"/>
      <c r="R1124" s="459"/>
      <c r="S1124" s="46"/>
      <c r="T1124" s="46"/>
      <c r="U1124" s="1082">
        <v>1111</v>
      </c>
      <c r="V1124" s="46"/>
    </row>
    <row r="1125" spans="1:22" ht="15.75" customHeight="1">
      <c r="A1125" s="1283" t="str">
        <f>A841</f>
        <v>Cassava: no. local meas.</v>
      </c>
      <c r="B1125" s="939"/>
      <c r="C1125" s="1274">
        <f>IF(C$1111=0,0,MAX((SUM(C841,M841)+SUM(C941,M941)/C$1111),(SUM(C841)+SUM(C941)/C$1111)))</f>
        <v>0</v>
      </c>
      <c r="D1125" s="1274">
        <f>IF(D$1111=0,0,MAX((SUM(D841,N841)+SUM(D941,N941)/D$1111),(SUM(D841)+SUM(D941)/D$1111)))</f>
        <v>0</v>
      </c>
      <c r="E1125" s="1274">
        <f>IF(E$1111=0,0,MAX((SUM(E841,O841)+SUM(E941,O941)/E$1111),(SUM(E841)+SUM(E941)/E$1111)))</f>
        <v>0</v>
      </c>
      <c r="F1125" s="1274">
        <f>IF(F$1111=0,0,MAX((SUM(F841,P841)+SUM(F941,P941)/F$1111),(SUM(F841)+SUM(F941)/F$1111)))</f>
        <v>0</v>
      </c>
      <c r="G1125" s="939"/>
      <c r="H1125" s="1275">
        <f>IF(C$1111=0,0,MAX(SUM(C941,M941)/C$1111,SUM(C941)/C$1111))</f>
        <v>0</v>
      </c>
      <c r="I1125" s="1275">
        <f>IF(D$1111=0,0,MAX(SUM(D941,N941)/D$1111,SUM(D941)/D$1111))</f>
        <v>0</v>
      </c>
      <c r="J1125" s="1275">
        <f>IF(E$1111=0,0,MAX(SUM(E941,O941)/E$1111,SUM(E941)/E$1111))</f>
        <v>0</v>
      </c>
      <c r="K1125" s="1275">
        <f>IF(F$1111=0,0,MAX(SUM(F941,P941)/F$1111,SUM(F941)/F$1111))</f>
        <v>0</v>
      </c>
      <c r="L1125" s="44"/>
      <c r="M1125" s="1265" t="str">
        <f t="shared" si="229"/>
        <v/>
      </c>
      <c r="N1125" s="1279" t="str">
        <f t="shared" si="230"/>
        <v/>
      </c>
      <c r="O1125" s="939"/>
      <c r="P1125" s="939"/>
      <c r="Q1125" s="15"/>
      <c r="R1125" s="459"/>
      <c r="S1125" s="46"/>
      <c r="T1125" s="46"/>
      <c r="U1125" s="1082">
        <v>1112</v>
      </c>
      <c r="V1125" s="46"/>
    </row>
    <row r="1126" spans="1:22" ht="15.75" customHeight="1">
      <c r="A1126" s="1283" t="str">
        <f>A842</f>
        <v>Water melon: no. local meas</v>
      </c>
      <c r="B1126" s="939"/>
      <c r="C1126" s="1274">
        <f>IF(C$1111=0,0,MAX((SUM(C842,M842)+SUM(C942,M942)/C$1111),(SUM(C842)+SUM(C942)/C$1111)))</f>
        <v>0</v>
      </c>
      <c r="D1126" s="1274">
        <f>IF(D$1111=0,0,MAX((SUM(D842,N842)+SUM(D942,N942)/D$1111),(SUM(D842)+SUM(D942)/D$1111)))</f>
        <v>0</v>
      </c>
      <c r="E1126" s="1274">
        <f>IF(E$1111=0,0,MAX((SUM(E842,O842)+SUM(E942,O942)/E$1111),(SUM(E842)+SUM(E942)/E$1111)))</f>
        <v>5.9386674968866749E-3</v>
      </c>
      <c r="F1126" s="1274">
        <f>IF(F$1111=0,0,MAX((SUM(F842,P842)+SUM(F942,P942)/F$1111),(SUM(F842)+SUM(F942)/F$1111)))</f>
        <v>1.4252801992528021E-2</v>
      </c>
      <c r="G1126" s="939"/>
      <c r="H1126" s="1275">
        <f>IF(C$1111=0,0,MAX(SUM(C942,M942)/C$1111,SUM(C942)/C$1111))</f>
        <v>0</v>
      </c>
      <c r="I1126" s="1275">
        <f>IF(D$1111=0,0,MAX(SUM(D942,N942)/D$1111,SUM(D942)/D$1111))</f>
        <v>0</v>
      </c>
      <c r="J1126" s="1275">
        <f>IF(E$1111=0,0,MAX(SUM(E942,O942)/E$1111,SUM(E942)/E$1111))</f>
        <v>0</v>
      </c>
      <c r="K1126" s="1275">
        <f>IF(F$1111=0,0,MAX(SUM(F942,P942)/F$1111,SUM(F942)/F$1111))</f>
        <v>0</v>
      </c>
      <c r="L1126" s="44"/>
      <c r="M1126" s="1265" t="str">
        <f t="shared" si="229"/>
        <v/>
      </c>
      <c r="N1126" s="1279" t="str">
        <f t="shared" si="230"/>
        <v/>
      </c>
      <c r="O1126" s="939"/>
      <c r="P1126" s="939"/>
      <c r="Q1126" s="15"/>
      <c r="R1126" s="459"/>
      <c r="S1126" s="46"/>
      <c r="T1126" s="46"/>
      <c r="U1126" s="1082">
        <v>1113</v>
      </c>
      <c r="V1126" s="46"/>
    </row>
    <row r="1127" spans="1:22" ht="15.75" customHeight="1">
      <c r="A1127" s="1283" t="str">
        <f>A843</f>
        <v>Other crop: no. local meas</v>
      </c>
      <c r="B1127" s="939"/>
      <c r="C1127" s="1274">
        <f>IF(C$1111=0,0,MAX((SUM(C843,M843)+SUM(C943,M943)/C$1111),(SUM(C843)+SUM(C943)/C$1111)))</f>
        <v>0</v>
      </c>
      <c r="D1127" s="1274">
        <f>IF(D$1111=0,0,MAX((SUM(D843,N843)+SUM(D943,N943)/D$1111),(SUM(D843)+SUM(D943)/D$1111)))</f>
        <v>0</v>
      </c>
      <c r="E1127" s="1274">
        <f>IF(E$1111=0,0,MAX((SUM(E843,O843)+SUM(E943,O943)/E$1111),(SUM(E843)+SUM(E943)/E$1111)))</f>
        <v>0</v>
      </c>
      <c r="F1127" s="1274">
        <f>IF(F$1111=0,0,MAX((SUM(F843,P843)+SUM(F943,P943)/F$1111),(SUM(F843)+SUM(F943)/F$1111)))</f>
        <v>0</v>
      </c>
      <c r="G1127" s="939"/>
      <c r="H1127" s="1275">
        <f>IF(C$1111=0,0,MAX(SUM(C943,M943)/C$1111,SUM(C943)/C$1111))</f>
        <v>0</v>
      </c>
      <c r="I1127" s="1275">
        <f>IF(D$1111=0,0,MAX(SUM(D943,N943)/D$1111,SUM(D943)/D$1111))</f>
        <v>0</v>
      </c>
      <c r="J1127" s="1275">
        <f>IF(E$1111=0,0,MAX(SUM(E943,O943)/E$1111,SUM(E943)/E$1111))</f>
        <v>0</v>
      </c>
      <c r="K1127" s="1275">
        <f>IF(F$1111=0,0,MAX(SUM(F943,P943)/F$1111,SUM(F943)/F$1111))</f>
        <v>0</v>
      </c>
      <c r="L1127" s="44"/>
      <c r="M1127" s="1265" t="str">
        <f t="shared" si="229"/>
        <v/>
      </c>
      <c r="N1127" s="1279" t="str">
        <f t="shared" si="230"/>
        <v/>
      </c>
      <c r="O1127" s="939"/>
      <c r="P1127" s="939"/>
      <c r="Q1127" s="15"/>
      <c r="R1127" s="459"/>
      <c r="S1127" s="46"/>
      <c r="T1127" s="46"/>
      <c r="U1127" s="1082">
        <v>1114</v>
      </c>
      <c r="V1127" s="46"/>
    </row>
    <row r="1128" spans="1:22" ht="15.75" customHeight="1">
      <c r="A1128" s="1283" t="str">
        <f>A844</f>
        <v>Sweet potato: no. local meas</v>
      </c>
      <c r="B1128" s="939"/>
      <c r="C1128" s="1274">
        <f>IF(C$1111=0,0,MAX((SUM(C844,M844)+SUM(C944,M944)/C$1111),(SUM(C844)+SUM(C944)/C$1111)))</f>
        <v>0</v>
      </c>
      <c r="D1128" s="1274">
        <f>IF(D$1111=0,0,MAX((SUM(D844,N844)+SUM(D944,N944)/D$1111),(SUM(D844)+SUM(D944)/D$1111)))</f>
        <v>0</v>
      </c>
      <c r="E1128" s="1274">
        <f>IF(E$1111=0,0,MAX((SUM(E844,O844)+SUM(E944,O944)/E$1111),(SUM(E844)+SUM(E944)/E$1111)))</f>
        <v>7.4252801992528029E-3</v>
      </c>
      <c r="F1128" s="1274">
        <f>IF(F$1111=0,0,MAX((SUM(F844,P844)+SUM(F944,P944)/F$1111),(SUM(F844)+SUM(F944)/F$1111)))</f>
        <v>8.9103362391033634E-3</v>
      </c>
      <c r="G1128" s="939"/>
      <c r="H1128" s="1275">
        <f>IF(C$1111=0,0,MAX(SUM(C944,M944)/C$1111,SUM(C944)/C$1111))</f>
        <v>0</v>
      </c>
      <c r="I1128" s="1275">
        <f>IF(D$1111=0,0,MAX(SUM(D944,N944)/D$1111,SUM(D944)/D$1111))</f>
        <v>0</v>
      </c>
      <c r="J1128" s="1275">
        <f>IF(E$1111=0,0,MAX(SUM(E944,O944)/E$1111,SUM(E944)/E$1111))</f>
        <v>0</v>
      </c>
      <c r="K1128" s="1275">
        <f>IF(F$1111=0,0,MAX(SUM(F944,P944)/F$1111,SUM(F944)/F$1111))</f>
        <v>0</v>
      </c>
      <c r="L1128" s="44"/>
      <c r="M1128" s="1265" t="str">
        <f t="shared" si="229"/>
        <v/>
      </c>
      <c r="N1128" s="1279" t="str">
        <f t="shared" si="230"/>
        <v/>
      </c>
      <c r="O1128" s="939"/>
      <c r="P1128" s="939"/>
      <c r="Q1128" s="15"/>
      <c r="R1128" s="459"/>
      <c r="S1128" s="46"/>
      <c r="T1128" s="46"/>
      <c r="U1128" s="1082">
        <v>1115</v>
      </c>
      <c r="V1128" s="46"/>
    </row>
    <row r="1129" spans="1:22" ht="15.75" customHeight="1">
      <c r="A1129" s="1283" t="str">
        <f>A845</f>
        <v>Groundnuts (dry): no. local meas</v>
      </c>
      <c r="B1129" s="939"/>
      <c r="C1129" s="1274">
        <f>IF(C$1111=0,0,MAX((SUM(C845,M845)+SUM(C945,M945)/C$1111),(SUM(C845)+SUM(C945)/C$1111)))</f>
        <v>2.6415162515566623E-2</v>
      </c>
      <c r="D1129" s="1274">
        <f>IF(D$1111=0,0,MAX((SUM(D845,N845)+SUM(D945,N945)/D$1111),(SUM(D845)+SUM(D945)/D$1111)))</f>
        <v>5.7861784557907844E-2</v>
      </c>
      <c r="E1129" s="1274">
        <f>IF(E$1111=0,0,MAX((SUM(E845,O845)+SUM(E945,O945)/E$1111),(SUM(E845)+SUM(E945)/E$1111)))</f>
        <v>5.7861784557907844E-2</v>
      </c>
      <c r="F1129" s="1274">
        <f>IF(F$1111=0,0,MAX((SUM(F845,P845)+SUM(F945,P945)/F$1111),(SUM(F845)+SUM(F945)/F$1111)))</f>
        <v>6.943414146948941E-2</v>
      </c>
      <c r="G1129" s="939"/>
      <c r="H1129" s="1275">
        <f>IF(C$1111=0,0,MAX(SUM(C945,M945)/C$1111,SUM(C945)/C$1111))</f>
        <v>0</v>
      </c>
      <c r="I1129" s="1275">
        <f>IF(D$1111=0,0,MAX(SUM(D945,N945)/D$1111,SUM(D945)/D$1111))</f>
        <v>0</v>
      </c>
      <c r="J1129" s="1275">
        <f>IF(E$1111=0,0,MAX(SUM(E945,O945)/E$1111,SUM(E945)/E$1111))</f>
        <v>0</v>
      </c>
      <c r="K1129" s="1275">
        <f>IF(F$1111=0,0,MAX(SUM(F945,P945)/F$1111,SUM(F945)/F$1111))</f>
        <v>0</v>
      </c>
      <c r="L1129" s="44"/>
      <c r="M1129" s="1265" t="str">
        <f t="shared" si="229"/>
        <v>yes</v>
      </c>
      <c r="N1129" s="1279" t="str">
        <f t="shared" si="230"/>
        <v/>
      </c>
      <c r="O1129" s="939"/>
      <c r="P1129" s="939"/>
      <c r="Q1129" s="15"/>
      <c r="R1129" s="459"/>
      <c r="S1129" s="46"/>
      <c r="T1129" s="46"/>
      <c r="U1129" s="1082">
        <v>1116</v>
      </c>
      <c r="V1129" s="46"/>
    </row>
    <row r="1130" spans="1:22" ht="15.75" customHeight="1">
      <c r="A1130" s="1283" t="str">
        <f>A846</f>
        <v>Roundnuts (bambara): no. local meas</v>
      </c>
      <c r="B1130" s="939"/>
      <c r="C1130" s="1274">
        <f>IF(C$1111=0,0,MAX((SUM(C846,M846)+SUM(C946,M946)/C$1111),(SUM(C846)+SUM(C946)/C$1111)))</f>
        <v>0</v>
      </c>
      <c r="D1130" s="1274">
        <f>IF(D$1111=0,0,MAX((SUM(D846,N846)+SUM(D946,N946)/D$1111),(SUM(D846)+SUM(D946)/D$1111)))</f>
        <v>0</v>
      </c>
      <c r="E1130" s="1274">
        <f>IF(E$1111=0,0,MAX((SUM(E846,O846)+SUM(E946,O946)/E$1111),(SUM(E846)+SUM(E946)/E$1111)))</f>
        <v>0</v>
      </c>
      <c r="F1130" s="1274">
        <f>IF(F$1111=0,0,MAX((SUM(F846,P846)+SUM(F946,P946)/F$1111),(SUM(F846)+SUM(F946)/F$1111)))</f>
        <v>0</v>
      </c>
      <c r="G1130" s="939"/>
      <c r="H1130" s="1275">
        <f>IF(C$1111=0,0,MAX(SUM(C946,M946)/C$1111,SUM(C946)/C$1111))</f>
        <v>0</v>
      </c>
      <c r="I1130" s="1275">
        <f>IF(D$1111=0,0,MAX(SUM(D946,N946)/D$1111,SUM(D946)/D$1111))</f>
        <v>0</v>
      </c>
      <c r="J1130" s="1275">
        <f>IF(E$1111=0,0,MAX(SUM(E946,O946)/E$1111,SUM(E946)/E$1111))</f>
        <v>0</v>
      </c>
      <c r="K1130" s="1275">
        <f>IF(F$1111=0,0,MAX(SUM(F946,P946)/F$1111,SUM(F946)/F$1111))</f>
        <v>0</v>
      </c>
      <c r="L1130" s="44"/>
      <c r="M1130" s="1265" t="str">
        <f t="shared" si="229"/>
        <v/>
      </c>
      <c r="N1130" s="1279" t="str">
        <f t="shared" si="230"/>
        <v/>
      </c>
      <c r="O1130" s="939"/>
      <c r="P1130" s="939"/>
      <c r="Q1130" s="15"/>
      <c r="R1130" s="459"/>
      <c r="S1130" s="46"/>
      <c r="T1130" s="46"/>
      <c r="U1130" s="1082">
        <v>1117</v>
      </c>
      <c r="V1130" s="46"/>
    </row>
    <row r="1131" spans="1:22" ht="15.75" customHeight="1">
      <c r="A1131" s="1283" t="str">
        <f>A847</f>
        <v>Other crop: type</v>
      </c>
      <c r="B1131" s="939"/>
      <c r="C1131" s="1274">
        <f>IF(C$1111=0,0,MAX((SUM(C847,M847)+SUM(C947,M947)/C$1111),(SUM(C847)+SUM(C947)/C$1111)))</f>
        <v>0</v>
      </c>
      <c r="D1131" s="1274">
        <f>IF(D$1111=0,0,MAX((SUM(D847,N847)+SUM(D947,N947)/D$1111),(SUM(D847)+SUM(D947)/D$1111)))</f>
        <v>0</v>
      </c>
      <c r="E1131" s="1274">
        <f>IF(E$1111=0,0,MAX((SUM(E847,O847)+SUM(E947,O947)/E$1111),(SUM(E847)+SUM(E947)/E$1111)))</f>
        <v>0</v>
      </c>
      <c r="F1131" s="1274">
        <f>IF(F$1111=0,0,MAX((SUM(F847,P847)+SUM(F947,P947)/F$1111),(SUM(F847)+SUM(F947)/F$1111)))</f>
        <v>0</v>
      </c>
      <c r="G1131" s="939"/>
      <c r="H1131" s="1275">
        <f>IF(C$1111=0,0,MAX(SUM(C947,M947)/C$1111,SUM(C947)/C$1111))</f>
        <v>0</v>
      </c>
      <c r="I1131" s="1275">
        <f>IF(D$1111=0,0,MAX(SUM(D947,N947)/D$1111,SUM(D947)/D$1111))</f>
        <v>0</v>
      </c>
      <c r="J1131" s="1275">
        <f>IF(E$1111=0,0,MAX(SUM(E947,O947)/E$1111,SUM(E947)/E$1111))</f>
        <v>0</v>
      </c>
      <c r="K1131" s="1275">
        <f>IF(F$1111=0,0,MAX(SUM(F947,P947)/F$1111,SUM(F947)/F$1111))</f>
        <v>0</v>
      </c>
      <c r="L1131" s="44"/>
      <c r="M1131" s="1265" t="str">
        <f t="shared" si="229"/>
        <v/>
      </c>
      <c r="N1131" s="1279" t="str">
        <f t="shared" si="230"/>
        <v/>
      </c>
      <c r="O1131" s="939"/>
      <c r="P1131" s="939"/>
      <c r="Q1131" s="15"/>
      <c r="R1131" s="459"/>
      <c r="S1131" s="46"/>
      <c r="T1131" s="46"/>
      <c r="U1131" s="1082">
        <v>1118</v>
      </c>
      <c r="V1131" s="46"/>
    </row>
    <row r="1132" spans="1:22" ht="15.75" customHeight="1">
      <c r="A1132" s="1283" t="str">
        <f>A848</f>
        <v>Other crop: type</v>
      </c>
      <c r="B1132" s="939"/>
      <c r="C1132" s="1274">
        <f>IF(C$1111=0,0,MAX((SUM(C848,M848)+SUM(C948,M948)/C$1111),(SUM(C848)+SUM(C948)/C$1111)))</f>
        <v>0</v>
      </c>
      <c r="D1132" s="1274">
        <f>IF(D$1111=0,0,MAX((SUM(D848,N848)+SUM(D948,N948)/D$1111),(SUM(D848)+SUM(D948)/D$1111)))</f>
        <v>0</v>
      </c>
      <c r="E1132" s="1274">
        <f>IF(E$1111=0,0,MAX((SUM(E848,O848)+SUM(E948,O948)/E$1111),(SUM(E848)+SUM(E948)/E$1111)))</f>
        <v>0</v>
      </c>
      <c r="F1132" s="1274">
        <f>IF(F$1111=0,0,MAX((SUM(F848,P848)+SUM(F948,P948)/F$1111),(SUM(F848)+SUM(F948)/F$1111)))</f>
        <v>0</v>
      </c>
      <c r="G1132" s="939"/>
      <c r="H1132" s="1275">
        <f>IF(C$1111=0,0,MAX(SUM(C948,M948)/C$1111,SUM(C948)/C$1111))</f>
        <v>0</v>
      </c>
      <c r="I1132" s="1275">
        <f>IF(D$1111=0,0,MAX(SUM(D948,N948)/D$1111,SUM(D948)/D$1111))</f>
        <v>0</v>
      </c>
      <c r="J1132" s="1275">
        <f>IF(E$1111=0,0,MAX(SUM(E948,O948)/E$1111,SUM(E948)/E$1111))</f>
        <v>0</v>
      </c>
      <c r="K1132" s="1275">
        <f>IF(F$1111=0,0,MAX(SUM(F948,P948)/F$1111,SUM(F948)/F$1111))</f>
        <v>0</v>
      </c>
      <c r="L1132" s="44"/>
      <c r="M1132" s="1265" t="str">
        <f t="shared" si="229"/>
        <v/>
      </c>
      <c r="N1132" s="1279" t="str">
        <f t="shared" si="230"/>
        <v/>
      </c>
      <c r="O1132" s="939"/>
      <c r="P1132" s="939"/>
      <c r="Q1132" s="15"/>
      <c r="R1132" s="459"/>
      <c r="S1132" s="46"/>
      <c r="T1132" s="46"/>
      <c r="U1132" s="1082">
        <v>1119</v>
      </c>
      <c r="V1132" s="46"/>
    </row>
    <row r="1133" spans="1:22" ht="15.75" customHeight="1">
      <c r="A1133" s="1283" t="str">
        <f>A849</f>
        <v>Squash: number</v>
      </c>
      <c r="B1133" s="939"/>
      <c r="C1133" s="1274">
        <f>IF(C$1111=0,0,MAX((SUM(C849,M849)+SUM(C949,M949)/C$1111),(SUM(C849)+SUM(C949)/C$1111)))</f>
        <v>0</v>
      </c>
      <c r="D1133" s="1274">
        <f>IF(D$1111=0,0,MAX((SUM(D849,N849)+SUM(D949,N949)/D$1111),(SUM(D849)+SUM(D949)/D$1111)))</f>
        <v>0</v>
      </c>
      <c r="E1133" s="1274">
        <f>IF(E$1111=0,0,MAX((SUM(E849,O849)+SUM(E949,O949)/E$1111),(SUM(E849)+SUM(E949)/E$1111)))</f>
        <v>0</v>
      </c>
      <c r="F1133" s="1274">
        <f>IF(F$1111=0,0,MAX((SUM(F849,P849)+SUM(F949,P949)/F$1111),(SUM(F849)+SUM(F949)/F$1111)))</f>
        <v>0</v>
      </c>
      <c r="G1133" s="939"/>
      <c r="H1133" s="1275">
        <f>IF(C$1111=0,0,MAX(SUM(C949,M949)/C$1111,SUM(C949)/C$1111))</f>
        <v>0</v>
      </c>
      <c r="I1133" s="1275">
        <f>IF(D$1111=0,0,MAX(SUM(D949,N949)/D$1111,SUM(D949)/D$1111))</f>
        <v>0</v>
      </c>
      <c r="J1133" s="1275">
        <f>IF(E$1111=0,0,MAX(SUM(E949,O949)/E$1111,SUM(E949)/E$1111))</f>
        <v>0</v>
      </c>
      <c r="K1133" s="1275">
        <f>IF(F$1111=0,0,MAX(SUM(F949,P949)/F$1111,SUM(F949)/F$1111))</f>
        <v>0</v>
      </c>
      <c r="L1133" s="44"/>
      <c r="M1133" s="1265" t="str">
        <f t="shared" si="229"/>
        <v/>
      </c>
      <c r="N1133" s="1279" t="str">
        <f t="shared" si="230"/>
        <v/>
      </c>
      <c r="O1133" s="939"/>
      <c r="P1133" s="939"/>
      <c r="Q1133" s="15"/>
      <c r="R1133" s="459"/>
      <c r="S1133" s="46"/>
      <c r="T1133" s="46"/>
      <c r="U1133" s="1082">
        <v>1120</v>
      </c>
      <c r="V1133" s="46"/>
    </row>
    <row r="1134" spans="1:22" ht="15.75" customHeight="1">
      <c r="A1134" s="1283" t="str">
        <f>A851</f>
        <v>FISHING -- see worksheet Data 3</v>
      </c>
      <c r="B1134" s="939"/>
      <c r="C1134" s="1274">
        <f>IF(C$1111=0,0,MAX((SUM(C851,M851)+SUM(C962,M962)/C$1111),(SUM(C851)+SUM(C962)/C$1111)))</f>
        <v>0</v>
      </c>
      <c r="D1134" s="1274">
        <f>IF(D$1111=0,0,MAX((SUM(D851,N851)+SUM(D962,N962)/D$1111),(SUM(D851)+SUM(D962)/D$1111)))</f>
        <v>0</v>
      </c>
      <c r="E1134" s="1274">
        <f>IF(E$1111=0,0,MAX((SUM(E851,O851)+SUM(E962,O962)/E$1111),(SUM(E851)+SUM(E962)/E$1111)))</f>
        <v>0</v>
      </c>
      <c r="F1134" s="1274">
        <f>IF(F$1111=0,0,MAX((SUM(F851,P851)+SUM(F962,P962)/F$1111),(SUM(F851)+SUM(F962)/F$1111)))</f>
        <v>0</v>
      </c>
      <c r="G1134" s="939"/>
      <c r="H1134" s="1275">
        <f>IF(C$1111=0,0,MAX(SUM(C962,M962)/C$1111,SUM(C962)/C$1111))</f>
        <v>0</v>
      </c>
      <c r="I1134" s="1275">
        <f>IF(D$1111=0,0,MAX(SUM(D962,N962)/D$1111,SUM(D962)/D$1111))</f>
        <v>0</v>
      </c>
      <c r="J1134" s="1275">
        <f>IF(E$1111=0,0,MAX(SUM(E962,O962)/E$1111,SUM(E962)/E$1111))</f>
        <v>0</v>
      </c>
      <c r="K1134" s="1275">
        <f>IF(F$1111=0,0,MAX(SUM(F962,P962)/F$1111,SUM(F962)/F$1111))</f>
        <v>0</v>
      </c>
      <c r="L1134" s="44"/>
      <c r="M1134" s="1265" t="str">
        <f t="shared" si="229"/>
        <v/>
      </c>
      <c r="N1134" s="1279" t="str">
        <f t="shared" si="230"/>
        <v/>
      </c>
      <c r="O1134" s="939"/>
      <c r="P1134" s="939"/>
      <c r="Q1134" s="15"/>
      <c r="R1134" s="459"/>
      <c r="S1134" s="46"/>
      <c r="T1134" s="46"/>
      <c r="U1134" s="1082">
        <v>1121</v>
      </c>
      <c r="V1134" s="46"/>
    </row>
    <row r="1135" spans="1:22" ht="15.75" customHeight="1">
      <c r="A1135" s="1283" t="str">
        <f>A852</f>
        <v>WILD FOODS -- see worksheet Data 3</v>
      </c>
      <c r="B1135" s="939"/>
      <c r="C1135" s="1274">
        <f>IF(C$1111=0,0,MAX((SUM(C852,M852)+SUM(C963,M963)/C$1111),(SUM(C852)+SUM(C963)/C$1111)))</f>
        <v>0.12539726027397258</v>
      </c>
      <c r="D1135" s="1274">
        <f>IF(D$1111=0,0,MAX((SUM(D852,N852)+SUM(D963,N963)/D$1111),(SUM(D852)+SUM(D963)/D$1111)))</f>
        <v>0.1453972602739726</v>
      </c>
      <c r="E1135" s="1274">
        <f>IF(E$1111=0,0,MAX((SUM(E852,O852)+SUM(E963,O963)/E$1111),(SUM(E852)+SUM(E963)/E$1111)))</f>
        <v>0</v>
      </c>
      <c r="F1135" s="1274">
        <f>IF(F$1111=0,0,MAX((SUM(F852,P852)+SUM(F963,P963)/F$1111),(SUM(F852)+SUM(F963)/F$1111)))</f>
        <v>0</v>
      </c>
      <c r="G1135" s="939"/>
      <c r="H1135" s="1275">
        <f>IF(C$1111=0,0,MAX(SUM(C963,M963)/C$1111,SUM(C963)/C$1111))</f>
        <v>9.5397260273972592E-2</v>
      </c>
      <c r="I1135" s="1275">
        <f>IF(D$1111=0,0,MAX(SUM(D963,N963)/D$1111,SUM(D963)/D$1111))</f>
        <v>9.5397260273972592E-2</v>
      </c>
      <c r="J1135" s="1275">
        <f>IF(E$1111=0,0,MAX(SUM(E963,O963)/E$1111,SUM(E963)/E$1111))</f>
        <v>0</v>
      </c>
      <c r="K1135" s="1275">
        <f>IF(F$1111=0,0,MAX(SUM(F963,P963)/F$1111,SUM(F963)/F$1111))</f>
        <v>0</v>
      </c>
      <c r="L1135" s="44"/>
      <c r="M1135" s="1265" t="str">
        <f t="shared" si="229"/>
        <v>yes</v>
      </c>
      <c r="N1135" s="1279" t="str">
        <f t="shared" si="230"/>
        <v>yes</v>
      </c>
      <c r="O1135" s="939"/>
      <c r="P1135" s="939"/>
      <c r="Q1135" s="15"/>
      <c r="R1135" s="459"/>
      <c r="S1135" s="46"/>
      <c r="T1135" s="46"/>
      <c r="U1135" s="1082">
        <v>1122</v>
      </c>
      <c r="V1135" s="46"/>
    </row>
    <row r="1136" spans="1:22" ht="15.75" customHeight="1">
      <c r="A1136" s="44" t="str">
        <f>A931</f>
        <v>Green maize sold: quantity</v>
      </c>
      <c r="B1136" s="939"/>
      <c r="C1136" s="1274">
        <f>IF(C$1111=0,0,MAX(SUM(C931,M931)/C$1111,SUM(C931)/C$1111))</f>
        <v>0</v>
      </c>
      <c r="D1136" s="1274">
        <f>IF(D$1111=0,0,MAX(SUM(D931,N931)/D$1111,SUM(D931)/D$1111))</f>
        <v>0</v>
      </c>
      <c r="E1136" s="1274">
        <f>IF(E$1111=0,0,MAX(SUM(E931,O931)/E$1111,SUM(E931)/E$1111))</f>
        <v>0</v>
      </c>
      <c r="F1136" s="1274">
        <f>IF(F$1111=0,0,MAX(SUM(F931,P931)/F$1111,SUM(F931)/F$1111))</f>
        <v>0</v>
      </c>
      <c r="G1136" s="939"/>
      <c r="H1136" s="46"/>
      <c r="I1136" s="46"/>
      <c r="J1136" s="46"/>
      <c r="K1136" s="938"/>
      <c r="L1136" s="939"/>
      <c r="M1136" s="1265" t="str">
        <f t="shared" si="229"/>
        <v/>
      </c>
      <c r="N1136" s="1265" t="str">
        <f t="shared" ref="N1136:N1147" si="231">M1136</f>
        <v/>
      </c>
      <c r="O1136" s="939"/>
      <c r="P1136" s="939"/>
      <c r="Q1136" s="15"/>
      <c r="R1136" s="459"/>
      <c r="S1136" s="46"/>
      <c r="T1136" s="46"/>
      <c r="U1136" s="1082">
        <v>1123</v>
      </c>
      <c r="V1136" s="46"/>
    </row>
    <row r="1137" spans="1:22" ht="15.75" customHeight="1">
      <c r="A1137" s="44" t="str">
        <f>A950</f>
        <v>Main cashcrop kg sold</v>
      </c>
      <c r="B1137" s="939"/>
      <c r="C1137" s="1274">
        <f>IF(C$1111=0,0,MAX(SUM(C950,M950)/C$1111,SUM(C950)/C$1111))</f>
        <v>0</v>
      </c>
      <c r="D1137" s="1274">
        <f>IF(D$1111=0,0,MAX(SUM(D950,N950)/D$1111,SUM(D950)/D$1111))</f>
        <v>0</v>
      </c>
      <c r="E1137" s="1274">
        <f>IF(E$1111=0,0,MAX(SUM(E950,O950)/E$1111,SUM(E950)/E$1111))</f>
        <v>0</v>
      </c>
      <c r="F1137" s="1274">
        <f>IF(F$1111=0,0,MAX(SUM(F950,P950)/F$1111,SUM(F950)/F$1111))</f>
        <v>0</v>
      </c>
      <c r="G1137" s="939"/>
      <c r="H1137" s="46"/>
      <c r="I1137" s="46"/>
      <c r="J1137" s="46"/>
      <c r="K1137" s="938"/>
      <c r="L1137" s="939"/>
      <c r="M1137" s="1265" t="str">
        <f t="shared" si="229"/>
        <v/>
      </c>
      <c r="N1137" s="1265" t="str">
        <f t="shared" si="231"/>
        <v/>
      </c>
      <c r="O1137" s="939"/>
      <c r="P1137" s="939"/>
      <c r="Q1137" s="15"/>
      <c r="R1137" s="459"/>
      <c r="S1137" s="46"/>
      <c r="T1137" s="46"/>
      <c r="U1137" s="1082">
        <v>1124</v>
      </c>
      <c r="V1137" s="46"/>
    </row>
    <row r="1138" spans="1:22" ht="15.75" customHeight="1">
      <c r="A1138" s="44" t="str">
        <f>A951</f>
        <v>Cabbage: number produced</v>
      </c>
      <c r="B1138" s="939"/>
      <c r="C1138" s="1274">
        <f>IF(C$1111=0,0,MAX(SUM(C951,M951)/C$1111,SUM(C951)/C$1111))</f>
        <v>0</v>
      </c>
      <c r="D1138" s="1274">
        <f>IF(D$1111=0,0,MAX(SUM(D951,N951)/D$1111,SUM(D951)/D$1111))</f>
        <v>0</v>
      </c>
      <c r="E1138" s="1274">
        <f>IF(E$1111=0,0,MAX(SUM(E951,O951)/E$1111,SUM(E951)/E$1111))</f>
        <v>1.9079452054794516E-2</v>
      </c>
      <c r="F1138" s="1274">
        <f>IF(F$1111=0,0,MAX(SUM(F951,P951)/F$1111,SUM(F951)/F$1111))</f>
        <v>2.2895342465753421E-2</v>
      </c>
      <c r="G1138" s="939"/>
      <c r="H1138" s="46"/>
      <c r="I1138" s="46"/>
      <c r="J1138" s="46"/>
      <c r="K1138" s="938"/>
      <c r="L1138" s="939"/>
      <c r="M1138" s="1265" t="str">
        <f t="shared" si="229"/>
        <v/>
      </c>
      <c r="N1138" s="1265" t="str">
        <f t="shared" si="231"/>
        <v/>
      </c>
      <c r="O1138" s="939"/>
      <c r="P1138" s="939"/>
      <c r="Q1138" s="15"/>
      <c r="R1138" s="459"/>
      <c r="S1138" s="46"/>
      <c r="T1138" s="46"/>
      <c r="U1138" s="1082">
        <v>1125</v>
      </c>
      <c r="V1138" s="46"/>
    </row>
    <row r="1139" spans="1:22" ht="15.75" customHeight="1">
      <c r="A1139" s="44" t="str">
        <f>A952</f>
        <v>Carrots: kg produced</v>
      </c>
      <c r="B1139" s="939"/>
      <c r="C1139" s="1274">
        <f>IF(C$1111=0,0,MAX(SUM(C952,M952)/C$1111,SUM(C952)/C$1111))</f>
        <v>0</v>
      </c>
      <c r="D1139" s="1274">
        <f>IF(D$1111=0,0,MAX(SUM(D952,N952)/D$1111,SUM(D952)/D$1111))</f>
        <v>0</v>
      </c>
      <c r="E1139" s="1274">
        <f>IF(E$1111=0,0,MAX(SUM(E952,O952)/E$1111,SUM(E952)/E$1111))</f>
        <v>0</v>
      </c>
      <c r="F1139" s="1274">
        <f>IF(F$1111=0,0,MAX(SUM(F952,P952)/F$1111,SUM(F952)/F$1111))</f>
        <v>0</v>
      </c>
      <c r="G1139" s="939"/>
      <c r="H1139" s="46"/>
      <c r="I1139" s="46"/>
      <c r="J1139" s="46"/>
      <c r="K1139" s="938"/>
      <c r="L1139" s="939"/>
      <c r="M1139" s="1265" t="str">
        <f t="shared" si="229"/>
        <v/>
      </c>
      <c r="N1139" s="1265" t="str">
        <f t="shared" si="231"/>
        <v/>
      </c>
      <c r="O1139" s="939"/>
      <c r="P1139" s="939"/>
      <c r="Q1139" s="15"/>
      <c r="R1139" s="459"/>
      <c r="S1139" s="46"/>
      <c r="T1139" s="46"/>
      <c r="U1139" s="1082">
        <v>1126</v>
      </c>
      <c r="V1139" s="46"/>
    </row>
    <row r="1140" spans="1:22" ht="15.75" customHeight="1">
      <c r="A1140" s="44" t="str">
        <f>A953</f>
        <v>Tomato: kg produced</v>
      </c>
      <c r="B1140" s="939"/>
      <c r="C1140" s="1274">
        <f>IF(C$1111=0,0,MAX(SUM(C953,M953)/C$1111,SUM(C953)/C$1111))</f>
        <v>0</v>
      </c>
      <c r="D1140" s="1274">
        <f>IF(D$1111=0,0,MAX(SUM(D953,N953)/D$1111,SUM(D953)/D$1111))</f>
        <v>0</v>
      </c>
      <c r="E1140" s="1274">
        <f>IF(E$1111=0,0,MAX(SUM(E953,O953)/E$1111,SUM(E953)/E$1111))</f>
        <v>0</v>
      </c>
      <c r="F1140" s="1274">
        <f>IF(F$1111=0,0,MAX(SUM(F953,P953)/F$1111,SUM(F953)/F$1111))</f>
        <v>1.0684493150684931</v>
      </c>
      <c r="G1140" s="939"/>
      <c r="H1140" s="46"/>
      <c r="I1140" s="46"/>
      <c r="J1140" s="46"/>
      <c r="K1140" s="938"/>
      <c r="L1140" s="939"/>
      <c r="M1140" s="1265" t="str">
        <f t="shared" si="229"/>
        <v>yes</v>
      </c>
      <c r="N1140" s="1265" t="str">
        <f t="shared" si="231"/>
        <v>yes</v>
      </c>
      <c r="O1140" s="939"/>
      <c r="P1140" s="939"/>
      <c r="Q1140" s="15"/>
      <c r="R1140" s="459"/>
      <c r="S1140" s="46"/>
      <c r="T1140" s="46"/>
      <c r="U1140" s="1082">
        <v>1127</v>
      </c>
      <c r="V1140" s="46"/>
    </row>
    <row r="1141" spans="1:22" ht="15.75" customHeight="1">
      <c r="A1141" s="44" t="str">
        <f>A954</f>
        <v>Onions: kg produced</v>
      </c>
      <c r="B1141" s="939"/>
      <c r="C1141" s="1274">
        <f>IF(C$1111=0,0,MAX(SUM(C954,M954)/C$1111,SUM(C954)/C$1111))</f>
        <v>0</v>
      </c>
      <c r="D1141" s="1274">
        <f>IF(D$1111=0,0,MAX(SUM(D954,N954)/D$1111,SUM(D954)/D$1111))</f>
        <v>0</v>
      </c>
      <c r="E1141" s="1274">
        <f>IF(E$1111=0,0,MAX(SUM(E954,O954)/E$1111,SUM(E954)/E$1111))</f>
        <v>0</v>
      </c>
      <c r="F1141" s="1274">
        <f>IF(F$1111=0,0,MAX(SUM(F954,P954)/F$1111,SUM(F954)/F$1111))</f>
        <v>0.53422465753424653</v>
      </c>
      <c r="G1141" s="939"/>
      <c r="H1141" s="46"/>
      <c r="I1141" s="46"/>
      <c r="J1141" s="46"/>
      <c r="K1141" s="938"/>
      <c r="L1141" s="939"/>
      <c r="M1141" s="1265" t="str">
        <f t="shared" si="229"/>
        <v>yes</v>
      </c>
      <c r="N1141" s="1265" t="str">
        <f t="shared" si="231"/>
        <v>yes</v>
      </c>
      <c r="O1141" s="939"/>
      <c r="P1141" s="939"/>
      <c r="Q1141" s="15"/>
      <c r="R1141" s="459"/>
      <c r="S1141" s="46"/>
      <c r="T1141" s="46"/>
      <c r="U1141" s="1082">
        <v>1128</v>
      </c>
      <c r="V1141" s="46"/>
    </row>
    <row r="1142" spans="1:22" ht="15.75" customHeight="1">
      <c r="A1142" s="44" t="str">
        <f>A955</f>
        <v>Beetroot: kg produced</v>
      </c>
      <c r="B1142" s="939"/>
      <c r="C1142" s="1274">
        <f>IF(C$1111=0,0,MAX(SUM(C955,M955)/C$1111,SUM(C955)/C$1111))</f>
        <v>0</v>
      </c>
      <c r="D1142" s="1274">
        <f>IF(D$1111=0,0,MAX(SUM(D955,N955)/D$1111,SUM(D955)/D$1111))</f>
        <v>0</v>
      </c>
      <c r="E1142" s="1274">
        <f>IF(E$1111=0,0,MAX(SUM(E955,O955)/E$1111,SUM(E955)/E$1111))</f>
        <v>0</v>
      </c>
      <c r="F1142" s="1274">
        <f>IF(F$1111=0,0,MAX(SUM(F955,P955)/F$1111,SUM(F955)/F$1111))</f>
        <v>3.052712328767123E-2</v>
      </c>
      <c r="G1142" s="939"/>
      <c r="H1142" s="46"/>
      <c r="I1142" s="46"/>
      <c r="J1142" s="46"/>
      <c r="K1142" s="938"/>
      <c r="L1142" s="939"/>
      <c r="M1142" s="1265" t="str">
        <f t="shared" si="229"/>
        <v/>
      </c>
      <c r="N1142" s="1265" t="str">
        <f t="shared" si="231"/>
        <v/>
      </c>
      <c r="O1142" s="939"/>
      <c r="P1142" s="939"/>
      <c r="Q1142" s="15"/>
      <c r="R1142" s="459"/>
      <c r="S1142" s="46"/>
      <c r="T1142" s="46"/>
      <c r="U1142" s="1082">
        <v>1129</v>
      </c>
      <c r="V1142" s="46"/>
    </row>
    <row r="1143" spans="1:22" ht="15.75" customHeight="1">
      <c r="A1143" s="44" t="str">
        <f>A956</f>
        <v>Spinach: kg produced</v>
      </c>
      <c r="B1143" s="939"/>
      <c r="C1143" s="1274">
        <f>IF(C$1111=0,0,MAX(SUM(C956,M956)/C$1111,SUM(C956)/C$1111))</f>
        <v>0</v>
      </c>
      <c r="D1143" s="1274">
        <f>IF(D$1111=0,0,MAX(SUM(D956,N956)/D$1111,SUM(D956)/D$1111))</f>
        <v>0</v>
      </c>
      <c r="E1143" s="1274">
        <f>IF(E$1111=0,0,MAX(SUM(E956,O956)/E$1111,SUM(E956)/E$1111))</f>
        <v>0</v>
      </c>
      <c r="F1143" s="1274">
        <f>IF(F$1111=0,0,MAX(SUM(F956,P956)/F$1111,SUM(F956)/F$1111))</f>
        <v>3.8158904109589033E-2</v>
      </c>
      <c r="G1143" s="939"/>
      <c r="H1143" s="46"/>
      <c r="I1143" s="46"/>
      <c r="J1143" s="46"/>
      <c r="K1143" s="938"/>
      <c r="L1143" s="939"/>
      <c r="M1143" s="1265" t="str">
        <f t="shared" si="229"/>
        <v/>
      </c>
      <c r="N1143" s="1265" t="str">
        <f t="shared" si="231"/>
        <v/>
      </c>
      <c r="O1143" s="939"/>
      <c r="P1143" s="939"/>
      <c r="Q1143" s="15"/>
      <c r="R1143" s="459"/>
      <c r="S1143" s="46"/>
      <c r="T1143" s="46"/>
      <c r="U1143" s="1082">
        <v>1130</v>
      </c>
      <c r="V1143" s="46"/>
    </row>
    <row r="1144" spans="1:22" ht="15.75" customHeight="1">
      <c r="A1144" s="44" t="str">
        <f>A957</f>
        <v>Straw: quantity sold</v>
      </c>
      <c r="B1144" s="939"/>
      <c r="C1144" s="1274">
        <f>IF(C$1111=0,0,MAX(SUM(C957,M957)/C$1111,SUM(C957)/C$1111))</f>
        <v>0</v>
      </c>
      <c r="D1144" s="1274">
        <f>IF(D$1111=0,0,MAX(SUM(D957,N957)/D$1111,SUM(D957)/D$1111))</f>
        <v>0</v>
      </c>
      <c r="E1144" s="1274">
        <f>IF(E$1111=0,0,MAX(SUM(E957,O957)/E$1111,SUM(E957)/E$1111))</f>
        <v>0</v>
      </c>
      <c r="F1144" s="1274">
        <f>IF(F$1111=0,0,MAX(SUM(F957,P957)/F$1111,SUM(F957)/F$1111))</f>
        <v>0</v>
      </c>
      <c r="G1144" s="939"/>
      <c r="H1144" s="46"/>
      <c r="I1144" s="46"/>
      <c r="J1144" s="46"/>
      <c r="K1144" s="938"/>
      <c r="L1144" s="939"/>
      <c r="M1144" s="1265" t="str">
        <f t="shared" si="229"/>
        <v/>
      </c>
      <c r="N1144" s="1265" t="str">
        <f t="shared" si="231"/>
        <v/>
      </c>
      <c r="O1144" s="939"/>
      <c r="P1144" s="939"/>
      <c r="Q1144" s="15"/>
      <c r="R1144" s="459"/>
      <c r="S1144" s="46"/>
      <c r="T1144" s="46"/>
      <c r="U1144" s="1082">
        <v>1131</v>
      </c>
      <c r="V1144" s="46"/>
    </row>
    <row r="1145" spans="1:22" ht="15.75" customHeight="1">
      <c r="A1145" s="44" t="str">
        <f>A958</f>
        <v>Trees: quantity sold</v>
      </c>
      <c r="B1145" s="939"/>
      <c r="C1145" s="1274">
        <f>IF(C$1111=0,0,MAX(SUM(C958,M958)/C$1111,SUM(C958)/C$1111))</f>
        <v>0</v>
      </c>
      <c r="D1145" s="1274">
        <f>IF(D$1111=0,0,MAX(SUM(D958,N958)/D$1111,SUM(D958)/D$1111))</f>
        <v>0</v>
      </c>
      <c r="E1145" s="1274">
        <f>IF(E$1111=0,0,MAX(SUM(E958,O958)/E$1111,SUM(E958)/E$1111))</f>
        <v>0</v>
      </c>
      <c r="F1145" s="1274">
        <f>IF(F$1111=0,0,MAX(SUM(F958,P958)/F$1111,SUM(F958)/F$1111))</f>
        <v>0</v>
      </c>
      <c r="G1145" s="939"/>
      <c r="H1145" s="46"/>
      <c r="I1145" s="46"/>
      <c r="J1145" s="46"/>
      <c r="K1145" s="938"/>
      <c r="L1145" s="939"/>
      <c r="M1145" s="1265" t="str">
        <f t="shared" si="229"/>
        <v/>
      </c>
      <c r="N1145" s="1265" t="str">
        <f t="shared" si="231"/>
        <v/>
      </c>
      <c r="O1145" s="939"/>
      <c r="P1145" s="939"/>
      <c r="Q1145" s="15"/>
      <c r="R1145" s="459"/>
      <c r="S1145" s="46"/>
      <c r="T1145" s="46"/>
      <c r="U1145" s="1082">
        <v>1132</v>
      </c>
      <c r="V1145" s="46"/>
    </row>
    <row r="1146" spans="1:22" ht="15.75" customHeight="1">
      <c r="A1146" s="44" t="str">
        <f>A959</f>
        <v>Other cash crop: green pepper</v>
      </c>
      <c r="B1146" s="939"/>
      <c r="C1146" s="1274">
        <f>IF(C$1111=0,0,MAX(SUM(C959,M959)/C$1111,SUM(C959)/C$1111))</f>
        <v>0</v>
      </c>
      <c r="D1146" s="1274">
        <f>IF(D$1111=0,0,MAX(SUM(D959,N959)/D$1111,SUM(D959)/D$1111))</f>
        <v>0</v>
      </c>
      <c r="E1146" s="1274">
        <f>IF(E$1111=0,0,MAX(SUM(E959,O959)/E$1111,SUM(E959)/E$1111))</f>
        <v>0</v>
      </c>
      <c r="F1146" s="1274">
        <f>IF(F$1111=0,0,MAX(SUM(F959,P959)/F$1111,SUM(F959)/F$1111))</f>
        <v>0</v>
      </c>
      <c r="G1146" s="939"/>
      <c r="H1146" s="46"/>
      <c r="I1146" s="46"/>
      <c r="J1146" s="46"/>
      <c r="K1146" s="938"/>
      <c r="L1146" s="939"/>
      <c r="M1146" s="1265" t="str">
        <f t="shared" si="229"/>
        <v/>
      </c>
      <c r="N1146" s="1265" t="str">
        <f t="shared" si="231"/>
        <v/>
      </c>
      <c r="O1146" s="939"/>
      <c r="P1146" s="939"/>
      <c r="Q1146" s="15"/>
      <c r="R1146" s="459"/>
      <c r="S1146" s="46"/>
      <c r="T1146" s="46"/>
      <c r="U1146" s="1082">
        <v>1133</v>
      </c>
      <c r="V1146" s="46"/>
    </row>
    <row r="1147" spans="1:22" ht="15.75" customHeight="1">
      <c r="A1147" s="44" t="str">
        <f>A960</f>
        <v>Other cash crop: type</v>
      </c>
      <c r="B1147" s="939"/>
      <c r="C1147" s="1274">
        <f>IF(C$1111=0,0,MAX(SUM(C960,M960)/C$1111,SUM(C960)/C$1111))</f>
        <v>0</v>
      </c>
      <c r="D1147" s="1274">
        <f>IF(D$1111=0,0,MAX(SUM(D960,N960)/D$1111,SUM(D960)/D$1111))</f>
        <v>0</v>
      </c>
      <c r="E1147" s="1274">
        <f>IF(E$1111=0,0,MAX(SUM(E960,O960)/E$1111,SUM(E960)/E$1111))</f>
        <v>0</v>
      </c>
      <c r="F1147" s="1274">
        <f>IF(F$1111=0,0,MAX(SUM(F960,P960)/F$1111,SUM(F960)/F$1111))</f>
        <v>0</v>
      </c>
      <c r="G1147" s="939"/>
      <c r="H1147" s="46"/>
      <c r="I1147" s="46"/>
      <c r="J1147" s="46"/>
      <c r="K1147" s="938"/>
      <c r="L1147" s="939"/>
      <c r="M1147" s="1265" t="str">
        <f t="shared" si="229"/>
        <v/>
      </c>
      <c r="N1147" s="1265" t="str">
        <f t="shared" si="231"/>
        <v/>
      </c>
      <c r="O1147" s="939"/>
      <c r="P1147" s="939"/>
      <c r="Q1147" s="15"/>
      <c r="R1147" s="459"/>
      <c r="S1147" s="46"/>
      <c r="T1147" s="46"/>
      <c r="U1147" s="1082">
        <v>1134</v>
      </c>
      <c r="V1147" s="46"/>
    </row>
    <row r="1148" spans="1:22" ht="15.75" customHeight="1">
      <c r="A1148" s="1177" t="s">
        <v>616</v>
      </c>
      <c r="B1148" s="1242"/>
      <c r="C1148" s="1274"/>
      <c r="D1148" s="1274"/>
      <c r="E1148" s="1274"/>
      <c r="F1148" s="1274"/>
      <c r="G1148" s="939"/>
      <c r="H1148" s="938"/>
      <c r="I1148" s="46"/>
      <c r="J1148" s="46"/>
      <c r="K1148" s="938"/>
      <c r="L1148" s="939"/>
      <c r="M1148" s="1284" t="s">
        <v>617</v>
      </c>
      <c r="N1148" s="1281" t="s">
        <v>462</v>
      </c>
      <c r="O1148" s="939"/>
      <c r="P1148" s="939"/>
      <c r="Q1148" s="15"/>
      <c r="R1148" s="459"/>
      <c r="S1148" s="46"/>
      <c r="T1148" s="46"/>
      <c r="U1148" s="1082">
        <v>1135</v>
      </c>
      <c r="V1148" s="46"/>
    </row>
    <row r="1149" spans="1:22" ht="15.75" customHeight="1">
      <c r="A1149" s="44" t="str">
        <f>A820</f>
        <v>Camels' milk - season 1</v>
      </c>
      <c r="B1149" s="1242"/>
      <c r="C1149" s="1274">
        <f>IF(C$1111=0,0,MAX((SUM(C820,M820)+SUM(C904,M904,C906,M906)/C$1111),(SUM(C820)+SUM(C904,C906)/C$1111)))</f>
        <v>0</v>
      </c>
      <c r="D1149" s="1274">
        <f>IF(D$1111=0,0,MAX((SUM(D820,N820)+SUM(D904,N904,D906,N906)/D$1111),(SUM(D820)+SUM(D904,D906)/D$1111)))</f>
        <v>0</v>
      </c>
      <c r="E1149" s="1274">
        <f>IF(E$1111=0,0,MAX((SUM(E820,O820)+SUM(E904,O904,E906,O906)/E$1111),(SUM(E820)+SUM(E904,E906)/E$1111)))</f>
        <v>0</v>
      </c>
      <c r="F1149" s="1274">
        <f>IF(F$1111=0,0,MAX((SUM(F820,P820)+SUM(F904,P904,F906,P906)/F$1111),(SUM(F820)+SUM(F904,F906)/F$1111)))</f>
        <v>0</v>
      </c>
      <c r="G1149" s="939"/>
      <c r="H1149" s="1275"/>
      <c r="I1149" s="1275"/>
      <c r="J1149" s="1275"/>
      <c r="K1149" s="1275"/>
      <c r="L1149" s="44"/>
      <c r="M1149" s="1265" t="str">
        <f>IF(OR(SUM((C1149&gt;C$1109),(E1149&gt;C$1109),(D1149&gt;C$1109),(F1149&gt;C$1109))&gt;1,C1149&gt;C$1109*2,E1149&gt;C$1109*2,D1149&gt;C$1109*2,F1149&gt;C$1109*2),"yes","")</f>
        <v/>
      </c>
      <c r="N1149" s="1279"/>
      <c r="O1149" s="939"/>
      <c r="P1149" s="939"/>
      <c r="Q1149" s="15"/>
      <c r="R1149" s="459"/>
      <c r="S1149" s="46"/>
      <c r="T1149" s="46"/>
      <c r="U1149" s="1082">
        <v>1136</v>
      </c>
      <c r="V1149" s="46"/>
    </row>
    <row r="1150" spans="1:22" ht="15.75" customHeight="1">
      <c r="A1150" s="1285" t="str">
        <f>A904</f>
        <v>Camels' milk sales - season 1</v>
      </c>
      <c r="B1150" s="1242"/>
      <c r="C1150" s="1274"/>
      <c r="D1150" s="1274"/>
      <c r="E1150" s="1274"/>
      <c r="F1150" s="1274"/>
      <c r="G1150" s="939"/>
      <c r="H1150" s="1275">
        <f>IF(C$1111=0,0,MAX(SUM(C904,M904)/C$1111,SUM(C904)/C$1111))</f>
        <v>0</v>
      </c>
      <c r="I1150" s="1275">
        <f>IF(D$1111=0,0,MAX(SUM(D904,N904)/D$1111,SUM(D904)/D$1111))</f>
        <v>0</v>
      </c>
      <c r="J1150" s="1275">
        <f>IF(E$1111=0,0,MAX(SUM(E904,O904)/E$1111,SUM(E904)/E$1111))</f>
        <v>0</v>
      </c>
      <c r="K1150" s="1275">
        <f>IF(F$1111=0,0,MAX(SUM(F904,P904)/F$1111,SUM(F904)/F$1111))</f>
        <v>0</v>
      </c>
      <c r="L1150" s="44"/>
      <c r="M1150" s="44"/>
      <c r="N1150" s="1279" t="str">
        <f>IF(OR(SUM((H1150&gt;C$1109),(J1150&gt;C$1109),(I1150&gt;C$1109),(K1150&gt;C$1109))&gt;1,H1150&gt;C$1109*2,J1150&gt;C$1109*2,I1150&gt;C$1109*2,K1150&gt;C$1109*2),"yes","")</f>
        <v/>
      </c>
      <c r="O1150" s="939"/>
      <c r="P1150" s="939"/>
      <c r="Q1150" s="15"/>
      <c r="R1150" s="459"/>
      <c r="S1150" s="46"/>
      <c r="T1150" s="46"/>
      <c r="U1150" s="1082">
        <v>1137</v>
      </c>
      <c r="V1150" s="46"/>
    </row>
    <row r="1151" spans="1:22" ht="15.75" customHeight="1">
      <c r="A1151" s="1285" t="str">
        <f>A906</f>
        <v>Camels' ghee/butter sales</v>
      </c>
      <c r="B1151" s="1242"/>
      <c r="C1151" s="1274"/>
      <c r="D1151" s="1274"/>
      <c r="E1151" s="1274"/>
      <c r="F1151" s="1274"/>
      <c r="G1151" s="939"/>
      <c r="H1151" s="1275">
        <f>IF(C$1111=0,0,MAX(SUM(C906,M906)/C$1111,SUM(C906)/C$1111))</f>
        <v>0</v>
      </c>
      <c r="I1151" s="1275">
        <f>IF(D$1111=0,0,MAX(SUM(D906,N906)/D$1111,SUM(D906)/D$1111))</f>
        <v>0</v>
      </c>
      <c r="J1151" s="1275">
        <f>IF(E$1111=0,0,MAX(SUM(E906,O906)/E$1111,SUM(E906)/E$1111))</f>
        <v>0</v>
      </c>
      <c r="K1151" s="1275">
        <f>IF(F$1111=0,0,MAX(SUM(F906,P906)/F$1111,SUM(F906)/F$1111))</f>
        <v>0</v>
      </c>
      <c r="L1151" s="44"/>
      <c r="M1151" s="1265"/>
      <c r="N1151" s="1279" t="str">
        <f>IF(OR(SUM((H1151&gt;C$1109),(J1151&gt;C$1109),(I1151&gt;C$1109),(K1151&gt;C$1109))&gt;1,H1151&gt;C$1109*2,J1151&gt;C$1109*2,I1151&gt;C$1109*2,K1151&gt;C$1109*2),"yes","")</f>
        <v/>
      </c>
      <c r="O1151" s="939"/>
      <c r="P1151" s="939"/>
      <c r="Q1151" s="15"/>
      <c r="R1151" s="459"/>
      <c r="S1151" s="46"/>
      <c r="T1151" s="46"/>
      <c r="U1151" s="1082">
        <v>1138</v>
      </c>
      <c r="V1151" s="46"/>
    </row>
    <row r="1152" spans="1:22" ht="15.75" customHeight="1">
      <c r="A1152" s="44" t="str">
        <f>A821</f>
        <v>Camels' milk - season 2</v>
      </c>
      <c r="B1152" s="1242"/>
      <c r="C1152" s="1274">
        <f>IF(C$1111=0,0,MAX((SUM(C821,M821)+SUM(C905,M905)/C$1111),(SUM(C821)+SUM(C905)/C$1111)))</f>
        <v>0</v>
      </c>
      <c r="D1152" s="1274">
        <f>IF(D$1111=0,0,MAX((SUM(D821,N821)+SUM(D905,N905)/D$1111),(SUM(D821)+SUM(D905)/D$1111)))</f>
        <v>0</v>
      </c>
      <c r="E1152" s="1274">
        <f>IF(E$1111=0,0,MAX((SUM(E821,O821)+SUM(E905,O905)/E$1111),(SUM(E821)+SUM(E905)/E$1111)))</f>
        <v>0</v>
      </c>
      <c r="F1152" s="1274">
        <f>IF(F$1111=0,0,MAX((SUM(F821,P821)+SUM(F905,P905)/F$1111),(SUM(F821)+SUM(F905)/F$1111)))</f>
        <v>0</v>
      </c>
      <c r="G1152" s="939"/>
      <c r="H1152" s="1275"/>
      <c r="I1152" s="1275"/>
      <c r="J1152" s="1275"/>
      <c r="K1152" s="1275"/>
      <c r="L1152" s="44"/>
      <c r="M1152" s="1265" t="str">
        <f>IF(OR(SUM((C1152&gt;C$1109),(E1152&gt;C$1109),(D1152&gt;C$1109),(F1152&gt;C$1109))&gt;1,C1152&gt;C$1109*2,E1152&gt;C$1109*2,D1152&gt;C$1109*2,F1152&gt;C$1109*2),"yes","")</f>
        <v/>
      </c>
      <c r="N1152" s="1279"/>
      <c r="O1152" s="939"/>
      <c r="P1152" s="939"/>
      <c r="Q1152" s="15"/>
      <c r="R1152" s="459"/>
      <c r="S1152" s="46"/>
      <c r="T1152" s="46"/>
      <c r="U1152" s="1082">
        <v>1139</v>
      </c>
      <c r="V1152" s="46"/>
    </row>
    <row r="1153" spans="1:22" ht="15.75" customHeight="1">
      <c r="A1153" s="1285" t="str">
        <f>A905</f>
        <v>Camels' milk sales - season 2</v>
      </c>
      <c r="B1153" s="1242"/>
      <c r="C1153" s="1274"/>
      <c r="D1153" s="1274"/>
      <c r="E1153" s="1274"/>
      <c r="F1153" s="1274"/>
      <c r="G1153" s="939"/>
      <c r="H1153" s="1275">
        <f>IF(C$1111=0,0,MAX(SUM(C905,M905)/C$1111,SUM(C905)/C$1111))</f>
        <v>0</v>
      </c>
      <c r="I1153" s="1275">
        <f>IF(D$1111=0,0,MAX(SUM(D905,N905)/D$1111,SUM(D905)/D$1111))</f>
        <v>0</v>
      </c>
      <c r="J1153" s="1275">
        <f>IF(E$1111=0,0,MAX(SUM(E905,O905)/E$1111,SUM(E905)/E$1111))</f>
        <v>0</v>
      </c>
      <c r="K1153" s="1275">
        <f>IF(F$1111=0,0,MAX(SUM(F905,P905)/F$1111,SUM(F905)/F$1111))</f>
        <v>0</v>
      </c>
      <c r="L1153" s="44"/>
      <c r="M1153" s="44"/>
      <c r="N1153" s="1279" t="str">
        <f>IF(OR(SUM((H1153&gt;C$1109),(J1153&gt;C$1109),(I1153&gt;C$1109),(K1153&gt;C$1109))&gt;1,H1153&gt;C$1109*2,J1153&gt;C$1109*2,I1153&gt;C$1109*2,K1153&gt;C$1109*2),"yes","")</f>
        <v/>
      </c>
      <c r="O1153" s="939"/>
      <c r="P1153" s="939"/>
      <c r="Q1153" s="15"/>
      <c r="R1153" s="459"/>
      <c r="S1153" s="46"/>
      <c r="T1153" s="46"/>
      <c r="U1153" s="1082">
        <v>1140</v>
      </c>
      <c r="V1153" s="46"/>
    </row>
    <row r="1154" spans="1:22" ht="15.75" customHeight="1">
      <c r="A1154" s="44" t="str">
        <f>A822</f>
        <v>Cows' milk - season 1</v>
      </c>
      <c r="B1154" s="1242"/>
      <c r="C1154" s="1274">
        <f>IF(C$1111=0,0,MAX((SUM(C822,M822)+SUM(C907,M907,C909,M909)/C$1111),(SUM(C822)+SUM(C907,C909)/C$1111)))</f>
        <v>0</v>
      </c>
      <c r="D1154" s="1274">
        <f>IF(D$1111=0,0,MAX((SUM(D822,N822)+SUM(D907,N907,D909,N909)/D$1111),(SUM(D822)+SUM(D907,D909)/D$1111)))</f>
        <v>0</v>
      </c>
      <c r="E1154" s="1274">
        <f>IF(E$1111=0,0,MAX((SUM(E822,O822)+SUM(E907,O907,E909,O909)/E$1111),(SUM(E822)+SUM(E907,E909)/E$1111)))</f>
        <v>7.5093399750934001E-2</v>
      </c>
      <c r="F1154" s="1274">
        <f>IF(F$1111=0,0,MAX((SUM(F822,P822)+SUM(F907,P907,F909,P909)/F$1111),(SUM(F822)+SUM(F907,F909)/F$1111)))</f>
        <v>9.0112079701120812E-2</v>
      </c>
      <c r="G1154" s="939"/>
      <c r="H1154" s="1275"/>
      <c r="I1154" s="1275"/>
      <c r="J1154" s="1275"/>
      <c r="K1154" s="1275"/>
      <c r="L1154" s="44"/>
      <c r="M1154" s="1265" t="str">
        <f>IF(OR(SUM((C1154&gt;C$1109),(E1154&gt;C$1109),(D1154&gt;C$1109),(F1154&gt;C$1109))&gt;1,C1154&gt;C$1109*2,E1154&gt;C$1109*2,D1154&gt;C$1109*2,F1154&gt;C$1109*2),"yes","")</f>
        <v>yes</v>
      </c>
      <c r="N1154" s="1279"/>
      <c r="O1154" s="939"/>
      <c r="P1154" s="939"/>
      <c r="Q1154" s="15"/>
      <c r="R1154" s="459"/>
      <c r="S1154" s="46"/>
      <c r="T1154" s="46"/>
      <c r="U1154" s="1082">
        <v>1141</v>
      </c>
      <c r="V1154" s="46"/>
    </row>
    <row r="1155" spans="1:22" ht="15.75" customHeight="1">
      <c r="A1155" s="939" t="str">
        <f>A907</f>
        <v>Cows' milk sales - season 1</v>
      </c>
      <c r="B1155" s="1242"/>
      <c r="C1155" s="1274"/>
      <c r="D1155" s="1274"/>
      <c r="E1155" s="1274"/>
      <c r="F1155" s="1274"/>
      <c r="G1155" s="939"/>
      <c r="H1155" s="1275">
        <f>IF(C$1111=0,0,MAX(SUM(C907,M907)/C$1111,SUM(C907)/C$1111))</f>
        <v>0</v>
      </c>
      <c r="I1155" s="1275">
        <f>IF(D$1111=0,0,MAX(SUM(D907,N907)/D$1111,SUM(D907)/D$1111))</f>
        <v>0</v>
      </c>
      <c r="J1155" s="1275">
        <f>IF(E$1111=0,0,MAX(SUM(E907,O907)/E$1111,SUM(E907)/E$1111))</f>
        <v>0</v>
      </c>
      <c r="K1155" s="1275">
        <f>IF(F$1111=0,0,MAX(SUM(F907,P907)/F$1111,SUM(F907)/F$1111))</f>
        <v>0</v>
      </c>
      <c r="L1155" s="44"/>
      <c r="M1155" s="44"/>
      <c r="N1155" s="1279" t="str">
        <f>IF(OR(SUM((H1155&gt;C$1109),(J1155&gt;C$1109),(I1155&gt;C$1109),(K1155&gt;C$1109))&gt;1,H1155&gt;C$1109*2,J1155&gt;C$1109*2,I1155&gt;C$1109*2,K1155&gt;C$1109*2),"yes","")</f>
        <v/>
      </c>
      <c r="O1155" s="939"/>
      <c r="P1155" s="939"/>
      <c r="Q1155" s="15"/>
      <c r="R1155" s="459"/>
      <c r="S1155" s="46"/>
      <c r="T1155" s="46"/>
      <c r="U1155" s="1082">
        <v>1142</v>
      </c>
      <c r="V1155" s="46"/>
    </row>
    <row r="1156" spans="1:22" ht="15.75" customHeight="1">
      <c r="A1156" s="939" t="str">
        <f>A909</f>
        <v>Cows' ghee/butter sales</v>
      </c>
      <c r="B1156" s="1242"/>
      <c r="C1156" s="1274"/>
      <c r="D1156" s="1274"/>
      <c r="E1156" s="1274"/>
      <c r="F1156" s="1274"/>
      <c r="G1156" s="939"/>
      <c r="H1156" s="1275">
        <f>IF(C$1111=0,0,MAX(SUM(C909,M909)/C$1111,SUM(C909)/C$1111))</f>
        <v>0</v>
      </c>
      <c r="I1156" s="1275">
        <f>IF(D$1111=0,0,MAX(SUM(D909,N909)/D$1111,SUM(D909)/D$1111))</f>
        <v>0</v>
      </c>
      <c r="J1156" s="1275">
        <f>IF(E$1111=0,0,MAX(SUM(E909,O909)/E$1111,SUM(E909)/E$1111))</f>
        <v>0</v>
      </c>
      <c r="K1156" s="1275">
        <f>IF(F$1111=0,0,MAX(SUM(F909,P909)/F$1111,SUM(F909)/F$1111))</f>
        <v>0</v>
      </c>
      <c r="L1156" s="44"/>
      <c r="M1156" s="1265"/>
      <c r="N1156" s="1279" t="str">
        <f>IF(OR(SUM((H1156&gt;C$1109),(J1156&gt;C$1109),(I1156&gt;C$1109),(K1156&gt;C$1109))&gt;1,H1156&gt;C$1109*2,J1156&gt;C$1109*2,I1156&gt;C$1109*2,K1156&gt;C$1109*2),"yes","")</f>
        <v/>
      </c>
      <c r="O1156" s="939"/>
      <c r="P1156" s="939"/>
      <c r="Q1156" s="15"/>
      <c r="R1156" s="459"/>
      <c r="S1156" s="46"/>
      <c r="T1156" s="46"/>
      <c r="U1156" s="1082">
        <v>1143</v>
      </c>
      <c r="V1156" s="46"/>
    </row>
    <row r="1157" spans="1:22" ht="15.75" customHeight="1">
      <c r="A1157" s="44" t="str">
        <f>A823</f>
        <v>Cows' milk - season 2</v>
      </c>
      <c r="B1157" s="1242"/>
      <c r="C1157" s="1274">
        <f>IF(C$1111=0,0,MAX((SUM(C823,M823)+SUM(C908,M908)/C$1111),(SUM(C823)+SUM(C908)/C$1111)))</f>
        <v>0</v>
      </c>
      <c r="D1157" s="1274">
        <f>IF(D$1111=0,0,MAX((SUM(D823,N823)+SUM(D908,N908)/D$1111),(SUM(D823)+SUM(D908)/D$1111)))</f>
        <v>0</v>
      </c>
      <c r="E1157" s="1274">
        <f>IF(E$1111=0,0,MAX((SUM(E823,O823)+SUM(E908,O908)/E$1111),(SUM(E823)+SUM(E908)/E$1111)))</f>
        <v>0</v>
      </c>
      <c r="F1157" s="1274">
        <f>IF(F$1111=0,0,MAX((SUM(F823,P823)+SUM(F908,P908)/F$1111),(SUM(F823)+SUM(F908)/F$1111)))</f>
        <v>0</v>
      </c>
      <c r="G1157" s="939"/>
      <c r="H1157" s="1275"/>
      <c r="I1157" s="1275"/>
      <c r="J1157" s="1275"/>
      <c r="K1157" s="1275"/>
      <c r="L1157" s="44"/>
      <c r="M1157" s="1265" t="str">
        <f>IF(OR(SUM((C1157&gt;C$1109),(E1157&gt;C$1109),(D1157&gt;C$1109),(F1157&gt;C$1109))&gt;1,C1157&gt;C$1109*2,E1157&gt;C$1109*2,D1157&gt;C$1109*2,F1157&gt;C$1109*2),"yes","")</f>
        <v/>
      </c>
      <c r="N1157" s="1279"/>
      <c r="O1157" s="939"/>
      <c r="P1157" s="939"/>
      <c r="Q1157" s="15"/>
      <c r="R1157" s="459"/>
      <c r="S1157" s="46"/>
      <c r="T1157" s="46"/>
      <c r="U1157" s="1082">
        <v>1144</v>
      </c>
      <c r="V1157" s="46"/>
    </row>
    <row r="1158" spans="1:22" ht="15.75" customHeight="1">
      <c r="A1158" s="939" t="str">
        <f>A908</f>
        <v>Cows' milk sales - season 2</v>
      </c>
      <c r="B1158" s="1242"/>
      <c r="C1158" s="1274"/>
      <c r="D1158" s="1274"/>
      <c r="E1158" s="1274"/>
      <c r="F1158" s="1274"/>
      <c r="G1158" s="939"/>
      <c r="H1158" s="1275">
        <f>IF(C$1111=0,0,MAX(SUM(C908,M908)/C$1111,SUM(C908)/C$1111))</f>
        <v>0</v>
      </c>
      <c r="I1158" s="1275">
        <f>IF(D$1111=0,0,MAX(SUM(D908,N908)/D$1111,SUM(D908)/D$1111))</f>
        <v>0</v>
      </c>
      <c r="J1158" s="1275">
        <f>IF(E$1111=0,0,MAX(SUM(E908,O908)/E$1111,SUM(E908)/E$1111))</f>
        <v>0</v>
      </c>
      <c r="K1158" s="1275">
        <f>IF(F$1111=0,0,MAX(SUM(F908,P908)/F$1111,SUM(F908)/F$1111))</f>
        <v>0</v>
      </c>
      <c r="L1158" s="44"/>
      <c r="M1158" s="44"/>
      <c r="N1158" s="1279" t="str">
        <f>IF(OR(SUM((H1158&gt;C$1109),(J1158&gt;C$1109),(I1158&gt;C$1109),(K1158&gt;C$1109))&gt;1,H1158&gt;C$1109*2,J1158&gt;C$1109*2,I1158&gt;C$1109*2,K1158&gt;C$1109*2),"yes","")</f>
        <v/>
      </c>
      <c r="O1158" s="939"/>
      <c r="P1158" s="939"/>
      <c r="Q1158" s="15"/>
      <c r="R1158" s="459"/>
      <c r="S1158" s="46"/>
      <c r="T1158" s="46"/>
      <c r="U1158" s="1082">
        <v>1145</v>
      </c>
      <c r="V1158" s="46"/>
    </row>
    <row r="1159" spans="1:22" ht="15.75" customHeight="1">
      <c r="A1159" s="44" t="str">
        <f>A824</f>
        <v>Sheep's milk - season 1</v>
      </c>
      <c r="B1159" s="1242"/>
      <c r="C1159" s="1274">
        <f>IF(C$1111=0,0,MAX((SUM(C824,M824)+SUM(C910,M910,C912,M912)/C$1111),(SUM(C824)+SUM(C910,C912)/C$1111)))</f>
        <v>0</v>
      </c>
      <c r="D1159" s="1274">
        <f>IF(D$1111=0,0,MAX((SUM(D824,N824)+SUM(D910,N910,D912,N912)/D$1111),(SUM(D824)+SUM(D910,D912)/D$1111)))</f>
        <v>0</v>
      </c>
      <c r="E1159" s="1274">
        <f>IF(E$1111=0,0,MAX((SUM(E824,O824)+SUM(E910,O910,E912,O912)/E$1111),(SUM(E824)+SUM(E910,E912)/E$1111)))</f>
        <v>0</v>
      </c>
      <c r="F1159" s="1274">
        <f>IF(F$1111=0,0,MAX((SUM(F824,P824)+SUM(F910,P910,F912,P912)/F$1111),(SUM(F824)+SUM(F910,F912)/F$1111)))</f>
        <v>0</v>
      </c>
      <c r="G1159" s="939"/>
      <c r="H1159" s="1275"/>
      <c r="I1159" s="1275"/>
      <c r="J1159" s="1275"/>
      <c r="K1159" s="1275"/>
      <c r="L1159" s="44"/>
      <c r="M1159" s="1265" t="str">
        <f>IF(OR(SUM((C1159&gt;C$1109),(E1159&gt;C$1109),(D1159&gt;C$1109),(F1159&gt;C$1109))&gt;1,C1159&gt;C$1109*2,E1159&gt;C$1109*2,D1159&gt;C$1109*2,F1159&gt;C$1109*2),"yes","")</f>
        <v/>
      </c>
      <c r="N1159" s="1279"/>
      <c r="O1159" s="939"/>
      <c r="P1159" s="939"/>
      <c r="Q1159" s="15"/>
      <c r="R1159" s="459"/>
      <c r="S1159" s="46"/>
      <c r="T1159" s="46"/>
      <c r="U1159" s="1082">
        <v>1146</v>
      </c>
      <c r="V1159" s="46"/>
    </row>
    <row r="1160" spans="1:22" ht="15.75" customHeight="1">
      <c r="A1160" s="939" t="str">
        <f>A910</f>
        <v>Sheep's milk sales - season 1</v>
      </c>
      <c r="B1160" s="1242"/>
      <c r="C1160" s="1274"/>
      <c r="D1160" s="1274"/>
      <c r="E1160" s="1274"/>
      <c r="F1160" s="1274"/>
      <c r="G1160" s="939"/>
      <c r="H1160" s="1275">
        <f>IF(C$1111=0,0,MAX(SUM(C910,M910)/C$1111,SUM(C910)/C$1111))</f>
        <v>0</v>
      </c>
      <c r="I1160" s="1275">
        <f>IF(D$1111=0,0,MAX(SUM(D910,N910)/D$1111,SUM(D910)/D$1111))</f>
        <v>0</v>
      </c>
      <c r="J1160" s="1275">
        <f>IF(E$1111=0,0,MAX(SUM(E910,O910)/E$1111,SUM(E910)/E$1111))</f>
        <v>0</v>
      </c>
      <c r="K1160" s="1275">
        <f>IF(F$1111=0,0,MAX(SUM(F910,P910)/F$1111,SUM(F910)/F$1111))</f>
        <v>0</v>
      </c>
      <c r="L1160" s="44"/>
      <c r="M1160" s="44"/>
      <c r="N1160" s="1279" t="str">
        <f>IF(OR(SUM((H1160&gt;C$1109),(J1160&gt;C$1109),(I1160&gt;C$1109),(K1160&gt;C$1109))&gt;1,H1160&gt;C$1109*2,J1160&gt;C$1109*2,I1160&gt;C$1109*2,K1160&gt;C$1109*2),"yes","")</f>
        <v/>
      </c>
      <c r="O1160" s="939"/>
      <c r="P1160" s="939"/>
      <c r="Q1160" s="15"/>
      <c r="R1160" s="459"/>
      <c r="S1160" s="46"/>
      <c r="T1160" s="46"/>
      <c r="U1160" s="1082">
        <v>1147</v>
      </c>
      <c r="V1160" s="46"/>
    </row>
    <row r="1161" spans="1:22" ht="15.75" customHeight="1">
      <c r="A1161" s="939" t="str">
        <f>A912</f>
        <v>Sheep's ghee/butter sales</v>
      </c>
      <c r="B1161" s="1242"/>
      <c r="C1161" s="1274"/>
      <c r="D1161" s="1274"/>
      <c r="E1161" s="1274"/>
      <c r="F1161" s="1274"/>
      <c r="G1161" s="939"/>
      <c r="H1161" s="1275">
        <f>IF(C$1111=0,0,MAX(SUM(C912,M912)/C$1111,SUM(C912)/C$1111))</f>
        <v>0</v>
      </c>
      <c r="I1161" s="1275">
        <f>IF(D$1111=0,0,MAX(SUM(D912,N912)/D$1111,SUM(D912)/D$1111))</f>
        <v>0</v>
      </c>
      <c r="J1161" s="1275">
        <f>IF(E$1111=0,0,MAX(SUM(E912,O912)/E$1111,SUM(E912)/E$1111))</f>
        <v>0</v>
      </c>
      <c r="K1161" s="1275">
        <f>IF(F$1111=0,0,MAX(SUM(F912,P912)/F$1111,SUM(F912)/F$1111))</f>
        <v>0</v>
      </c>
      <c r="L1161" s="44"/>
      <c r="M1161" s="1265"/>
      <c r="N1161" s="1279" t="str">
        <f>IF(OR(SUM((H1161&gt;C$1109),(J1161&gt;C$1109),(I1161&gt;C$1109),(K1161&gt;C$1109))&gt;1,H1161&gt;C$1109*2,J1161&gt;C$1109*2,I1161&gt;C$1109*2,K1161&gt;C$1109*2),"yes","")</f>
        <v/>
      </c>
      <c r="O1161" s="939"/>
      <c r="P1161" s="939"/>
      <c r="Q1161" s="15"/>
      <c r="R1161" s="459"/>
      <c r="S1161" s="46"/>
      <c r="T1161" s="46"/>
      <c r="U1161" s="1082">
        <v>1148</v>
      </c>
      <c r="V1161" s="46"/>
    </row>
    <row r="1162" spans="1:22" ht="15.75" customHeight="1">
      <c r="A1162" s="44" t="str">
        <f>A825</f>
        <v>Sheep's milk - season 2</v>
      </c>
      <c r="B1162" s="1242"/>
      <c r="C1162" s="1274">
        <f>IF(C$1111=0,0,MAX((SUM(C825,M825)+SUM(C911,M911)/C$1111),(SUM(C825)+SUM(C911)/C$1111)))</f>
        <v>0</v>
      </c>
      <c r="D1162" s="1274">
        <f>IF(D$1111=0,0,MAX((SUM(D825,N825)+SUM(D911,N911)/D$1111),(SUM(D825)+SUM(D911)/D$1111)))</f>
        <v>0</v>
      </c>
      <c r="E1162" s="1274">
        <f>IF(E$1111=0,0,MAX((SUM(E825,O825)+SUM(E911,O911)/E$1111),(SUM(E825)+SUM(E911)/E$1111)))</f>
        <v>0</v>
      </c>
      <c r="F1162" s="1274">
        <f>IF(F$1111=0,0,MAX((SUM(F825,P825)+SUM(F911,P911)/F$1111),(SUM(F825)+SUM(F911)/F$1111)))</f>
        <v>0</v>
      </c>
      <c r="G1162" s="939"/>
      <c r="H1162" s="1275"/>
      <c r="I1162" s="1275"/>
      <c r="J1162" s="1275"/>
      <c r="K1162" s="1275"/>
      <c r="L1162" s="44"/>
      <c r="M1162" s="1265" t="str">
        <f>IF(OR(SUM((C1162&gt;C$1109),(E1162&gt;C$1109),(D1162&gt;C$1109),(F1162&gt;C$1109))&gt;1,C1162&gt;C$1109*2,E1162&gt;C$1109*2,D1162&gt;C$1109*2,F1162&gt;C$1109*2),"yes","")</f>
        <v/>
      </c>
      <c r="N1162" s="1279"/>
      <c r="O1162" s="939"/>
      <c r="P1162" s="939"/>
      <c r="Q1162" s="15"/>
      <c r="R1162" s="459"/>
      <c r="S1162" s="46"/>
      <c r="T1162" s="46"/>
      <c r="U1162" s="1082">
        <v>1149</v>
      </c>
      <c r="V1162" s="46"/>
    </row>
    <row r="1163" spans="1:22" ht="15.75" customHeight="1">
      <c r="A1163" s="939" t="str">
        <f>A911</f>
        <v>Sheep's milk sales - season 2</v>
      </c>
      <c r="B1163" s="1242"/>
      <c r="C1163" s="1274"/>
      <c r="D1163" s="1274"/>
      <c r="E1163" s="1274"/>
      <c r="F1163" s="1274"/>
      <c r="G1163" s="939"/>
      <c r="H1163" s="1275">
        <f>IF(C$1111=0,0,MAX(SUM(C911,M911)/C$1111,SUM(C911)/C$1111))</f>
        <v>0</v>
      </c>
      <c r="I1163" s="1275">
        <f>IF(D$1111=0,0,MAX(SUM(D911,N911)/D$1111,SUM(D911)/D$1111))</f>
        <v>0</v>
      </c>
      <c r="J1163" s="1275">
        <f>IF(E$1111=0,0,MAX(SUM(E911,O911)/E$1111,SUM(E911)/E$1111))</f>
        <v>0</v>
      </c>
      <c r="K1163" s="1275">
        <f>IF(F$1111=0,0,MAX(SUM(F911,P911)/F$1111,SUM(F911)/F$1111))</f>
        <v>0</v>
      </c>
      <c r="L1163" s="44"/>
      <c r="M1163" s="44"/>
      <c r="N1163" s="1279" t="str">
        <f>IF(OR(SUM((H1163&gt;C$1109),(J1163&gt;C$1109),(I1163&gt;C$1109),(K1163&gt;C$1109))&gt;1,H1163&gt;C$1109*2,J1163&gt;C$1109*2,I1163&gt;C$1109*2,K1163&gt;C$1109*2),"yes","")</f>
        <v/>
      </c>
      <c r="O1163" s="939"/>
      <c r="P1163" s="939"/>
      <c r="Q1163" s="15"/>
      <c r="R1163" s="459"/>
      <c r="S1163" s="46"/>
      <c r="T1163" s="46"/>
      <c r="U1163" s="1082">
        <v>1150</v>
      </c>
      <c r="V1163" s="46"/>
    </row>
    <row r="1164" spans="1:22" ht="15.75" customHeight="1">
      <c r="A1164" s="44" t="str">
        <f>A826</f>
        <v>Goats' milk - season 1</v>
      </c>
      <c r="B1164" s="1242"/>
      <c r="C1164" s="1274">
        <f>IF(C$1111=0,0,MAX((SUM(C826,M826)+SUM(C913,M913,C915,M915)/C$1111),(SUM(C826)+SUM(C913,C915)/C$1111)))</f>
        <v>0</v>
      </c>
      <c r="D1164" s="1274">
        <f>IF(D$1111=0,0,MAX((SUM(D826,N826)+SUM(D913,N913,D915,N915)/D$1111),(SUM(D826)+SUM(D913,D915)/D$1111)))</f>
        <v>0</v>
      </c>
      <c r="E1164" s="1274">
        <f>IF(E$1111=0,0,MAX((SUM(E826,O826)+SUM(E913,O913,E915,O915)/E$1111),(SUM(E826)+SUM(E913,E915)/E$1111)))</f>
        <v>0</v>
      </c>
      <c r="F1164" s="1274">
        <f>IF(F$1111=0,0,MAX((SUM(F826,P826)+SUM(F913,P913,F915,P915)/F$1111),(SUM(F826)+SUM(F913,F915)/F$1111)))</f>
        <v>0</v>
      </c>
      <c r="G1164" s="939"/>
      <c r="H1164" s="1275"/>
      <c r="I1164" s="1275"/>
      <c r="J1164" s="1275"/>
      <c r="K1164" s="1275"/>
      <c r="L1164" s="44"/>
      <c r="M1164" s="1265" t="str">
        <f>IF(OR(SUM((C1164&gt;C$1109),(E1164&gt;C$1109),(D1164&gt;C$1109),(F1164&gt;C$1109))&gt;1,C1164&gt;C$1109*2,E1164&gt;C$1109*2,D1164&gt;C$1109*2,F1164&gt;C$1109*2),"yes","")</f>
        <v/>
      </c>
      <c r="N1164" s="1279"/>
      <c r="O1164" s="939"/>
      <c r="P1164" s="939"/>
      <c r="Q1164" s="15"/>
      <c r="R1164" s="459"/>
      <c r="S1164" s="46"/>
      <c r="T1164" s="46"/>
      <c r="U1164" s="1082">
        <v>1151</v>
      </c>
      <c r="V1164" s="46"/>
    </row>
    <row r="1165" spans="1:22" ht="15.75" customHeight="1">
      <c r="A1165" s="939" t="str">
        <f>A913</f>
        <v>Goats' milk sales - season 1</v>
      </c>
      <c r="B1165" s="1242"/>
      <c r="C1165" s="1274"/>
      <c r="D1165" s="1274"/>
      <c r="E1165" s="1274"/>
      <c r="F1165" s="1274"/>
      <c r="G1165" s="939"/>
      <c r="H1165" s="1275">
        <f>IF(C$1111=0,0,MAX(SUM(C913,M913)/C$1111,SUM(C913)/C$1111))</f>
        <v>0</v>
      </c>
      <c r="I1165" s="1275">
        <f>IF(D$1111=0,0,MAX(SUM(D913,N913)/D$1111,SUM(D913)/D$1111))</f>
        <v>0</v>
      </c>
      <c r="J1165" s="1275">
        <f>IF(E$1111=0,0,MAX(SUM(E913,O913)/E$1111,SUM(E913)/E$1111))</f>
        <v>0</v>
      </c>
      <c r="K1165" s="1275">
        <f>IF(F$1111=0,0,MAX(SUM(F913,P913)/F$1111,SUM(F913)/F$1111))</f>
        <v>0</v>
      </c>
      <c r="L1165" s="44"/>
      <c r="M1165" s="44"/>
      <c r="N1165" s="1279" t="str">
        <f>IF(OR(SUM((H1165&gt;C$1109),(J1165&gt;C$1109),(I1165&gt;C$1109),(K1165&gt;C$1109))&gt;1,H1165&gt;C$1109*2,J1165&gt;C$1109*2,I1165&gt;C$1109*2,K1165&gt;C$1109*2),"yes","")</f>
        <v/>
      </c>
      <c r="O1165" s="939"/>
      <c r="P1165" s="939"/>
      <c r="Q1165" s="15"/>
      <c r="R1165" s="459"/>
      <c r="S1165" s="46"/>
      <c r="T1165" s="46"/>
      <c r="U1165" s="1082">
        <v>1152</v>
      </c>
      <c r="V1165" s="46"/>
    </row>
    <row r="1166" spans="1:22" ht="15.75" customHeight="1">
      <c r="A1166" s="939" t="str">
        <f>A915</f>
        <v>Goats' ghee/butter sales</v>
      </c>
      <c r="B1166" s="1242"/>
      <c r="C1166" s="1274"/>
      <c r="D1166" s="1274"/>
      <c r="E1166" s="1274"/>
      <c r="F1166" s="1274"/>
      <c r="G1166" s="939"/>
      <c r="H1166" s="1275">
        <f>IF(C$1111=0,0,MAX(SUM(C915,M915)/C$1111,SUM(C915)/C$1111))</f>
        <v>0</v>
      </c>
      <c r="I1166" s="1275">
        <f>IF(D$1111=0,0,MAX(SUM(D915,N915)/D$1111,SUM(D915)/D$1111))</f>
        <v>0</v>
      </c>
      <c r="J1166" s="1275">
        <f>IF(E$1111=0,0,MAX(SUM(E915,O915)/E$1111,SUM(E915)/E$1111))</f>
        <v>0</v>
      </c>
      <c r="K1166" s="1275">
        <f>IF(F$1111=0,0,MAX(SUM(F915,P915)/F$1111,SUM(F915)/F$1111))</f>
        <v>0</v>
      </c>
      <c r="L1166" s="44"/>
      <c r="M1166" s="1265"/>
      <c r="N1166" s="1279" t="str">
        <f>IF(OR(SUM((H1166&gt;C$1109),(J1166&gt;C$1109),(I1166&gt;C$1109),(K1166&gt;C$1109))&gt;1,H1166&gt;C$1109*2,J1166&gt;C$1109*2,I1166&gt;C$1109*2,K1166&gt;C$1109*2),"yes","")</f>
        <v/>
      </c>
      <c r="O1166" s="939"/>
      <c r="P1166" s="939"/>
      <c r="Q1166" s="15"/>
      <c r="R1166" s="459"/>
      <c r="S1166" s="46"/>
      <c r="T1166" s="46"/>
      <c r="U1166" s="1082">
        <v>1153</v>
      </c>
      <c r="V1166" s="46"/>
    </row>
    <row r="1167" spans="1:22" ht="15.75" customHeight="1">
      <c r="A1167" s="44" t="str">
        <f>A827</f>
        <v>Goats' milk - season 2</v>
      </c>
      <c r="B1167" s="1242"/>
      <c r="C1167" s="1274">
        <f>IF(C$1111=0,0,MAX((SUM(C827,M827)+SUM(C914,M914)/C$1111),(SUM(C827)+SUM(C914)/C$1111)))</f>
        <v>0</v>
      </c>
      <c r="D1167" s="1274">
        <f>IF(D$1111=0,0,MAX((SUM(D827,N827)+SUM(D914,N914)/D$1111),(SUM(D827)+SUM(D914)/D$1111)))</f>
        <v>0</v>
      </c>
      <c r="E1167" s="1274">
        <f>IF(E$1111=0,0,MAX((SUM(E827,O827)+SUM(E914,O914)/E$1111),(SUM(E827)+SUM(E914)/E$1111)))</f>
        <v>0</v>
      </c>
      <c r="F1167" s="1274">
        <f>IF(F$1111=0,0,MAX((SUM(F827,P827)+SUM(F914,P914)/F$1111),(SUM(F827)+SUM(F914)/F$1111)))</f>
        <v>0</v>
      </c>
      <c r="G1167" s="939"/>
      <c r="H1167" s="1275"/>
      <c r="I1167" s="1275"/>
      <c r="J1167" s="1275"/>
      <c r="K1167" s="1275"/>
      <c r="L1167" s="44"/>
      <c r="M1167" s="1265" t="str">
        <f>IF(OR(SUM((C1167&gt;C$1109),(E1167&gt;C$1109),(D1167&gt;C$1109),(F1167&gt;C$1109))&gt;1,C1167&gt;C$1109*2,E1167&gt;C$1109*2,D1167&gt;C$1109*2,F1167&gt;C$1109*2),"yes","")</f>
        <v/>
      </c>
      <c r="N1167" s="1279"/>
      <c r="O1167" s="939"/>
      <c r="P1167" s="939"/>
      <c r="Q1167" s="15"/>
      <c r="R1167" s="459"/>
      <c r="S1167" s="46"/>
      <c r="T1167" s="46"/>
      <c r="U1167" s="1082">
        <v>1154</v>
      </c>
      <c r="V1167" s="46"/>
    </row>
    <row r="1168" spans="1:22" ht="15.75" customHeight="1">
      <c r="A1168" s="939" t="str">
        <f>A914</f>
        <v>Goats' milk sales - season 2</v>
      </c>
      <c r="B1168" s="1242"/>
      <c r="C1168" s="1274"/>
      <c r="D1168" s="1274"/>
      <c r="E1168" s="1274"/>
      <c r="F1168" s="1274"/>
      <c r="G1168" s="939"/>
      <c r="H1168" s="1275">
        <f>IF(C$1111=0,0,MAX(SUM(C914,M914)/C$1111,SUM(C914)/C$1111))</f>
        <v>0</v>
      </c>
      <c r="I1168" s="1275">
        <f>IF(D$1111=0,0,MAX(SUM(D914,N914)/D$1111,SUM(D914)/D$1111))</f>
        <v>0</v>
      </c>
      <c r="J1168" s="1275">
        <f>IF(E$1111=0,0,MAX(SUM(E914,O914)/E$1111,SUM(E914)/E$1111))</f>
        <v>0</v>
      </c>
      <c r="K1168" s="1275">
        <f>IF(F$1111=0,0,MAX(SUM(F914,P914)/F$1111,SUM(F914)/F$1111))</f>
        <v>0</v>
      </c>
      <c r="L1168" s="44"/>
      <c r="M1168" s="44"/>
      <c r="N1168" s="1279" t="str">
        <f>IF(OR(SUM((H1168&gt;C$1109),(J1168&gt;C$1109),(I1168&gt;C$1109),(K1168&gt;C$1109))&gt;1,H1168&gt;C$1109*2,J1168&gt;C$1109*2,I1168&gt;C$1109*2,K1168&gt;C$1109*2),"yes","")</f>
        <v/>
      </c>
      <c r="O1168" s="939"/>
      <c r="P1168" s="939"/>
      <c r="Q1168" s="15"/>
      <c r="R1168" s="459"/>
      <c r="S1168" s="46"/>
      <c r="T1168" s="46"/>
      <c r="U1168" s="1082">
        <v>1155</v>
      </c>
      <c r="V1168" s="46"/>
    </row>
    <row r="1169" spans="1:22" ht="15.75" customHeight="1">
      <c r="A1169" s="1276" t="str">
        <f>A828</f>
        <v>Own meat</v>
      </c>
      <c r="B1169" s="939"/>
      <c r="C1169" s="1274">
        <f>MAX(SUM(C828,M828),SUM(C828))</f>
        <v>0</v>
      </c>
      <c r="D1169" s="1274">
        <f>MAX(SUM(D828,N828),SUM(D828))</f>
        <v>1.1812850249066004E-2</v>
      </c>
      <c r="E1169" s="1274">
        <f>MAX(SUM(E828,O828),SUM(E828))</f>
        <v>5.4040395392278964E-2</v>
      </c>
      <c r="F1169" s="1274">
        <f>MAX(SUM(F828,P828),SUM(F828))</f>
        <v>0.12969694894146949</v>
      </c>
      <c r="G1169" s="939"/>
      <c r="H1169" s="46"/>
      <c r="I1169" s="46"/>
      <c r="J1169" s="46"/>
      <c r="K1169" s="46"/>
      <c r="L1169" s="44"/>
      <c r="M1169" s="1265" t="str">
        <f t="shared" ref="M1169:M1175" si="232">IF(OR(SUM((C1169&gt;C$1109),(D1169&gt;C$1109),(E1169&gt;C$1109),(F1169&gt;C$1109))&gt;1,C1169&gt;C$1109*2,D1169&gt;C$1109*2,E1169&gt;C$1109*2,F1169&gt;C$1109*2),"yes","")</f>
        <v>yes</v>
      </c>
      <c r="N1169" s="1282"/>
      <c r="O1169" s="939"/>
      <c r="P1169" s="939"/>
      <c r="Q1169" s="15"/>
      <c r="R1169" s="459"/>
      <c r="S1169" s="46"/>
      <c r="T1169" s="46"/>
      <c r="U1169" s="1082">
        <v>1156</v>
      </c>
      <c r="V1169" s="46"/>
    </row>
    <row r="1170" spans="1:22" ht="15.75" customHeight="1">
      <c r="A1170" s="1276" t="str">
        <f>A854</f>
        <v>Labour: Land clearing, construction, herding, slaughtering</v>
      </c>
      <c r="B1170" s="939"/>
      <c r="C1170" s="1274">
        <f>MAX(SUM(C854,M854),SUM(C854))</f>
        <v>0</v>
      </c>
      <c r="D1170" s="1274">
        <f>MAX(SUM(D854,N854),SUM(D854))</f>
        <v>0</v>
      </c>
      <c r="E1170" s="1274">
        <f>MAX(SUM(E854,O854),SUM(E854))</f>
        <v>0</v>
      </c>
      <c r="F1170" s="1274">
        <f>MAX(SUM(F854,P854),SUM(F854))</f>
        <v>0</v>
      </c>
      <c r="G1170" s="939"/>
      <c r="H1170" s="46"/>
      <c r="I1170" s="46"/>
      <c r="J1170" s="46"/>
      <c r="K1170" s="46"/>
      <c r="L1170" s="44"/>
      <c r="M1170" s="1265" t="str">
        <f t="shared" si="232"/>
        <v/>
      </c>
      <c r="N1170" s="1282"/>
      <c r="O1170" s="939"/>
      <c r="P1170" s="939"/>
      <c r="Q1170" s="15"/>
      <c r="R1170" s="459"/>
      <c r="S1170" s="46"/>
      <c r="T1170" s="46"/>
      <c r="U1170" s="1082">
        <v>1157</v>
      </c>
      <c r="V1170" s="46"/>
    </row>
    <row r="1171" spans="1:22" ht="15.75" customHeight="1">
      <c r="A1171" s="1276" t="str">
        <f>A855</f>
        <v>Labour: Weeding</v>
      </c>
      <c r="B1171" s="939"/>
      <c r="C1171" s="1274">
        <f>MAX(SUM(C855,M855),SUM(C855))</f>
        <v>0</v>
      </c>
      <c r="D1171" s="1274">
        <f>MAX(SUM(D855,N855),SUM(D855))</f>
        <v>0</v>
      </c>
      <c r="E1171" s="1274">
        <f>MAX(SUM(E855,O855),SUM(E855))</f>
        <v>0</v>
      </c>
      <c r="F1171" s="1274">
        <f>MAX(SUM(F855,P855),SUM(F855))</f>
        <v>0</v>
      </c>
      <c r="G1171" s="939"/>
      <c r="H1171" s="46"/>
      <c r="I1171" s="46"/>
      <c r="J1171" s="46"/>
      <c r="K1171" s="46"/>
      <c r="L1171" s="44"/>
      <c r="M1171" s="1265" t="str">
        <f t="shared" si="232"/>
        <v/>
      </c>
      <c r="N1171" s="1282"/>
      <c r="O1171" s="939"/>
      <c r="P1171" s="939"/>
      <c r="Q1171" s="15"/>
      <c r="R1171" s="459"/>
      <c r="S1171" s="46"/>
      <c r="T1171" s="46"/>
      <c r="U1171" s="1082">
        <v>1158</v>
      </c>
      <c r="V1171" s="46"/>
    </row>
    <row r="1172" spans="1:22" ht="15.75" customHeight="1">
      <c r="A1172" s="1276" t="str">
        <f>A856</f>
        <v>Labour: Harvesting</v>
      </c>
      <c r="B1172" s="939"/>
      <c r="C1172" s="1274">
        <f>MAX(SUM(C856,M856),SUM(C856))</f>
        <v>0</v>
      </c>
      <c r="D1172" s="1274">
        <f>MAX(SUM(D856,N856),SUM(D856))</f>
        <v>0</v>
      </c>
      <c r="E1172" s="1274">
        <f>MAX(SUM(E856,O856),SUM(E856))</f>
        <v>0.1182914383561644</v>
      </c>
      <c r="F1172" s="1274">
        <f>MAX(SUM(F856,P856),SUM(F856))</f>
        <v>0</v>
      </c>
      <c r="G1172" s="939"/>
      <c r="H1172" s="46"/>
      <c r="I1172" s="46"/>
      <c r="J1172" s="46"/>
      <c r="K1172" s="46"/>
      <c r="L1172" s="44"/>
      <c r="M1172" s="1265" t="str">
        <f t="shared" si="232"/>
        <v>yes</v>
      </c>
      <c r="N1172" s="1282"/>
      <c r="O1172" s="939"/>
      <c r="P1172" s="939"/>
      <c r="Q1172" s="15"/>
      <c r="R1172" s="459"/>
      <c r="S1172" s="46"/>
      <c r="T1172" s="46"/>
      <c r="U1172" s="1082">
        <v>1159</v>
      </c>
      <c r="V1172" s="46"/>
    </row>
    <row r="1173" spans="1:22" ht="15.75" customHeight="1">
      <c r="A1173" s="1276" t="str">
        <f>A896</f>
        <v>Gifts/remittances: cereal</v>
      </c>
      <c r="B1173" s="939"/>
      <c r="C1173" s="1274">
        <f>MAX(SUM(C896,M896),SUM(C896))</f>
        <v>0</v>
      </c>
      <c r="D1173" s="1274">
        <f>MAX(SUM(D896,N896),SUM(D896))</f>
        <v>0</v>
      </c>
      <c r="E1173" s="1274">
        <f>MAX(SUM(E896,O896),SUM(E896))</f>
        <v>0</v>
      </c>
      <c r="F1173" s="1274">
        <f>MAX(SUM(F896,P896),SUM(F896))</f>
        <v>0</v>
      </c>
      <c r="G1173" s="939"/>
      <c r="H1173" s="46"/>
      <c r="I1173" s="46"/>
      <c r="J1173" s="46"/>
      <c r="K1173" s="46"/>
      <c r="L1173" s="44"/>
      <c r="M1173" s="1265" t="str">
        <f t="shared" si="232"/>
        <v/>
      </c>
      <c r="N1173" s="1282"/>
      <c r="O1173" s="939"/>
      <c r="P1173" s="939"/>
      <c r="Q1173" s="15"/>
      <c r="R1173" s="459"/>
      <c r="S1173" s="46"/>
      <c r="T1173" s="46"/>
      <c r="U1173" s="1082">
        <v>1160</v>
      </c>
      <c r="V1173" s="46"/>
    </row>
    <row r="1174" spans="1:22" ht="15.75" customHeight="1">
      <c r="A1174" s="1276" t="str">
        <f>A897</f>
        <v>Gifts/remittances: sugar</v>
      </c>
      <c r="B1174" s="939"/>
      <c r="C1174" s="1274">
        <f>MAX(SUM(C897,M897),SUM(C897))</f>
        <v>0</v>
      </c>
      <c r="D1174" s="1274">
        <f>MAX(SUM(D897,N897),SUM(D897))</f>
        <v>0</v>
      </c>
      <c r="E1174" s="1274">
        <f>MAX(SUM(E897,O897),SUM(E897))</f>
        <v>0</v>
      </c>
      <c r="F1174" s="1274">
        <f>MAX(SUM(F897,P897),SUM(F897))</f>
        <v>0</v>
      </c>
      <c r="G1174" s="939"/>
      <c r="H1174" s="46"/>
      <c r="I1174" s="46"/>
      <c r="J1174" s="46"/>
      <c r="K1174" s="46"/>
      <c r="L1174" s="44"/>
      <c r="M1174" s="1265" t="str">
        <f t="shared" si="232"/>
        <v/>
      </c>
      <c r="N1174" s="1282"/>
      <c r="O1174" s="939"/>
      <c r="P1174" s="939"/>
      <c r="Q1174" s="15"/>
      <c r="R1174" s="459"/>
      <c r="S1174" s="46"/>
      <c r="T1174" s="46"/>
      <c r="U1174" s="1082">
        <v>1161</v>
      </c>
      <c r="V1174" s="46"/>
    </row>
    <row r="1175" spans="1:22" ht="15.75" customHeight="1">
      <c r="A1175" s="1276" t="str">
        <f>A898</f>
        <v>Gifts/remittances: Other</v>
      </c>
      <c r="B1175" s="939"/>
      <c r="C1175" s="1274">
        <f>MAX(SUM(C898,M898),SUM(C898))</f>
        <v>0</v>
      </c>
      <c r="D1175" s="1274">
        <f>MAX(SUM(D898,N898),SUM(D898))</f>
        <v>0</v>
      </c>
      <c r="E1175" s="1274">
        <f>MAX(SUM(E898,O898),SUM(E898))</f>
        <v>0</v>
      </c>
      <c r="F1175" s="1274">
        <f>MAX(SUM(F898,P898),SUM(F898))</f>
        <v>0</v>
      </c>
      <c r="G1175" s="939"/>
      <c r="H1175" s="46"/>
      <c r="I1175" s="46"/>
      <c r="J1175" s="46"/>
      <c r="K1175" s="46"/>
      <c r="L1175" s="44"/>
      <c r="M1175" s="1265" t="str">
        <f t="shared" si="232"/>
        <v/>
      </c>
      <c r="N1175" s="1282"/>
      <c r="O1175" s="939"/>
      <c r="P1175" s="939"/>
      <c r="Q1175" s="15"/>
      <c r="R1175" s="459"/>
      <c r="S1175" s="46"/>
      <c r="T1175" s="46"/>
      <c r="U1175" s="1082">
        <v>1162</v>
      </c>
      <c r="V1175" s="46"/>
    </row>
    <row r="1176" spans="1:22" ht="15.75" customHeight="1">
      <c r="A1176" s="1177" t="s">
        <v>422</v>
      </c>
      <c r="B1176" s="939"/>
      <c r="C1176" s="1274"/>
      <c r="D1176" s="1274"/>
      <c r="E1176" s="1274"/>
      <c r="F1176" s="1274"/>
      <c r="G1176" s="939"/>
      <c r="H1176" s="938"/>
      <c r="I1176" s="46"/>
      <c r="J1176" s="46"/>
      <c r="K1176" s="938"/>
      <c r="L1176" s="939"/>
      <c r="M1176" s="1284" t="s">
        <v>617</v>
      </c>
      <c r="N1176" s="1281" t="s">
        <v>462</v>
      </c>
      <c r="O1176" s="939"/>
      <c r="P1176" s="939"/>
      <c r="Q1176" s="15"/>
      <c r="R1176" s="459"/>
      <c r="S1176" s="46"/>
      <c r="T1176" s="46"/>
      <c r="U1176" s="1082">
        <v>1163</v>
      </c>
      <c r="V1176" s="46"/>
    </row>
    <row r="1177" spans="1:22" ht="15.75" customHeight="1">
      <c r="A1177" s="44" t="str">
        <f>A916</f>
        <v>Egg sales: no. sold</v>
      </c>
      <c r="B1177" s="939"/>
      <c r="C1177" s="1274">
        <f>IF(C$1111=0,0,MAX(SUM(C916,M916)/C$1111,SUM(C916)/C$1111))</f>
        <v>0</v>
      </c>
      <c r="D1177" s="1274">
        <f>IF(D$1111=0,0,MAX(SUM(D916,N916)/D$1111,SUM(D916)/D$1111))</f>
        <v>0</v>
      </c>
      <c r="E1177" s="1274">
        <f>IF(E$1111=0,0,MAX(SUM(E916,O916)/E$1111,SUM(E916)/E$1111))</f>
        <v>0</v>
      </c>
      <c r="F1177" s="1274">
        <f>IF(F$1111=0,0,MAX(SUM(F916,P916)/F$1111,SUM(F916)/F$1111))</f>
        <v>0</v>
      </c>
      <c r="G1177" s="939"/>
      <c r="H1177" s="46"/>
      <c r="I1177" s="46"/>
      <c r="J1177" s="46"/>
      <c r="K1177" s="938"/>
      <c r="L1177" s="939"/>
      <c r="M1177" s="1265" t="str">
        <f t="shared" ref="M1177:M1201" si="233">IF(OR(SUM((C1177&gt;C$1109),(D1177&gt;C$1109),(E1177&gt;C$1109),(F1177&gt;C$1109))&gt;1,C1177&gt;C$1109*2,D1177&gt;C$1109*2,E1177&gt;C$1109*2,F1177&gt;C$1109*2),"yes","")</f>
        <v/>
      </c>
      <c r="N1177" s="1265" t="str">
        <f t="shared" ref="N1177:N1201" si="234">M1177</f>
        <v/>
      </c>
      <c r="O1177" s="939"/>
      <c r="P1177" s="939"/>
      <c r="Q1177" s="15"/>
      <c r="R1177" s="459"/>
      <c r="S1177" s="46"/>
      <c r="T1177" s="46"/>
      <c r="U1177" s="1082">
        <v>1164</v>
      </c>
      <c r="V1177" s="46"/>
    </row>
    <row r="1178" spans="1:22" ht="15.75" customHeight="1">
      <c r="A1178" s="44" t="str">
        <f>A917</f>
        <v>Pig sales: no sold</v>
      </c>
      <c r="B1178" s="939"/>
      <c r="C1178" s="1274">
        <f>IF(C$1111=0,0,MAX(SUM(C917,M917)/C$1111,SUM(C917)/C$1111))</f>
        <v>6.3598173515981724E-2</v>
      </c>
      <c r="D1178" s="1274">
        <f>IF(D$1111=0,0,MAX(SUM(D917,N917)/D$1111,SUM(D917)/D$1111))</f>
        <v>0.330710502283105</v>
      </c>
      <c r="E1178" s="1274">
        <f>IF(E$1111=0,0,MAX(SUM(E917,O917)/E$1111,SUM(E917)/E$1111))</f>
        <v>0.20351415525114153</v>
      </c>
      <c r="F1178" s="1274">
        <f>IF(F$1111=0,0,MAX(SUM(F917,P917)/F$1111,SUM(F917)/F$1111))</f>
        <v>9.1581369863013684E-2</v>
      </c>
      <c r="G1178" s="939"/>
      <c r="H1178" s="46"/>
      <c r="I1178" s="46"/>
      <c r="J1178" s="46"/>
      <c r="K1178" s="938"/>
      <c r="L1178" s="939"/>
      <c r="M1178" s="1265" t="str">
        <f t="shared" si="233"/>
        <v>yes</v>
      </c>
      <c r="N1178" s="1265" t="str">
        <f t="shared" si="234"/>
        <v>yes</v>
      </c>
      <c r="O1178" s="939"/>
      <c r="P1178" s="939"/>
      <c r="Q1178" s="15"/>
      <c r="R1178" s="459"/>
      <c r="S1178" s="46"/>
      <c r="T1178" s="46"/>
      <c r="U1178" s="1082">
        <v>1165</v>
      </c>
      <c r="V1178" s="46"/>
    </row>
    <row r="1179" spans="1:22" ht="15.75" customHeight="1">
      <c r="A1179" s="44" t="str">
        <f>A918</f>
        <v>Other: quantity</v>
      </c>
      <c r="B1179" s="939"/>
      <c r="C1179" s="1274">
        <f>IF(C$1111=0,0,MAX(SUM(C918,M918)/C$1111,SUM(C918)/C$1111))</f>
        <v>0</v>
      </c>
      <c r="D1179" s="1274">
        <f>IF(D$1111=0,0,MAX(SUM(D918,N918)/D$1111,SUM(D918)/D$1111))</f>
        <v>0</v>
      </c>
      <c r="E1179" s="1274">
        <f>IF(E$1111=0,0,MAX(SUM(E918,O918)/E$1111,SUM(E918)/E$1111))</f>
        <v>0</v>
      </c>
      <c r="F1179" s="1274">
        <f>IF(F$1111=0,0,MAX(SUM(F918,P918)/F$1111,SUM(F918)/F$1111))</f>
        <v>0</v>
      </c>
      <c r="G1179" s="939"/>
      <c r="H1179" s="46"/>
      <c r="I1179" s="46"/>
      <c r="J1179" s="46"/>
      <c r="K1179" s="938"/>
      <c r="L1179" s="939"/>
      <c r="M1179" s="1265" t="str">
        <f t="shared" si="233"/>
        <v/>
      </c>
      <c r="N1179" s="1265" t="str">
        <f t="shared" si="234"/>
        <v/>
      </c>
      <c r="O1179" s="939"/>
      <c r="P1179" s="939"/>
      <c r="Q1179" s="15"/>
      <c r="R1179" s="459"/>
      <c r="S1179" s="46"/>
      <c r="T1179" s="46"/>
      <c r="U1179" s="1082">
        <v>1166</v>
      </c>
      <c r="V1179" s="46"/>
    </row>
    <row r="1180" spans="1:22" ht="15.75" customHeight="1">
      <c r="A1180" s="44" t="str">
        <f>A920</f>
        <v>Camel sales - export: no. sold</v>
      </c>
      <c r="B1180" s="939"/>
      <c r="C1180" s="1274">
        <f>IF(C$1111=0,0,MAX(SUM(C920,M920)/C$1111,SUM(C920)/C$1111))</f>
        <v>0</v>
      </c>
      <c r="D1180" s="1274">
        <f>IF(D$1111=0,0,MAX(SUM(D920,N920)/D$1111,SUM(D920)/D$1111))</f>
        <v>0</v>
      </c>
      <c r="E1180" s="1274">
        <f>IF(E$1111=0,0,MAX(SUM(E920,O920)/E$1111,SUM(E920)/E$1111))</f>
        <v>0</v>
      </c>
      <c r="F1180" s="1274">
        <f>IF(F$1111=0,0,MAX(SUM(F920,P920)/F$1111,SUM(F920)/F$1111))</f>
        <v>0</v>
      </c>
      <c r="G1180" s="939"/>
      <c r="H1180" s="46"/>
      <c r="I1180" s="46"/>
      <c r="J1180" s="46"/>
      <c r="K1180" s="938"/>
      <c r="L1180" s="939"/>
      <c r="M1180" s="1265" t="str">
        <f t="shared" si="233"/>
        <v/>
      </c>
      <c r="N1180" s="1265" t="str">
        <f t="shared" si="234"/>
        <v/>
      </c>
      <c r="O1180" s="939"/>
      <c r="P1180" s="939"/>
      <c r="Q1180" s="15"/>
      <c r="R1180" s="459"/>
      <c r="S1180" s="46"/>
      <c r="T1180" s="46"/>
      <c r="U1180" s="1082">
        <v>1167</v>
      </c>
      <c r="V1180" s="46"/>
    </row>
    <row r="1181" spans="1:22" ht="15.75" customHeight="1">
      <c r="A1181" s="44" t="str">
        <f>A921</f>
        <v>Camel sales - local: no. sold</v>
      </c>
      <c r="B1181" s="939"/>
      <c r="C1181" s="1274">
        <f>IF(C$1111=0,0,MAX(SUM(C921,M921)/C$1111,SUM(C921)/C$1111))</f>
        <v>0</v>
      </c>
      <c r="D1181" s="1274">
        <f>IF(D$1111=0,0,MAX(SUM(D921,N921)/D$1111,SUM(D921)/D$1111))</f>
        <v>0</v>
      </c>
      <c r="E1181" s="1274">
        <f>IF(E$1111=0,0,MAX(SUM(E921,O921)/E$1111,SUM(E921)/E$1111))</f>
        <v>0</v>
      </c>
      <c r="F1181" s="1274">
        <f>IF(F$1111=0,0,MAX(SUM(F921,P921)/F$1111,SUM(F921)/F$1111))</f>
        <v>0</v>
      </c>
      <c r="G1181" s="939"/>
      <c r="H1181" s="46"/>
      <c r="I1181" s="46"/>
      <c r="J1181" s="46"/>
      <c r="K1181" s="938"/>
      <c r="L1181" s="939"/>
      <c r="M1181" s="1265" t="str">
        <f t="shared" si="233"/>
        <v/>
      </c>
      <c r="N1181" s="1265" t="str">
        <f t="shared" si="234"/>
        <v/>
      </c>
      <c r="O1181" s="939"/>
      <c r="P1181" s="939"/>
      <c r="Q1181" s="15"/>
      <c r="R1181" s="459"/>
      <c r="S1181" s="46"/>
      <c r="T1181" s="46"/>
      <c r="U1181" s="1082">
        <v>1168</v>
      </c>
      <c r="V1181" s="46"/>
    </row>
    <row r="1182" spans="1:22" ht="15.75" customHeight="1">
      <c r="A1182" s="44" t="str">
        <f>A922</f>
        <v>Fattened Ox sales: no. sold</v>
      </c>
      <c r="B1182" s="939"/>
      <c r="C1182" s="1274">
        <f>IF(C$1111=0,0,MAX(SUM(C922,M922)/C$1111,SUM(C922)/C$1111))</f>
        <v>0</v>
      </c>
      <c r="D1182" s="1274">
        <f>IF(D$1111=0,0,MAX(SUM(D922,N922)/D$1111,SUM(D922)/D$1111))</f>
        <v>0</v>
      </c>
      <c r="E1182" s="1274">
        <f>IF(E$1111=0,0,MAX(SUM(E922,O922)/E$1111,SUM(E922)/E$1111))</f>
        <v>0</v>
      </c>
      <c r="F1182" s="1274">
        <f>IF(F$1111=0,0,MAX(SUM(F922,P922)/F$1111,SUM(F922)/F$1111))</f>
        <v>0</v>
      </c>
      <c r="G1182" s="939"/>
      <c r="H1182" s="46"/>
      <c r="I1182" s="46"/>
      <c r="J1182" s="46"/>
      <c r="K1182" s="938"/>
      <c r="L1182" s="939"/>
      <c r="M1182" s="1265" t="str">
        <f t="shared" si="233"/>
        <v/>
      </c>
      <c r="N1182" s="1265" t="str">
        <f t="shared" si="234"/>
        <v/>
      </c>
      <c r="O1182" s="939"/>
      <c r="P1182" s="939"/>
      <c r="Q1182" s="15"/>
      <c r="R1182" s="459"/>
      <c r="S1182" s="46"/>
      <c r="T1182" s="46"/>
      <c r="U1182" s="1082">
        <v>1169</v>
      </c>
      <c r="V1182" s="46"/>
    </row>
    <row r="1183" spans="1:22" ht="15.75" customHeight="1">
      <c r="A1183" s="44" t="str">
        <f>A923</f>
        <v>Cattle sales - export: no. sold</v>
      </c>
      <c r="B1183" s="939"/>
      <c r="C1183" s="1274">
        <f>IF(C$1111=0,0,MAX(SUM(C923,M923)/C$1111,SUM(C923)/C$1111))</f>
        <v>0</v>
      </c>
      <c r="D1183" s="1274">
        <f>IF(D$1111=0,0,MAX(SUM(D923,N923)/D$1111,SUM(D923)/D$1111))</f>
        <v>0</v>
      </c>
      <c r="E1183" s="1274">
        <f>IF(E$1111=0,0,MAX(SUM(E923,O923)/E$1111,SUM(E923)/E$1111))</f>
        <v>0</v>
      </c>
      <c r="F1183" s="1274">
        <f>IF(F$1111=0,0,MAX(SUM(F923,P923)/F$1111,SUM(F923)/F$1111))</f>
        <v>0</v>
      </c>
      <c r="G1183" s="939"/>
      <c r="H1183" s="46"/>
      <c r="I1183" s="46"/>
      <c r="J1183" s="46"/>
      <c r="K1183" s="938"/>
      <c r="L1183" s="939"/>
      <c r="M1183" s="1265" t="str">
        <f t="shared" si="233"/>
        <v/>
      </c>
      <c r="N1183" s="1265" t="str">
        <f t="shared" si="234"/>
        <v/>
      </c>
      <c r="O1183" s="939"/>
      <c r="P1183" s="939"/>
      <c r="Q1183" s="15"/>
      <c r="R1183" s="459"/>
      <c r="S1183" s="46"/>
      <c r="T1183" s="46"/>
      <c r="U1183" s="1082">
        <v>1170</v>
      </c>
      <c r="V1183" s="46"/>
    </row>
    <row r="1184" spans="1:22" ht="15.75" customHeight="1">
      <c r="A1184" s="44" t="str">
        <f>A924</f>
        <v>Cattle sales - local: no. sold</v>
      </c>
      <c r="B1184" s="939"/>
      <c r="C1184" s="1274">
        <f>IF(C$1111=0,0,MAX(SUM(C924,M924)/C$1111,SUM(C924)/C$1111))</f>
        <v>0</v>
      </c>
      <c r="D1184" s="1274">
        <f>IF(D$1111=0,0,MAX(SUM(D924,N924)/D$1111,SUM(D924)/D$1111))</f>
        <v>0</v>
      </c>
      <c r="E1184" s="1274">
        <f>IF(E$1111=0,0,MAX(SUM(E924,O924)/E$1111,SUM(E924)/E$1111))</f>
        <v>0.63598173515981726</v>
      </c>
      <c r="F1184" s="1274">
        <f>IF(F$1111=0,0,MAX(SUM(F924,P924)/F$1111,SUM(F924)/F$1111))</f>
        <v>1.8316273972602737</v>
      </c>
      <c r="G1184" s="939"/>
      <c r="H1184" s="46"/>
      <c r="I1184" s="46"/>
      <c r="J1184" s="46"/>
      <c r="K1184" s="938"/>
      <c r="L1184" s="939"/>
      <c r="M1184" s="1265" t="str">
        <f t="shared" si="233"/>
        <v>yes</v>
      </c>
      <c r="N1184" s="1265" t="str">
        <f t="shared" si="234"/>
        <v>yes</v>
      </c>
      <c r="O1184" s="939"/>
      <c r="P1184" s="939"/>
      <c r="Q1184" s="15"/>
      <c r="R1184" s="459"/>
      <c r="S1184" s="46"/>
      <c r="T1184" s="46"/>
      <c r="U1184" s="1082">
        <v>1171</v>
      </c>
      <c r="V1184" s="46"/>
    </row>
    <row r="1185" spans="1:22" ht="15.75" customHeight="1">
      <c r="A1185" s="44" t="str">
        <f>A925</f>
        <v>Goat sales - export: no. sold</v>
      </c>
      <c r="B1185" s="939"/>
      <c r="C1185" s="1274">
        <f>IF(C$1111=0,0,MAX(SUM(C925,M925)/C$1111,SUM(C925)/C$1111))</f>
        <v>0</v>
      </c>
      <c r="D1185" s="1274">
        <f>IF(D$1111=0,0,MAX(SUM(D925,N925)/D$1111,SUM(D925)/D$1111))</f>
        <v>0</v>
      </c>
      <c r="E1185" s="1274">
        <f>IF(E$1111=0,0,MAX(SUM(E925,O925)/E$1111,SUM(E925)/E$1111))</f>
        <v>0</v>
      </c>
      <c r="F1185" s="1274">
        <f>IF(F$1111=0,0,MAX(SUM(F925,P925)/F$1111,SUM(F925)/F$1111))</f>
        <v>0</v>
      </c>
      <c r="G1185" s="939"/>
      <c r="H1185" s="46"/>
      <c r="I1185" s="46"/>
      <c r="J1185" s="46"/>
      <c r="K1185" s="938"/>
      <c r="L1185" s="939"/>
      <c r="M1185" s="1265" t="str">
        <f t="shared" si="233"/>
        <v/>
      </c>
      <c r="N1185" s="1265" t="str">
        <f t="shared" si="234"/>
        <v/>
      </c>
      <c r="O1185" s="939"/>
      <c r="P1185" s="939"/>
      <c r="Q1185" s="15"/>
      <c r="R1185" s="459"/>
      <c r="S1185" s="46"/>
      <c r="T1185" s="46"/>
      <c r="U1185" s="1082">
        <v>1172</v>
      </c>
      <c r="V1185" s="46"/>
    </row>
    <row r="1186" spans="1:22" ht="15.75" customHeight="1">
      <c r="A1186" s="44" t="str">
        <f>A926</f>
        <v>Goat sales - local: no. sold</v>
      </c>
      <c r="B1186" s="939"/>
      <c r="C1186" s="1274">
        <f>IF(C$1111=0,0,MAX(SUM(C926,M926)/C$1111,SUM(C926)/C$1111))</f>
        <v>0</v>
      </c>
      <c r="D1186" s="1274">
        <f>IF(D$1111=0,0,MAX(SUM(D926,N926)/D$1111,SUM(D926)/D$1111))</f>
        <v>0</v>
      </c>
      <c r="E1186" s="1274">
        <f>IF(E$1111=0,0,MAX(SUM(E926,O926)/E$1111,SUM(E926)/E$1111))</f>
        <v>0.22259360730593605</v>
      </c>
      <c r="F1186" s="1274">
        <f>IF(F$1111=0,0,MAX(SUM(F926,P926)/F$1111,SUM(F926)/F$1111))</f>
        <v>0.64106958904109579</v>
      </c>
      <c r="G1186" s="939"/>
      <c r="H1186" s="46"/>
      <c r="I1186" s="46"/>
      <c r="J1186" s="46"/>
      <c r="K1186" s="938"/>
      <c r="L1186" s="939"/>
      <c r="M1186" s="1265" t="str">
        <f t="shared" si="233"/>
        <v>yes</v>
      </c>
      <c r="N1186" s="1265" t="str">
        <f t="shared" si="234"/>
        <v>yes</v>
      </c>
      <c r="O1186" s="939"/>
      <c r="P1186" s="939"/>
      <c r="Q1186" s="15"/>
      <c r="R1186" s="459"/>
      <c r="S1186" s="46"/>
      <c r="T1186" s="46"/>
      <c r="U1186" s="1082">
        <v>1173</v>
      </c>
      <c r="V1186" s="46"/>
    </row>
    <row r="1187" spans="1:22" ht="15.75" customHeight="1">
      <c r="A1187" s="44" t="str">
        <f>A927</f>
        <v>Sheep sales - export: no. sold</v>
      </c>
      <c r="B1187" s="939"/>
      <c r="C1187" s="1274">
        <f>IF(C$1111=0,0,MAX(SUM(C927,M927)/C$1111,SUM(C927)/C$1111))</f>
        <v>0</v>
      </c>
      <c r="D1187" s="1274">
        <f>IF(D$1111=0,0,MAX(SUM(D927,N927)/D$1111,SUM(D927)/D$1111))</f>
        <v>0</v>
      </c>
      <c r="E1187" s="1274">
        <f>IF(E$1111=0,0,MAX(SUM(E927,O927)/E$1111,SUM(E927)/E$1111))</f>
        <v>0</v>
      </c>
      <c r="F1187" s="1274">
        <f>IF(F$1111=0,0,MAX(SUM(F927,P927)/F$1111,SUM(F927)/F$1111))</f>
        <v>0</v>
      </c>
      <c r="G1187" s="939"/>
      <c r="H1187" s="46"/>
      <c r="I1187" s="46"/>
      <c r="J1187" s="46"/>
      <c r="K1187" s="938"/>
      <c r="L1187" s="939"/>
      <c r="M1187" s="1265" t="str">
        <f t="shared" si="233"/>
        <v/>
      </c>
      <c r="N1187" s="1265" t="str">
        <f t="shared" si="234"/>
        <v/>
      </c>
      <c r="O1187" s="939"/>
      <c r="P1187" s="939"/>
      <c r="Q1187" s="15"/>
      <c r="R1187" s="459"/>
      <c r="S1187" s="46"/>
      <c r="T1187" s="46"/>
      <c r="U1187" s="1082">
        <v>1174</v>
      </c>
      <c r="V1187" s="46"/>
    </row>
    <row r="1188" spans="1:22" ht="15.75" customHeight="1">
      <c r="A1188" s="44" t="str">
        <f>A928</f>
        <v>Sheep sales - local: no. sold</v>
      </c>
      <c r="B1188" s="939"/>
      <c r="C1188" s="1274">
        <f>IF(C$1111=0,0,MAX(SUM(C928,M928)/C$1111,SUM(C928)/C$1111))</f>
        <v>0</v>
      </c>
      <c r="D1188" s="1274">
        <f>IF(D$1111=0,0,MAX(SUM(D928,N928)/D$1111,SUM(D928)/D$1111))</f>
        <v>0</v>
      </c>
      <c r="E1188" s="1274">
        <f>IF(E$1111=0,0,MAX(SUM(E928,O928)/E$1111,SUM(E928)/E$1111))</f>
        <v>5.0878538812785382E-2</v>
      </c>
      <c r="F1188" s="1274">
        <f>IF(F$1111=0,0,MAX(SUM(F928,P928)/F$1111,SUM(F928)/F$1111))</f>
        <v>0.13737205479452053</v>
      </c>
      <c r="G1188" s="939"/>
      <c r="H1188" s="46"/>
      <c r="I1188" s="46"/>
      <c r="J1188" s="46"/>
      <c r="K1188" s="938"/>
      <c r="L1188" s="939"/>
      <c r="M1188" s="1265" t="str">
        <f t="shared" si="233"/>
        <v>yes</v>
      </c>
      <c r="N1188" s="1265" t="str">
        <f t="shared" si="234"/>
        <v>yes</v>
      </c>
      <c r="O1188" s="939"/>
      <c r="P1188" s="939"/>
      <c r="Q1188" s="15"/>
      <c r="R1188" s="459"/>
      <c r="S1188" s="46"/>
      <c r="T1188" s="46"/>
      <c r="U1188" s="1082">
        <v>1175</v>
      </c>
      <c r="V1188" s="46"/>
    </row>
    <row r="1189" spans="1:22" ht="15.75" customHeight="1">
      <c r="A1189" s="44" t="str">
        <f>A929</f>
        <v>Chicken sales: no. sold</v>
      </c>
      <c r="B1189" s="939"/>
      <c r="C1189" s="1274">
        <f>IF(C$1111=0,0,MAX(SUM(C929,M929)/C$1111,SUM(C929)/C$1111))</f>
        <v>1.7171506849315066E-2</v>
      </c>
      <c r="D1189" s="1274">
        <f>IF(D$1111=0,0,MAX(SUM(D929,N929)/D$1111,SUM(D929)/D$1111))</f>
        <v>2.5184876712328764E-2</v>
      </c>
      <c r="E1189" s="1274">
        <f>IF(E$1111=0,0,MAX(SUM(E929,O929)/E$1111,SUM(E929)/E$1111))</f>
        <v>1.2719634703196345E-2</v>
      </c>
      <c r="F1189" s="1274">
        <f>IF(F$1111=0,0,MAX(SUM(F929,P929)/F$1111,SUM(F929)/F$1111))</f>
        <v>6.1817424657534238E-2</v>
      </c>
      <c r="G1189" s="939"/>
      <c r="H1189" s="46"/>
      <c r="I1189" s="46"/>
      <c r="J1189" s="46"/>
      <c r="K1189" s="938"/>
      <c r="L1189" s="939"/>
      <c r="M1189" s="1265" t="str">
        <f t="shared" si="233"/>
        <v/>
      </c>
      <c r="N1189" s="1265" t="str">
        <f t="shared" si="234"/>
        <v/>
      </c>
      <c r="O1189" s="939"/>
      <c r="P1189" s="939"/>
      <c r="Q1189" s="15"/>
      <c r="R1189" s="459"/>
      <c r="S1189" s="46"/>
      <c r="T1189" s="46"/>
      <c r="U1189" s="1082">
        <v>1176</v>
      </c>
      <c r="V1189" s="46"/>
    </row>
    <row r="1190" spans="1:22" ht="15.75" customHeight="1">
      <c r="A1190" s="44" t="str">
        <f>A965</f>
        <v>Agricultural cash income -- see Data2</v>
      </c>
      <c r="B1190" s="939"/>
      <c r="C1190" s="1274">
        <f>IF(C$1111=0,0,MAX(SUM(C965,M965)/C$1111,SUM(C965)/C$1111))</f>
        <v>0.19206648401826482</v>
      </c>
      <c r="D1190" s="1274">
        <f>IF(D$1111=0,0,MAX(SUM(D965,N965)/D$1111,SUM(D965)/D$1111))</f>
        <v>0.38794885844748855</v>
      </c>
      <c r="E1190" s="1274">
        <f>IF(E$1111=0,0,MAX(SUM(E965,O965)/E$1111,SUM(E965)/E$1111))</f>
        <v>0.12465242009132418</v>
      </c>
      <c r="F1190" s="1274">
        <f>IF(F$1111=0,0,MAX(SUM(F965,P965)/F$1111,SUM(F965)/F$1111))</f>
        <v>0</v>
      </c>
      <c r="G1190" s="939"/>
      <c r="H1190" s="46"/>
      <c r="I1190" s="46"/>
      <c r="J1190" s="46"/>
      <c r="K1190" s="938"/>
      <c r="L1190" s="939"/>
      <c r="M1190" s="1265" t="str">
        <f t="shared" si="233"/>
        <v>yes</v>
      </c>
      <c r="N1190" s="1265" t="str">
        <f t="shared" si="234"/>
        <v>yes</v>
      </c>
      <c r="O1190" s="939"/>
      <c r="P1190" s="939"/>
      <c r="Q1190" s="1286"/>
      <c r="R1190" s="459"/>
      <c r="S1190" s="46"/>
      <c r="T1190" s="46"/>
      <c r="U1190" s="1082">
        <v>1177</v>
      </c>
      <c r="V1190" s="46"/>
    </row>
    <row r="1191" spans="1:22" ht="15.75" customHeight="1">
      <c r="A1191" s="44" t="str">
        <f>A966</f>
        <v>Construction cash income -- see Data2</v>
      </c>
      <c r="B1191" s="939"/>
      <c r="C1191" s="1274">
        <f>IF(C$1111=0,0,MAX(SUM(C966,M966)/C$1111,SUM(C966)/C$1111))</f>
        <v>0</v>
      </c>
      <c r="D1191" s="1274">
        <f>IF(D$1111=0,0,MAX(SUM(D966,N966)/D$1111,SUM(D966)/D$1111))</f>
        <v>0</v>
      </c>
      <c r="E1191" s="1274">
        <f>IF(E$1111=0,0,MAX(SUM(E966,O966)/E$1111,SUM(E966)/E$1111))</f>
        <v>0</v>
      </c>
      <c r="F1191" s="1274">
        <f>IF(F$1111=0,0,MAX(SUM(F966,P966)/F$1111,SUM(F966)/F$1111))</f>
        <v>0</v>
      </c>
      <c r="G1191" s="939"/>
      <c r="H1191" s="46"/>
      <c r="I1191" s="46"/>
      <c r="J1191" s="46"/>
      <c r="K1191" s="938"/>
      <c r="L1191" s="939"/>
      <c r="M1191" s="1265" t="str">
        <f t="shared" si="233"/>
        <v/>
      </c>
      <c r="N1191" s="1265" t="str">
        <f t="shared" si="234"/>
        <v/>
      </c>
      <c r="O1191" s="939"/>
      <c r="P1191" s="939"/>
      <c r="Q1191" s="1286"/>
      <c r="R1191" s="459"/>
      <c r="S1191" s="46"/>
      <c r="T1191" s="46"/>
      <c r="U1191" s="1082">
        <v>1178</v>
      </c>
      <c r="V1191" s="46"/>
    </row>
    <row r="1192" spans="1:22" ht="15.75" customHeight="1">
      <c r="A1192" s="44" t="str">
        <f>A967</f>
        <v>Domestic work cash income -- see Data2</v>
      </c>
      <c r="B1192" s="939"/>
      <c r="C1192" s="1274">
        <f>IF(C$1111=0,0,MAX(SUM(C967,M967)/C$1111,SUM(C967)/C$1111))</f>
        <v>0.57238356164383553</v>
      </c>
      <c r="D1192" s="1274">
        <f>IF(D$1111=0,0,MAX(SUM(D967,N967)/D$1111,SUM(D967)/D$1111))</f>
        <v>1.1447671232876711</v>
      </c>
      <c r="E1192" s="1274">
        <f>IF(E$1111=0,0,MAX(SUM(E967,O967)/E$1111,SUM(E967)/E$1111))</f>
        <v>0</v>
      </c>
      <c r="F1192" s="1274">
        <f>IF(F$1111=0,0,MAX(SUM(F967,P967)/F$1111,SUM(F967)/F$1111))</f>
        <v>0</v>
      </c>
      <c r="G1192" s="939"/>
      <c r="H1192" s="46"/>
      <c r="I1192" s="46"/>
      <c r="J1192" s="46"/>
      <c r="K1192" s="938"/>
      <c r="L1192" s="939"/>
      <c r="M1192" s="1265" t="str">
        <f t="shared" si="233"/>
        <v>yes</v>
      </c>
      <c r="N1192" s="1265" t="str">
        <f t="shared" si="234"/>
        <v>yes</v>
      </c>
      <c r="O1192" s="939"/>
      <c r="P1192" s="939"/>
      <c r="Q1192" s="1286"/>
      <c r="R1192" s="459"/>
      <c r="S1192" s="46"/>
      <c r="T1192" s="46"/>
      <c r="U1192" s="1082">
        <v>1179</v>
      </c>
      <c r="V1192" s="46"/>
    </row>
    <row r="1193" spans="1:22" ht="15.75" customHeight="1">
      <c r="A1193" s="1283" t="str">
        <f>A857</f>
        <v>Labour migration: no. people per HH</v>
      </c>
      <c r="B1193" s="939"/>
      <c r="C1193" s="1274">
        <f>IF(C$1111=0,0,MAX((SUM(C857,M857)+SUM(C969,M969)/C$1111),(SUM(C857)+SUM(C969)/C$1111)))</f>
        <v>0</v>
      </c>
      <c r="D1193" s="1274">
        <f>IF(D$1111=0,0,MAX((SUM(D857,N857)+SUM(D969,N969)/D$1111),(SUM(D857)+SUM(D969)/D$1111)))</f>
        <v>0</v>
      </c>
      <c r="E1193" s="1274">
        <f>IF(E$1111=0,0,MAX((SUM(E857,O857)+SUM(E969,O969)/E$1111),(SUM(E857)+SUM(E969)/E$1111)))</f>
        <v>0</v>
      </c>
      <c r="F1193" s="1274">
        <f>IF(F$1111=0,0,MAX((SUM(F857,P857)+SUM(F969,P969)/F$1111),(SUM(F857)+SUM(F969)/F$1111)))</f>
        <v>0</v>
      </c>
      <c r="G1193" s="939"/>
      <c r="H1193" s="1275">
        <f>IF(C$1111=0,0,MAX(SUM(C969,M969)/C$1111,SUM(C969)/C$1111))</f>
        <v>0</v>
      </c>
      <c r="I1193" s="1275">
        <f>IF(D$1111=0,0,MAX(SUM(D969,N969)/D$1111,SUM(D969)/D$1111))</f>
        <v>0</v>
      </c>
      <c r="J1193" s="1275">
        <f>IF(E$1111=0,0,MAX(SUM(E969,O969)/E$1111,SUM(E969)/E$1111))</f>
        <v>0</v>
      </c>
      <c r="K1193" s="1275">
        <f>IF(F$1111=0,0,MAX(SUM(F969,P969)/F$1111,SUM(F969)/F$1111))</f>
        <v>0</v>
      </c>
      <c r="L1193" s="44"/>
      <c r="M1193" s="1265" t="str">
        <f t="shared" si="233"/>
        <v/>
      </c>
      <c r="N1193" s="1265" t="str">
        <f t="shared" si="234"/>
        <v/>
      </c>
      <c r="O1193" s="939"/>
      <c r="P1193" s="939"/>
      <c r="Q1193" s="15"/>
      <c r="R1193" s="459"/>
      <c r="S1193" s="46"/>
      <c r="T1193" s="46"/>
      <c r="U1193" s="1082">
        <v>1180</v>
      </c>
      <c r="V1193" s="46"/>
    </row>
    <row r="1194" spans="1:22" ht="15.75" customHeight="1">
      <c r="A1194" s="44" t="str">
        <f>A970</f>
        <v>Formal Employment (conservancies, etc.)</v>
      </c>
      <c r="B1194" s="939"/>
      <c r="C1194" s="1274">
        <f>IF(C$1111=0,0,MAX(SUM(C970,M970)/C$1111,SUM(C970)/C$1111))</f>
        <v>0</v>
      </c>
      <c r="D1194" s="1274">
        <f>IF(D$1111=0,0,MAX(SUM(D970,N970)/D$1111,SUM(D970)/D$1111))</f>
        <v>0</v>
      </c>
      <c r="E1194" s="1274">
        <f>IF(E$1111=0,0,MAX(SUM(E970,O970)/E$1111,SUM(E970)/E$1111))</f>
        <v>4.5790684931506842</v>
      </c>
      <c r="F1194" s="1274">
        <f>IF(F$1111=0,0,MAX(SUM(F970,P970)/F$1111,SUM(F970)/F$1111))</f>
        <v>31.137665753424653</v>
      </c>
      <c r="G1194" s="939"/>
      <c r="H1194" s="46"/>
      <c r="I1194" s="46"/>
      <c r="J1194" s="46"/>
      <c r="K1194" s="938"/>
      <c r="L1194" s="939"/>
      <c r="M1194" s="1265" t="str">
        <f t="shared" si="233"/>
        <v>yes</v>
      </c>
      <c r="N1194" s="1265" t="str">
        <f t="shared" si="234"/>
        <v>yes</v>
      </c>
      <c r="O1194" s="939"/>
      <c r="P1194" s="939"/>
      <c r="Q1194" s="15"/>
      <c r="R1194" s="459"/>
      <c r="S1194" s="46"/>
      <c r="T1194" s="46"/>
      <c r="U1194" s="1082">
        <v>1181</v>
      </c>
      <c r="V1194" s="46"/>
    </row>
    <row r="1195" spans="1:22" ht="15.75" customHeight="1">
      <c r="A1195" s="44" t="str">
        <f>A972</f>
        <v>Firewood: no. people per HH</v>
      </c>
      <c r="B1195" s="939"/>
      <c r="C1195" s="1274">
        <f>IF(C$1111=0,0,MAX(SUM(C972,M972)/C$1111,SUM(C972)/C$1111))</f>
        <v>0</v>
      </c>
      <c r="D1195" s="1274">
        <f>IF(D$1111=0,0,MAX(SUM(D972,N972)/D$1111,SUM(D972)/D$1111))</f>
        <v>0</v>
      </c>
      <c r="E1195" s="1274">
        <f>IF(E$1111=0,0,MAX(SUM(E972,O972)/E$1111,SUM(E972)/E$1111))</f>
        <v>0</v>
      </c>
      <c r="F1195" s="1274">
        <f>IF(F$1111=0,0,MAX(SUM(F972,P972)/F$1111,SUM(F972)/F$1111))</f>
        <v>0</v>
      </c>
      <c r="G1195" s="939"/>
      <c r="H1195" s="46"/>
      <c r="I1195" s="46"/>
      <c r="J1195" s="46"/>
      <c r="K1195" s="938"/>
      <c r="L1195" s="939"/>
      <c r="M1195" s="1265" t="str">
        <f t="shared" si="233"/>
        <v/>
      </c>
      <c r="N1195" s="1265" t="str">
        <f t="shared" si="234"/>
        <v/>
      </c>
      <c r="O1195" s="939"/>
      <c r="P1195" s="939"/>
      <c r="Q1195" s="15"/>
      <c r="R1195" s="459"/>
      <c r="S1195" s="46"/>
      <c r="T1195" s="46"/>
      <c r="U1195" s="1082">
        <v>1182</v>
      </c>
      <c r="V1195" s="46"/>
    </row>
    <row r="1196" spans="1:22" ht="15.75" customHeight="1">
      <c r="A1196" s="44" t="str">
        <f>A973</f>
        <v>Self-employment -- see Data2</v>
      </c>
      <c r="B1196" s="939"/>
      <c r="C1196" s="1274">
        <f>IF(C$1111=0,0,MAX(SUM(C973,M973)/C$1111,SUM(C973)/C$1111))</f>
        <v>0.5494882191780821</v>
      </c>
      <c r="D1196" s="1274">
        <f>IF(D$1111=0,0,MAX(SUM(D973,N973)/D$1111,SUM(D973)/D$1111))</f>
        <v>0.62580602739726021</v>
      </c>
      <c r="E1196" s="1274">
        <f>IF(E$1111=0,0,MAX(SUM(E973,O973)/E$1111,SUM(E973)/E$1111))</f>
        <v>0.5494882191780821</v>
      </c>
      <c r="F1196" s="1274">
        <f>IF(F$1111=0,0,MAX(SUM(F973,P973)/F$1111,SUM(F973)/F$1111))</f>
        <v>1.0989764383561642</v>
      </c>
      <c r="G1196" s="939"/>
      <c r="H1196" s="46"/>
      <c r="I1196" s="46"/>
      <c r="J1196" s="46"/>
      <c r="K1196" s="938"/>
      <c r="L1196" s="939"/>
      <c r="M1196" s="1265" t="str">
        <f t="shared" si="233"/>
        <v>yes</v>
      </c>
      <c r="N1196" s="1265" t="str">
        <f t="shared" si="234"/>
        <v>yes</v>
      </c>
      <c r="O1196" s="939"/>
      <c r="P1196" s="939"/>
      <c r="Q1196" s="15"/>
      <c r="R1196" s="459"/>
      <c r="S1196" s="46"/>
      <c r="T1196" s="46"/>
      <c r="U1196" s="1082">
        <v>1183</v>
      </c>
      <c r="V1196" s="46"/>
    </row>
    <row r="1197" spans="1:22" ht="15.75" customHeight="1">
      <c r="A1197" s="44" t="str">
        <f>A975</f>
        <v>Small business -- see Data2</v>
      </c>
      <c r="B1197" s="939"/>
      <c r="C1197" s="1274">
        <f>IF(C$1111=0,0,MAX(SUM(C975,M975)/C$1111,SUM(C975)/C$1111))</f>
        <v>0</v>
      </c>
      <c r="D1197" s="1274">
        <f>IF(D$1111=0,0,MAX(SUM(D975,N975)/D$1111,SUM(D975)/D$1111))</f>
        <v>0.1068449315068493</v>
      </c>
      <c r="E1197" s="1274">
        <f>IF(E$1111=0,0,MAX(SUM(E975,O975)/E$1111,SUM(E975)/E$1111))</f>
        <v>0.91581369863013684</v>
      </c>
      <c r="F1197" s="1274">
        <f>IF(F$1111=0,0,MAX(SUM(F975,P975)/F$1111,SUM(F975)/F$1111))</f>
        <v>2.1979528767123284</v>
      </c>
      <c r="G1197" s="939"/>
      <c r="H1197" s="46"/>
      <c r="I1197" s="46"/>
      <c r="J1197" s="46"/>
      <c r="K1197" s="938"/>
      <c r="L1197" s="939"/>
      <c r="M1197" s="1265" t="str">
        <f t="shared" si="233"/>
        <v>yes</v>
      </c>
      <c r="N1197" s="1265" t="str">
        <f t="shared" si="234"/>
        <v>yes</v>
      </c>
      <c r="O1197" s="939"/>
      <c r="P1197" s="939"/>
      <c r="Q1197" s="15"/>
      <c r="R1197" s="459"/>
      <c r="S1197" s="46"/>
      <c r="T1197" s="46"/>
      <c r="U1197" s="1082">
        <v>1184</v>
      </c>
      <c r="V1197" s="46"/>
    </row>
    <row r="1198" spans="1:22" ht="15.75" customHeight="1">
      <c r="A1198" s="44" t="str">
        <f>A977</f>
        <v>Social Cash Transfers -- see Data2</v>
      </c>
      <c r="B1198" s="939"/>
      <c r="C1198" s="1274">
        <f>IF(C$1111=0,0,MAX(SUM(C977,M977)/C$1111,SUM(C977)/C$1111))</f>
        <v>2.5414985478421022</v>
      </c>
      <c r="D1198" s="1274">
        <f>IF(D$1111=0,0,MAX(SUM(D977,N977)/D$1111,SUM(D977)/D$1111))</f>
        <v>2.5414985478421022</v>
      </c>
      <c r="E1198" s="1274">
        <f>IF(E$1111=0,0,MAX(SUM(E977,O977)/E$1111,SUM(E977)/E$1111))</f>
        <v>1.0276096271891799</v>
      </c>
      <c r="F1198" s="1274">
        <f>IF(F$1111=0,0,MAX(SUM(F977,P977)/F$1111,SUM(F977)/F$1111))</f>
        <v>1.2331315526270157</v>
      </c>
      <c r="G1198" s="939"/>
      <c r="H1198" s="46"/>
      <c r="I1198" s="46"/>
      <c r="J1198" s="46"/>
      <c r="K1198" s="938"/>
      <c r="L1198" s="939"/>
      <c r="M1198" s="1265" t="str">
        <f t="shared" si="233"/>
        <v>yes</v>
      </c>
      <c r="N1198" s="1265" t="str">
        <f t="shared" si="234"/>
        <v>yes</v>
      </c>
      <c r="O1198" s="939"/>
      <c r="P1198" s="939"/>
      <c r="Q1198" s="15"/>
      <c r="R1198" s="459"/>
      <c r="S1198" s="46"/>
      <c r="T1198" s="46"/>
      <c r="U1198" s="1082">
        <v>1185</v>
      </c>
      <c r="V1198" s="46"/>
    </row>
    <row r="1199" spans="1:22" ht="15.75" customHeight="1">
      <c r="A1199" s="44" t="str">
        <f>A979</f>
        <v>Public works -- see Data2</v>
      </c>
      <c r="B1199" s="939"/>
      <c r="C1199" s="1274">
        <f>IF(C$1111=0,0,MAX(SUM(C979,M979)/C$1111,SUM(C979)/C$1111))</f>
        <v>0</v>
      </c>
      <c r="D1199" s="1274">
        <f>IF(D$1111=0,0,MAX(SUM(D979,N979)/D$1111,SUM(D979)/D$1111))</f>
        <v>7.1357150684931495E-2</v>
      </c>
      <c r="E1199" s="1274">
        <f>IF(E$1111=0,0,MAX(SUM(E979,O979)/E$1111,SUM(E979)/E$1111))</f>
        <v>0</v>
      </c>
      <c r="F1199" s="1274">
        <f>IF(F$1111=0,0,MAX(SUM(F979,P979)/F$1111,SUM(F979)/F$1111))</f>
        <v>0</v>
      </c>
      <c r="G1199" s="939"/>
      <c r="H1199" s="46"/>
      <c r="I1199" s="46"/>
      <c r="J1199" s="46"/>
      <c r="K1199" s="938"/>
      <c r="L1199" s="939"/>
      <c r="M1199" s="1265" t="str">
        <f t="shared" si="233"/>
        <v/>
      </c>
      <c r="N1199" s="1265" t="str">
        <f t="shared" si="234"/>
        <v/>
      </c>
      <c r="O1199" s="939"/>
      <c r="P1199" s="939"/>
      <c r="Q1199" s="15"/>
      <c r="R1199" s="459"/>
      <c r="S1199" s="46"/>
      <c r="T1199" s="46"/>
      <c r="U1199" s="1082">
        <v>1186</v>
      </c>
      <c r="V1199" s="46"/>
    </row>
    <row r="1200" spans="1:22" ht="15.75" customHeight="1">
      <c r="A1200" s="44" t="str">
        <f>A981</f>
        <v>Gifts/social support: type</v>
      </c>
      <c r="B1200" s="939"/>
      <c r="C1200" s="1274">
        <f>IF(C$1111=0,0,MAX(SUM(C981,M981)/C$1111,SUM(C981)/C$1111))</f>
        <v>0</v>
      </c>
      <c r="D1200" s="1274">
        <f>IF(D$1111=0,0,MAX(SUM(D981,N981)/D$1111,SUM(D981)/D$1111))</f>
        <v>0</v>
      </c>
      <c r="E1200" s="1274">
        <f>IF(E$1111=0,0,MAX(SUM(E981,O981)/E$1111,SUM(E981)/E$1111))</f>
        <v>0</v>
      </c>
      <c r="F1200" s="1274">
        <f>IF(F$1111=0,0,MAX(SUM(F981,P981)/F$1111,SUM(F981)/F$1111))</f>
        <v>0</v>
      </c>
      <c r="G1200" s="939"/>
      <c r="H1200" s="46"/>
      <c r="I1200" s="46"/>
      <c r="J1200" s="46"/>
      <c r="K1200" s="938"/>
      <c r="L1200" s="939"/>
      <c r="M1200" s="1265" t="str">
        <f t="shared" si="233"/>
        <v/>
      </c>
      <c r="N1200" s="1265" t="str">
        <f t="shared" si="234"/>
        <v/>
      </c>
      <c r="O1200" s="939"/>
      <c r="P1200" s="939"/>
      <c r="Q1200" s="15"/>
      <c r="R1200" s="459"/>
      <c r="S1200" s="46"/>
      <c r="T1200" s="46"/>
      <c r="U1200" s="1082">
        <v>1187</v>
      </c>
      <c r="V1200" s="46"/>
    </row>
    <row r="1201" spans="1:22" ht="15.75" customHeight="1">
      <c r="A1201" s="44" t="str">
        <f>A983</f>
        <v>Remittances: no. times per year</v>
      </c>
      <c r="B1201" s="939"/>
      <c r="C1201" s="1274">
        <f>IF(C$1111=0,0,MAX(SUM(C983,M983)/C$1111,SUM(C983)/C$1111))</f>
        <v>0.30527123287671226</v>
      </c>
      <c r="D1201" s="1274">
        <f>IF(D$1111=0,0,MAX(SUM(D983,N983)/D$1111,SUM(D983)/D$1111))</f>
        <v>0.45790684931506842</v>
      </c>
      <c r="E1201" s="1274">
        <f>IF(E$1111=0,0,MAX(SUM(E983,O983)/E$1111,SUM(E983)/E$1111))</f>
        <v>3.052712328767123</v>
      </c>
      <c r="F1201" s="1274">
        <f>IF(F$1111=0,0,MAX(SUM(F983,P983)/F$1111,SUM(F983)/F$1111))</f>
        <v>5.494882191780821</v>
      </c>
      <c r="G1201" s="939"/>
      <c r="H1201" s="46"/>
      <c r="I1201" s="46"/>
      <c r="J1201" s="46"/>
      <c r="K1201" s="938"/>
      <c r="L1201" s="939"/>
      <c r="M1201" s="1265" t="str">
        <f t="shared" si="233"/>
        <v>yes</v>
      </c>
      <c r="N1201" s="1265" t="str">
        <f t="shared" si="234"/>
        <v>yes</v>
      </c>
      <c r="O1201" s="939"/>
      <c r="P1201" s="939"/>
      <c r="Q1201" s="15"/>
      <c r="R1201" s="459"/>
      <c r="S1201" s="46"/>
      <c r="T1201" s="46"/>
      <c r="U1201" s="1082">
        <v>1188</v>
      </c>
      <c r="V1201" s="46"/>
    </row>
    <row r="1202" spans="1:22" ht="12.75" customHeight="1">
      <c r="A1202" s="44"/>
      <c r="B1202" s="939"/>
      <c r="C1202" s="939"/>
      <c r="D1202" s="939"/>
      <c r="E1202" s="939"/>
      <c r="F1202" s="939"/>
      <c r="G1202" s="939"/>
      <c r="H1202" s="938"/>
      <c r="I1202" s="938"/>
      <c r="J1202" s="938"/>
      <c r="K1202" s="938"/>
      <c r="L1202" s="939"/>
      <c r="M1202" s="939"/>
      <c r="N1202" s="939"/>
      <c r="O1202" s="939"/>
      <c r="P1202" s="93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939"/>
      <c r="C1203" s="939"/>
      <c r="D1203" s="939"/>
      <c r="E1203" s="939"/>
      <c r="F1203" s="939"/>
      <c r="G1203" s="939"/>
      <c r="H1203" s="938"/>
      <c r="I1203" s="938"/>
      <c r="J1203" s="938"/>
      <c r="K1203" s="938"/>
      <c r="L1203" s="939"/>
      <c r="M1203" s="939"/>
      <c r="N1203" s="939"/>
      <c r="O1203" s="939"/>
      <c r="P1203" s="93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939"/>
      <c r="C1204" s="939"/>
      <c r="D1204" s="939"/>
      <c r="E1204" s="939"/>
      <c r="F1204" s="939"/>
      <c r="G1204" s="939"/>
      <c r="H1204" s="938"/>
      <c r="I1204" s="938"/>
      <c r="J1204" s="938"/>
      <c r="K1204" s="938"/>
      <c r="L1204" s="939"/>
      <c r="M1204" s="939"/>
      <c r="N1204" s="939"/>
      <c r="O1204" s="939"/>
      <c r="P1204" s="93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939"/>
      <c r="C1205" s="939"/>
      <c r="D1205" s="939"/>
      <c r="E1205" s="939"/>
      <c r="F1205" s="939"/>
      <c r="G1205" s="939"/>
      <c r="H1205" s="938"/>
      <c r="I1205" s="938"/>
      <c r="J1205" s="938"/>
      <c r="K1205" s="938"/>
      <c r="L1205" s="939"/>
      <c r="M1205" s="939"/>
      <c r="N1205" s="939"/>
      <c r="O1205" s="939"/>
      <c r="P1205" s="93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939"/>
      <c r="C1206" s="939"/>
      <c r="D1206" s="939"/>
      <c r="E1206" s="939"/>
      <c r="F1206" s="939"/>
      <c r="G1206" s="939"/>
      <c r="H1206" s="938"/>
      <c r="I1206" s="938"/>
      <c r="J1206" s="938"/>
      <c r="K1206" s="938"/>
      <c r="L1206" s="939"/>
      <c r="M1206" s="939"/>
      <c r="N1206" s="939"/>
      <c r="O1206" s="939"/>
      <c r="P1206" s="93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939"/>
      <c r="C1207" s="939"/>
      <c r="D1207" s="939"/>
      <c r="E1207" s="939"/>
      <c r="F1207" s="939"/>
      <c r="G1207" s="939"/>
      <c r="H1207" s="938"/>
      <c r="I1207" s="938"/>
      <c r="J1207" s="938"/>
      <c r="K1207" s="938"/>
      <c r="L1207" s="939"/>
      <c r="M1207" s="939"/>
      <c r="N1207" s="939"/>
      <c r="O1207" s="939"/>
      <c r="P1207" s="93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939"/>
      <c r="C1208" s="939"/>
      <c r="D1208" s="939"/>
      <c r="E1208" s="939"/>
      <c r="F1208" s="939"/>
      <c r="G1208" s="939"/>
      <c r="H1208" s="938"/>
      <c r="I1208" s="938"/>
      <c r="J1208" s="938"/>
      <c r="K1208" s="938"/>
      <c r="L1208" s="939"/>
      <c r="M1208" s="939"/>
      <c r="N1208" s="939"/>
      <c r="O1208" s="939"/>
      <c r="P1208" s="93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939"/>
      <c r="C1209" s="939"/>
      <c r="D1209" s="939"/>
      <c r="E1209" s="939"/>
      <c r="F1209" s="939"/>
      <c r="G1209" s="939"/>
      <c r="H1209" s="938"/>
      <c r="I1209" s="938"/>
      <c r="J1209" s="938"/>
      <c r="K1209" s="938"/>
      <c r="L1209" s="939"/>
      <c r="M1209" s="939"/>
      <c r="N1209" s="939"/>
      <c r="O1209" s="939"/>
      <c r="P1209" s="93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939"/>
      <c r="C1210" s="939"/>
      <c r="D1210" s="939"/>
      <c r="E1210" s="939"/>
      <c r="F1210" s="939"/>
      <c r="G1210" s="939"/>
      <c r="H1210" s="938"/>
      <c r="I1210" s="938"/>
      <c r="J1210" s="938"/>
      <c r="K1210" s="938"/>
      <c r="L1210" s="939"/>
      <c r="M1210" s="939"/>
      <c r="N1210" s="939"/>
      <c r="O1210" s="939"/>
      <c r="P1210" s="93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939"/>
      <c r="C1211" s="939"/>
      <c r="D1211" s="939"/>
      <c r="E1211" s="939"/>
      <c r="F1211" s="939"/>
      <c r="G1211" s="939"/>
      <c r="H1211" s="938"/>
      <c r="I1211" s="938"/>
      <c r="J1211" s="938"/>
      <c r="K1211" s="938"/>
      <c r="L1211" s="939"/>
      <c r="M1211" s="939"/>
      <c r="N1211" s="939"/>
      <c r="O1211" s="939"/>
      <c r="P1211" s="93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zoomScale="125" zoomScaleNormal="125" zoomScalePageLayoutView="125" workbookViewId="0">
      <selection activeCell="C32" sqref="C32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287" customWidth="1"/>
    <col min="8" max="8" width="21" style="1287" customWidth="1"/>
    <col min="9" max="16384" width="11.5" style="15"/>
  </cols>
  <sheetData>
    <row r="1" spans="1:11" ht="12.75" customHeight="1">
      <c r="A1" s="1288"/>
      <c r="B1" s="1289"/>
      <c r="C1" s="489"/>
      <c r="D1" s="489"/>
      <c r="E1" s="489"/>
      <c r="F1" s="489"/>
      <c r="G1" s="1290"/>
      <c r="H1" s="1290"/>
      <c r="I1" s="459"/>
      <c r="J1" s="459"/>
      <c r="K1" s="459"/>
    </row>
    <row r="2" spans="1:11" ht="14" customHeight="1">
      <c r="A2" s="1291" t="s">
        <v>618</v>
      </c>
      <c r="B2" s="1292"/>
      <c r="C2" s="1293"/>
      <c r="D2" s="1293"/>
      <c r="E2" s="1293"/>
      <c r="F2" s="1293"/>
      <c r="G2" s="1290"/>
      <c r="H2" s="1290"/>
      <c r="I2" s="459"/>
      <c r="J2" s="459"/>
      <c r="K2" s="459"/>
    </row>
    <row r="3" spans="1:11" ht="14" customHeight="1">
      <c r="A3" s="1294"/>
      <c r="B3" s="1061"/>
      <c r="C3" s="1061" t="s">
        <v>547</v>
      </c>
      <c r="D3" s="1062"/>
      <c r="E3" s="1062"/>
      <c r="F3" s="1062"/>
      <c r="G3" s="1290"/>
      <c r="H3" s="1290"/>
      <c r="I3" s="459"/>
      <c r="J3" s="459"/>
      <c r="K3" s="459"/>
    </row>
    <row r="4" spans="1:11" ht="12.75" customHeight="1">
      <c r="A4" s="1295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290"/>
      <c r="H4" s="1290"/>
      <c r="I4" s="459"/>
      <c r="J4" s="459"/>
      <c r="K4" s="459"/>
    </row>
    <row r="5" spans="1:11" ht="12.75" customHeight="1">
      <c r="A5" s="1296" t="s">
        <v>619</v>
      </c>
      <c r="B5" s="1297"/>
      <c r="C5" s="1178"/>
      <c r="D5" s="1178"/>
      <c r="E5" s="1178"/>
      <c r="F5" s="1178"/>
      <c r="G5" s="1290"/>
      <c r="H5" s="1290"/>
      <c r="I5" s="459"/>
      <c r="J5" s="459"/>
      <c r="K5" s="459"/>
    </row>
    <row r="6" spans="1:11" ht="12.75" customHeight="1">
      <c r="A6" s="1298" t="s">
        <v>620</v>
      </c>
      <c r="B6" s="1292"/>
      <c r="C6" s="1293"/>
      <c r="D6" s="1293"/>
      <c r="E6" s="1293"/>
      <c r="F6" s="1293"/>
      <c r="G6" s="1290"/>
      <c r="H6" s="1290"/>
      <c r="I6" s="459"/>
      <c r="J6" s="459"/>
      <c r="K6" s="459"/>
    </row>
    <row r="7" spans="1:11" ht="12.75" customHeight="1">
      <c r="A7" s="1299" t="s">
        <v>621</v>
      </c>
      <c r="B7" s="1300"/>
      <c r="C7" s="1270"/>
      <c r="D7" s="1270"/>
      <c r="E7" s="1270"/>
      <c r="F7" s="1270"/>
      <c r="G7" s="1290"/>
      <c r="H7" s="1290"/>
      <c r="I7" s="459"/>
      <c r="J7" s="459"/>
      <c r="K7" s="459"/>
    </row>
    <row r="8" spans="1:11" ht="12.75" customHeight="1">
      <c r="A8" s="1296" t="s">
        <v>622</v>
      </c>
      <c r="B8" s="1297"/>
      <c r="C8" s="1301">
        <f>[1]ExpFactors!$C$8</f>
        <v>1.5</v>
      </c>
      <c r="D8" s="1301">
        <f>[1]ExpFactors!$D$8</f>
        <v>1.5</v>
      </c>
      <c r="E8" s="1301">
        <f>[1]ExpFactors!$E$8</f>
        <v>1.5</v>
      </c>
      <c r="F8" s="1301">
        <f>[1]ExpFactors!$F$8</f>
        <v>1.5</v>
      </c>
      <c r="G8" s="1290"/>
      <c r="H8" s="1290"/>
      <c r="I8" s="459"/>
      <c r="J8" s="459"/>
      <c r="K8" s="459"/>
    </row>
    <row r="9" spans="1:11" ht="12.75" customHeight="1">
      <c r="A9" s="1298" t="s">
        <v>623</v>
      </c>
      <c r="B9" s="1292"/>
      <c r="C9" s="1293"/>
      <c r="D9" s="1293"/>
      <c r="E9" s="1293"/>
      <c r="F9" s="1293"/>
      <c r="G9" s="1290"/>
      <c r="H9" s="1290"/>
      <c r="I9" s="459"/>
      <c r="J9" s="459"/>
      <c r="K9" s="459"/>
    </row>
    <row r="10" spans="1:11" ht="12.75" customHeight="1">
      <c r="A10" s="1299" t="s">
        <v>624</v>
      </c>
      <c r="B10" s="1300"/>
      <c r="C10" s="1270"/>
      <c r="D10" s="1270"/>
      <c r="E10" s="1270"/>
      <c r="F10" s="1270"/>
      <c r="G10" s="1290"/>
      <c r="H10" s="1290"/>
      <c r="I10" s="459"/>
      <c r="J10" s="459"/>
      <c r="K10" s="459"/>
    </row>
    <row r="11" spans="1:11" ht="12.75" customHeight="1">
      <c r="A11" s="1296" t="s">
        <v>625</v>
      </c>
      <c r="B11" s="1297"/>
      <c r="C11" s="1301">
        <f>[1]ExpFactors!$C$11</f>
        <v>0.1</v>
      </c>
      <c r="D11" s="1301">
        <f>[1]ExpFactors!$D$11</f>
        <v>0.1</v>
      </c>
      <c r="E11" s="1301">
        <f>[1]ExpFactors!$E$11</f>
        <v>0.2</v>
      </c>
      <c r="F11" s="1301">
        <f>[1]ExpFactors!$F$11</f>
        <v>0.2</v>
      </c>
      <c r="G11" s="1290"/>
      <c r="H11" s="1290"/>
      <c r="I11" s="459"/>
      <c r="J11" s="459"/>
      <c r="K11" s="459"/>
    </row>
    <row r="12" spans="1:11" ht="12.75" customHeight="1">
      <c r="A12" s="1296" t="s">
        <v>622</v>
      </c>
      <c r="B12" s="1297"/>
      <c r="C12" s="1301">
        <f>[1]ExpFactors!$C$12</f>
        <v>2</v>
      </c>
      <c r="D12" s="1301">
        <f>[1]ExpFactors!$D$12</f>
        <v>2</v>
      </c>
      <c r="E12" s="1301">
        <f>[1]ExpFactors!$E$12</f>
        <v>2</v>
      </c>
      <c r="F12" s="1301">
        <f>[1]ExpFactors!$F$12</f>
        <v>2</v>
      </c>
      <c r="G12" s="1290"/>
      <c r="H12" s="1290"/>
      <c r="I12" s="459"/>
      <c r="J12" s="459"/>
      <c r="K12" s="459"/>
    </row>
    <row r="13" spans="1:11" ht="12.75" customHeight="1">
      <c r="A13" s="1299" t="s">
        <v>626</v>
      </c>
      <c r="B13" s="1300"/>
      <c r="C13" s="1270"/>
      <c r="D13" s="1270"/>
      <c r="E13" s="1270"/>
      <c r="F13" s="1270"/>
      <c r="G13" s="1290"/>
      <c r="H13" s="1290"/>
      <c r="I13" s="459"/>
      <c r="J13" s="459"/>
      <c r="K13" s="459"/>
    </row>
    <row r="14" spans="1:11" ht="12.75" customHeight="1">
      <c r="A14" s="1296" t="s">
        <v>625</v>
      </c>
      <c r="B14" s="1297"/>
      <c r="C14" s="1301">
        <f>[1]ExpFactors!$C$14</f>
        <v>0.17</v>
      </c>
      <c r="D14" s="1301">
        <f>[1]ExpFactors!$D$14</f>
        <v>0.33</v>
      </c>
      <c r="E14" s="1301">
        <f>[1]ExpFactors!$E$14</f>
        <v>0.15</v>
      </c>
      <c r="F14" s="1301">
        <f>[1]ExpFactors!$F$14</f>
        <v>0.17</v>
      </c>
      <c r="G14" s="1290"/>
      <c r="H14" s="1290"/>
      <c r="I14" s="459"/>
      <c r="J14" s="459"/>
      <c r="K14" s="459"/>
    </row>
    <row r="15" spans="1:11" ht="12.75" customHeight="1">
      <c r="A15" s="1296" t="s">
        <v>622</v>
      </c>
      <c r="B15" s="1297"/>
      <c r="C15" s="1301">
        <f>[1]ExpFactors!$C$15</f>
        <v>1</v>
      </c>
      <c r="D15" s="1301">
        <f>[1]ExpFactors!$D$15</f>
        <v>1</v>
      </c>
      <c r="E15" s="1301">
        <f>[1]ExpFactors!$E$15</f>
        <v>1.5</v>
      </c>
      <c r="F15" s="1301">
        <f>[1]ExpFactors!$F$15</f>
        <v>1.5</v>
      </c>
      <c r="G15" s="1290"/>
      <c r="H15" s="1290"/>
      <c r="I15" s="459"/>
      <c r="J15" s="459"/>
      <c r="K15" s="459"/>
    </row>
    <row r="16" spans="1:11" ht="12.75" customHeight="1">
      <c r="A16" s="1299" t="s">
        <v>627</v>
      </c>
      <c r="B16" s="1300"/>
      <c r="C16" s="1270"/>
      <c r="D16" s="1270"/>
      <c r="E16" s="1270"/>
      <c r="F16" s="1270"/>
      <c r="G16" s="1290"/>
      <c r="H16" s="1290"/>
      <c r="I16" s="459"/>
      <c r="J16" s="459"/>
      <c r="K16" s="459"/>
    </row>
    <row r="17" spans="1:11" ht="12.75" customHeight="1">
      <c r="A17" s="1296" t="s">
        <v>625</v>
      </c>
      <c r="B17" s="1297"/>
      <c r="C17" s="1301">
        <f>[1]ExpFactors!$C$17</f>
        <v>0.5</v>
      </c>
      <c r="D17" s="1301">
        <f>[1]ExpFactors!$D$17</f>
        <v>0.33</v>
      </c>
      <c r="E17" s="1301">
        <f>[1]ExpFactors!$E$17</f>
        <v>0.375</v>
      </c>
      <c r="F17" s="1301">
        <f>[1]ExpFactors!$E$17</f>
        <v>0.375</v>
      </c>
      <c r="G17" s="1290"/>
      <c r="H17" s="1290"/>
      <c r="I17" s="459"/>
      <c r="J17" s="459"/>
      <c r="K17" s="459"/>
    </row>
    <row r="18" spans="1:11" ht="12.75" customHeight="1">
      <c r="A18" s="1296" t="s">
        <v>622</v>
      </c>
      <c r="B18" s="1297"/>
      <c r="C18" s="1301">
        <f>[1]ExpFactors!$C$18</f>
        <v>1</v>
      </c>
      <c r="D18" s="1301">
        <f>[1]ExpFactors!$D$18</f>
        <v>1</v>
      </c>
      <c r="E18" s="1301">
        <f>[1]ExpFactors!$E$18</f>
        <v>1.5</v>
      </c>
      <c r="F18" s="1301">
        <f>[1]ExpFactors!$F$18</f>
        <v>1.25</v>
      </c>
      <c r="G18" s="1290"/>
      <c r="H18" s="1290"/>
      <c r="I18" s="459"/>
      <c r="J18" s="459"/>
      <c r="K18" s="459"/>
    </row>
    <row r="19" spans="1:11" ht="12.75" customHeight="1">
      <c r="A19" s="1298" t="s">
        <v>20</v>
      </c>
      <c r="B19" s="1292"/>
      <c r="C19" s="1293"/>
      <c r="D19" s="1293"/>
      <c r="E19" s="1293"/>
      <c r="F19" s="1293"/>
      <c r="G19" s="1290"/>
      <c r="H19" s="1290"/>
      <c r="I19" s="459"/>
      <c r="J19" s="459"/>
      <c r="K19" s="459"/>
    </row>
    <row r="20" spans="1:11" ht="12.75" customHeight="1">
      <c r="A20" s="1299" t="s">
        <v>628</v>
      </c>
      <c r="B20" s="1302"/>
      <c r="C20" s="1268"/>
      <c r="D20" s="1268"/>
      <c r="E20" s="1268"/>
      <c r="F20" s="1268"/>
      <c r="G20" s="1290"/>
      <c r="H20" s="1290"/>
      <c r="I20" s="459"/>
      <c r="J20" s="459"/>
      <c r="K20" s="459"/>
    </row>
    <row r="21" spans="1:11" ht="12.75" customHeight="1">
      <c r="A21" s="1296" t="s">
        <v>629</v>
      </c>
      <c r="B21" s="1297"/>
      <c r="C21" s="1301">
        <f>[1]ExpFactors!$C$21</f>
        <v>1.25</v>
      </c>
      <c r="D21" s="1301">
        <f>[1]ExpFactors!$D$21</f>
        <v>1.25</v>
      </c>
      <c r="E21" s="1301">
        <f>[1]ExpFactors!$E$21</f>
        <v>1.25</v>
      </c>
      <c r="F21" s="1301">
        <f>[1]ExpFactors!$F$21</f>
        <v>1.25</v>
      </c>
      <c r="G21" s="1290"/>
      <c r="H21" s="1290"/>
      <c r="I21" s="459"/>
      <c r="J21" s="459"/>
      <c r="K21" s="459"/>
    </row>
    <row r="22" spans="1:11" ht="12.75" customHeight="1">
      <c r="A22" s="1299" t="s">
        <v>630</v>
      </c>
      <c r="B22" s="1302"/>
      <c r="C22" s="1268"/>
      <c r="D22" s="1268"/>
      <c r="E22" s="1268"/>
      <c r="F22" s="1268"/>
      <c r="G22" s="1290"/>
      <c r="H22" s="1290"/>
      <c r="I22" s="459"/>
      <c r="J22" s="459"/>
      <c r="K22" s="459"/>
    </row>
    <row r="23" spans="1:11" ht="12.75" customHeight="1">
      <c r="A23" s="1296" t="s">
        <v>631</v>
      </c>
      <c r="B23" s="1297"/>
      <c r="C23" s="1301">
        <f>[1]ExpFactors!C23</f>
        <v>0</v>
      </c>
      <c r="D23" s="1301">
        <f>[1]ExpFactors!D23</f>
        <v>0</v>
      </c>
      <c r="E23" s="1301">
        <f>[1]ExpFactors!E23</f>
        <v>0</v>
      </c>
      <c r="F23" s="1301">
        <f>[1]ExpFactors!F23</f>
        <v>0</v>
      </c>
      <c r="G23" s="1290"/>
      <c r="H23" s="1290"/>
      <c r="I23" s="459"/>
      <c r="J23" s="459"/>
      <c r="K23" s="459"/>
    </row>
    <row r="24" spans="1:11" ht="12.75" customHeight="1">
      <c r="A24" s="1296" t="s">
        <v>632</v>
      </c>
      <c r="B24" s="1297"/>
      <c r="C24" s="1301">
        <f>[1]ExpFactors!C24</f>
        <v>1</v>
      </c>
      <c r="D24" s="1301">
        <f>[1]ExpFactors!D24</f>
        <v>1</v>
      </c>
      <c r="E24" s="1301">
        <f>[1]ExpFactors!E24</f>
        <v>1</v>
      </c>
      <c r="F24" s="1301">
        <f>[1]ExpFactors!F24</f>
        <v>1</v>
      </c>
      <c r="G24" s="1290"/>
      <c r="H24" s="1290"/>
      <c r="I24" s="459"/>
      <c r="J24" s="459"/>
      <c r="K24" s="459"/>
    </row>
    <row r="25" spans="1:11" ht="12.75" customHeight="1">
      <c r="A25" s="1296" t="s">
        <v>633</v>
      </c>
      <c r="B25" s="1297"/>
      <c r="C25" s="1301">
        <f>[1]ExpFactors!C25</f>
        <v>0.5</v>
      </c>
      <c r="D25" s="1301">
        <f>[1]ExpFactors!D25</f>
        <v>0.5</v>
      </c>
      <c r="E25" s="1301">
        <f>[1]ExpFactors!E25</f>
        <v>0.5</v>
      </c>
      <c r="F25" s="1301">
        <f>[1]ExpFactors!F25</f>
        <v>0.5</v>
      </c>
      <c r="G25" s="1290"/>
      <c r="H25" s="1290"/>
      <c r="I25" s="459"/>
      <c r="J25" s="459"/>
      <c r="K25" s="459"/>
    </row>
    <row r="26" spans="1:11" ht="12.75" customHeight="1">
      <c r="A26" s="1298" t="s">
        <v>634</v>
      </c>
      <c r="B26" s="1303"/>
      <c r="C26" s="1304"/>
      <c r="D26" s="1304"/>
      <c r="E26" s="1304"/>
      <c r="F26" s="1304"/>
      <c r="G26" s="1290"/>
      <c r="H26" s="1290"/>
      <c r="I26" s="459"/>
      <c r="J26" s="459"/>
      <c r="K26" s="459"/>
    </row>
    <row r="27" spans="1:11" ht="12.75" customHeight="1">
      <c r="A27" s="1299" t="s">
        <v>635</v>
      </c>
      <c r="B27" s="1302"/>
      <c r="C27" s="1268"/>
      <c r="D27" s="1268"/>
      <c r="E27" s="1268"/>
      <c r="F27" s="1268"/>
      <c r="G27" s="1290"/>
      <c r="H27" s="1290"/>
      <c r="I27" s="459"/>
      <c r="J27" s="459"/>
      <c r="K27" s="459"/>
    </row>
    <row r="28" spans="1:11" ht="12.75" customHeight="1">
      <c r="A28" s="1296" t="s">
        <v>636</v>
      </c>
      <c r="B28" s="1297"/>
      <c r="C28" s="1301">
        <f>[1]ExpFactors!C28</f>
        <v>1</v>
      </c>
      <c r="D28" s="1301">
        <f>[1]ExpFactors!D28</f>
        <v>1</v>
      </c>
      <c r="E28" s="1301">
        <f>[1]ExpFactors!E28</f>
        <v>1</v>
      </c>
      <c r="F28" s="1301">
        <f>[1]ExpFactors!F28</f>
        <v>1</v>
      </c>
      <c r="G28" s="1290"/>
      <c r="H28" s="1290"/>
      <c r="I28" s="459"/>
      <c r="J28" s="459"/>
      <c r="K28" s="459"/>
    </row>
    <row r="29" spans="1:11" ht="12.75" customHeight="1">
      <c r="A29" s="1299" t="s">
        <v>637</v>
      </c>
      <c r="B29" s="1300"/>
      <c r="C29" s="1270"/>
      <c r="D29" s="1270"/>
      <c r="E29" s="1270"/>
      <c r="F29" s="1270"/>
      <c r="G29" s="1290"/>
      <c r="H29" s="1290"/>
      <c r="I29" s="459"/>
      <c r="J29" s="459"/>
      <c r="K29" s="459"/>
    </row>
    <row r="30" spans="1:11" ht="12.75" customHeight="1">
      <c r="A30" s="1296" t="s">
        <v>636</v>
      </c>
      <c r="B30" s="1297"/>
      <c r="C30" s="1301">
        <f>[1]ExpFactors!C30</f>
        <v>1</v>
      </c>
      <c r="D30" s="1301">
        <f>[1]ExpFactors!D30</f>
        <v>1</v>
      </c>
      <c r="E30" s="1301">
        <f>[1]ExpFactors!E30</f>
        <v>1</v>
      </c>
      <c r="F30" s="1301">
        <f>[1]ExpFactors!F30</f>
        <v>1</v>
      </c>
      <c r="G30" s="1290"/>
      <c r="H30" s="1290"/>
      <c r="I30" s="459"/>
      <c r="J30" s="459"/>
      <c r="K30" s="459"/>
    </row>
    <row r="31" spans="1:11" ht="12.75" customHeight="1">
      <c r="A31" s="1299" t="s">
        <v>638</v>
      </c>
      <c r="B31" s="1300"/>
      <c r="C31" s="1270"/>
      <c r="D31" s="1270"/>
      <c r="E31" s="1270"/>
      <c r="F31" s="1270"/>
      <c r="G31" s="1290"/>
      <c r="H31" s="1290"/>
      <c r="I31" s="459"/>
      <c r="J31" s="459"/>
      <c r="K31" s="459"/>
    </row>
    <row r="32" spans="1:11" ht="12.75" customHeight="1">
      <c r="A32" s="1296" t="s">
        <v>636</v>
      </c>
      <c r="B32" s="1297"/>
      <c r="C32" s="1301">
        <f>[1]ExpFactors!C32</f>
        <v>1</v>
      </c>
      <c r="D32" s="1301">
        <f>[1]ExpFactors!D32</f>
        <v>1</v>
      </c>
      <c r="E32" s="1301">
        <f>[1]ExpFactors!E32</f>
        <v>1</v>
      </c>
      <c r="F32" s="1301">
        <f>[1]ExpFactors!F32</f>
        <v>1</v>
      </c>
      <c r="G32" s="1290"/>
      <c r="H32" s="1290"/>
      <c r="I32" s="459"/>
      <c r="J32" s="459"/>
      <c r="K32" s="459"/>
    </row>
    <row r="33" spans="1:11" ht="12.75" customHeight="1">
      <c r="A33" s="1299" t="s">
        <v>639</v>
      </c>
      <c r="B33" s="1302"/>
      <c r="C33" s="1268"/>
      <c r="D33" s="1268"/>
      <c r="E33" s="1268"/>
      <c r="F33" s="1268"/>
      <c r="G33" s="1290"/>
      <c r="H33" s="1290"/>
      <c r="I33" s="459"/>
      <c r="J33" s="459"/>
      <c r="K33" s="459"/>
    </row>
    <row r="34" spans="1:11" ht="12.75" customHeight="1">
      <c r="A34" s="1296" t="s">
        <v>636</v>
      </c>
      <c r="B34" s="1297"/>
      <c r="C34" s="1301">
        <f>[1]ExpFactors!C34</f>
        <v>1</v>
      </c>
      <c r="D34" s="1301">
        <f>[1]ExpFactors!D34</f>
        <v>1</v>
      </c>
      <c r="E34" s="1301">
        <f>[1]ExpFactors!E34</f>
        <v>1</v>
      </c>
      <c r="F34" s="1301">
        <f>[1]ExpFactors!F34</f>
        <v>1</v>
      </c>
      <c r="G34" s="1290"/>
      <c r="H34" s="1290"/>
      <c r="I34" s="459"/>
      <c r="J34" s="459"/>
      <c r="K34" s="459"/>
    </row>
    <row r="35" spans="1:11" ht="12.75" customHeight="1">
      <c r="A35" s="1299" t="s">
        <v>640</v>
      </c>
      <c r="B35" s="1302"/>
      <c r="C35" s="1268"/>
      <c r="D35" s="1268"/>
      <c r="E35" s="1268"/>
      <c r="F35" s="1268"/>
      <c r="G35" s="1290"/>
      <c r="H35" s="1290"/>
      <c r="I35" s="459"/>
      <c r="J35" s="459"/>
      <c r="K35" s="459"/>
    </row>
    <row r="36" spans="1:11" ht="12.75" customHeight="1">
      <c r="A36" s="1305" t="s">
        <v>636</v>
      </c>
      <c r="B36" s="1297"/>
      <c r="C36" s="1301">
        <f>[1]ExpFactors!C36</f>
        <v>1.2</v>
      </c>
      <c r="D36" s="1301">
        <f>[1]ExpFactors!D36</f>
        <v>1.2</v>
      </c>
      <c r="E36" s="1301">
        <f>[1]ExpFactors!E36</f>
        <v>1.2</v>
      </c>
      <c r="F36" s="1301">
        <f>[1]ExpFactors!F36</f>
        <v>1.2</v>
      </c>
      <c r="G36" s="1290"/>
      <c r="H36" s="1290"/>
      <c r="I36" s="459"/>
      <c r="J36" s="459"/>
      <c r="K36" s="459"/>
    </row>
    <row r="37" spans="1:11" ht="12.75" customHeight="1">
      <c r="A37" s="1299" t="s">
        <v>641</v>
      </c>
      <c r="B37" s="1300"/>
      <c r="C37" s="1270"/>
      <c r="D37" s="1270"/>
      <c r="E37" s="1270"/>
      <c r="F37" s="1270"/>
      <c r="G37" s="1290"/>
      <c r="H37" s="1290"/>
      <c r="I37" s="459"/>
      <c r="J37" s="459"/>
      <c r="K37" s="459"/>
    </row>
    <row r="38" spans="1:11" ht="12.75" customHeight="1">
      <c r="A38" s="1296" t="s">
        <v>636</v>
      </c>
      <c r="B38" s="1297"/>
      <c r="C38" s="1301">
        <f>[1]ExpFactors!C38</f>
        <v>1</v>
      </c>
      <c r="D38" s="1301">
        <f>[1]ExpFactors!D38</f>
        <v>1</v>
      </c>
      <c r="E38" s="1301">
        <f>[1]ExpFactors!E38</f>
        <v>1</v>
      </c>
      <c r="F38" s="1301">
        <f>[1]ExpFactors!F38</f>
        <v>1</v>
      </c>
      <c r="G38" s="1290"/>
      <c r="H38" s="1290"/>
      <c r="I38" s="459"/>
      <c r="J38" s="459"/>
      <c r="K38" s="459"/>
    </row>
    <row r="39" spans="1:11" ht="12.75" customHeight="1">
      <c r="A39" s="1306" t="s">
        <v>17</v>
      </c>
      <c r="B39" s="1307"/>
      <c r="C39" s="1308"/>
      <c r="D39" s="1308"/>
      <c r="E39" s="1308"/>
      <c r="F39" s="1308"/>
      <c r="G39" s="1290"/>
      <c r="H39" s="1290"/>
      <c r="I39" s="459"/>
      <c r="J39" s="459"/>
      <c r="K39" s="459"/>
    </row>
    <row r="40" spans="1:11" ht="12.75" customHeight="1">
      <c r="A40" s="1309" t="s">
        <v>642</v>
      </c>
      <c r="B40" s="1310"/>
      <c r="C40" s="1311"/>
      <c r="D40" s="1311"/>
      <c r="E40" s="1311"/>
      <c r="F40" s="1311"/>
      <c r="G40" s="1290"/>
      <c r="H40" s="1290"/>
      <c r="I40" s="459"/>
      <c r="J40" s="459"/>
      <c r="K40" s="459"/>
    </row>
    <row r="41" spans="1:11" ht="12.75" customHeight="1">
      <c r="A41" s="1296" t="s">
        <v>643</v>
      </c>
      <c r="B41" s="1312"/>
      <c r="C41" s="1313"/>
      <c r="D41" s="1301" t="str">
        <f>[1]ExpFactors!D41</f>
        <v>no</v>
      </c>
      <c r="E41" s="1313"/>
      <c r="F41" s="1313"/>
      <c r="G41" s="1290"/>
      <c r="H41" s="1290"/>
      <c r="I41" s="459"/>
      <c r="J41" s="459"/>
      <c r="K41" s="459"/>
    </row>
    <row r="42" spans="1:11" ht="12.75" customHeight="1">
      <c r="A42" s="1309" t="s">
        <v>644</v>
      </c>
      <c r="B42" s="1310"/>
      <c r="C42" s="1462" t="s">
        <v>645</v>
      </c>
      <c r="D42" s="1462"/>
      <c r="E42" s="1462"/>
      <c r="F42" s="1462"/>
      <c r="G42" s="1449" t="s">
        <v>646</v>
      </c>
      <c r="H42" s="1450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418" t="str">
        <f>[1]ExpFactors!A43</f>
        <v>aerated cold drinks</v>
      </c>
      <c r="B43" s="1418" t="str">
        <f>[1]ExpFactors!B43</f>
        <v>poor</v>
      </c>
      <c r="C43" s="1314">
        <f>[1]ExpFactors!C43</f>
        <v>0</v>
      </c>
      <c r="D43" s="1314">
        <f>[1]ExpFactors!D43</f>
        <v>0</v>
      </c>
      <c r="E43" s="1314">
        <f>[1]ExpFactors!E43</f>
        <v>0</v>
      </c>
      <c r="F43" s="1314">
        <f>[1]ExpFactors!F43</f>
        <v>0</v>
      </c>
      <c r="G43" s="1418">
        <f>[1]ExpFactors!G43</f>
        <v>15.097764823310053</v>
      </c>
      <c r="H43" s="1418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418" t="str">
        <f>[1]ExpFactors!A44</f>
        <v>fresh milk</v>
      </c>
      <c r="B44" s="1418" t="str">
        <f>[1]ExpFactors!B44</f>
        <v>poor</v>
      </c>
      <c r="C44" s="1314">
        <f>[1]ExpFactors!C44</f>
        <v>0</v>
      </c>
      <c r="D44" s="1314">
        <f>[1]ExpFactors!D44</f>
        <v>0</v>
      </c>
      <c r="E44" s="1314">
        <f>[1]ExpFactors!E44</f>
        <v>0</v>
      </c>
      <c r="F44" s="1314">
        <f>[1]ExpFactors!F44</f>
        <v>0</v>
      </c>
      <c r="G44" s="1418">
        <f>[1]ExpFactors!G44</f>
        <v>5.0182428361931644</v>
      </c>
      <c r="H44" s="1418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418" t="str">
        <f>[1]ExpFactors!A45</f>
        <v>large eggs</v>
      </c>
      <c r="B45" s="1418" t="str">
        <f>[1]ExpFactors!B45</f>
        <v>poor</v>
      </c>
      <c r="C45" s="1314">
        <f>[1]ExpFactors!C45</f>
        <v>0</v>
      </c>
      <c r="D45" s="1314">
        <f>[1]ExpFactors!D45</f>
        <v>0</v>
      </c>
      <c r="E45" s="1314">
        <f>[1]ExpFactors!E45</f>
        <v>0</v>
      </c>
      <c r="F45" s="1314">
        <f>[1]ExpFactors!F45</f>
        <v>0</v>
      </c>
      <c r="G45" s="1418">
        <f>[1]ExpFactors!G45</f>
        <v>3.2296498915049598</v>
      </c>
      <c r="H45" s="1418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418" t="str">
        <f>[1]ExpFactors!A46</f>
        <v>poultry</v>
      </c>
      <c r="B46" s="1418" t="str">
        <f>[1]ExpFactors!B46</f>
        <v>poor</v>
      </c>
      <c r="C46" s="1314">
        <f>[1]ExpFactors!C46</f>
        <v>0</v>
      </c>
      <c r="D46" s="1314">
        <f>[1]ExpFactors!D46</f>
        <v>0</v>
      </c>
      <c r="E46" s="1314">
        <f>[1]ExpFactors!E46</f>
        <v>0</v>
      </c>
      <c r="F46" s="1314">
        <f>[1]ExpFactors!F46</f>
        <v>0</v>
      </c>
      <c r="G46" s="1418">
        <f>[1]ExpFactors!G46</f>
        <v>23.277979521106722</v>
      </c>
      <c r="H46" s="1418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418" t="str">
        <f>[1]ExpFactors!A47</f>
        <v>beef</v>
      </c>
      <c r="B47" s="1418" t="str">
        <f>[1]ExpFactors!B47</f>
        <v>poor</v>
      </c>
      <c r="C47" s="1314">
        <f>[1]ExpFactors!C47</f>
        <v>0</v>
      </c>
      <c r="D47" s="1314">
        <f>[1]ExpFactors!D47</f>
        <v>0</v>
      </c>
      <c r="E47" s="1314">
        <f>[1]ExpFactors!E47</f>
        <v>0</v>
      </c>
      <c r="F47" s="1314">
        <f>[1]ExpFactors!F47</f>
        <v>0</v>
      </c>
      <c r="G47" s="1418">
        <f>[1]ExpFactors!G47</f>
        <v>3.422857748289259</v>
      </c>
      <c r="H47" s="1418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418" t="str">
        <f>[1]ExpFactors!A48</f>
        <v>boerewors</v>
      </c>
      <c r="B48" s="1418" t="str">
        <f>[1]ExpFactors!B48</f>
        <v>poor</v>
      </c>
      <c r="C48" s="1314">
        <f>[1]ExpFactors!C48</f>
        <v>0</v>
      </c>
      <c r="D48" s="1314">
        <f>[1]ExpFactors!D48</f>
        <v>0</v>
      </c>
      <c r="E48" s="1314">
        <f>[1]ExpFactors!E48</f>
        <v>0</v>
      </c>
      <c r="F48" s="1314">
        <f>[1]ExpFactors!F48</f>
        <v>0</v>
      </c>
      <c r="G48" s="1418">
        <f>[1]ExpFactors!G48</f>
        <v>1.2877077588640731</v>
      </c>
      <c r="H48" s="1418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418" t="str">
        <f>[1]ExpFactors!A49</f>
        <v>canned pilchards</v>
      </c>
      <c r="B49" s="1418" t="str">
        <f>[1]ExpFactors!B49</f>
        <v>poor</v>
      </c>
      <c r="C49" s="1314">
        <f>[1]ExpFactors!C49</f>
        <v>0</v>
      </c>
      <c r="D49" s="1314">
        <f>[1]ExpFactors!D49</f>
        <v>0</v>
      </c>
      <c r="E49" s="1314">
        <f>[1]ExpFactors!E49</f>
        <v>0</v>
      </c>
      <c r="F49" s="1314">
        <f>[1]ExpFactors!F49</f>
        <v>0</v>
      </c>
      <c r="G49" s="1418">
        <f>[1]ExpFactors!G49</f>
        <v>1.7019755315306107</v>
      </c>
      <c r="H49" s="1418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418" t="str">
        <f>[1]ExpFactors!A50</f>
        <v>brown bread</v>
      </c>
      <c r="B50" s="1418" t="str">
        <f>[1]ExpFactors!B50</f>
        <v>poor</v>
      </c>
      <c r="C50" s="1314">
        <f>[1]ExpFactors!C50</f>
        <v>0</v>
      </c>
      <c r="D50" s="1314">
        <f>[1]ExpFactors!D50</f>
        <v>0</v>
      </c>
      <c r="E50" s="1314">
        <f>[1]ExpFactors!E50</f>
        <v>0</v>
      </c>
      <c r="F50" s="1314">
        <f>[1]ExpFactors!F50</f>
        <v>0</v>
      </c>
      <c r="G50" s="1418">
        <f>[1]ExpFactors!G50</f>
        <v>48.111095341127744</v>
      </c>
      <c r="H50" s="1418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418" t="str">
        <f>[1]ExpFactors!A51</f>
        <v>white bread</v>
      </c>
      <c r="B51" s="1418" t="str">
        <f>[1]ExpFactors!B51</f>
        <v>poor</v>
      </c>
      <c r="C51" s="1314">
        <f>[1]ExpFactors!C51</f>
        <v>0</v>
      </c>
      <c r="D51" s="1314">
        <f>[1]ExpFactors!D51</f>
        <v>0</v>
      </c>
      <c r="E51" s="1314">
        <f>[1]ExpFactors!E51</f>
        <v>0</v>
      </c>
      <c r="F51" s="1314">
        <f>[1]ExpFactors!F51</f>
        <v>0</v>
      </c>
      <c r="G51" s="1418">
        <f>[1]ExpFactors!G51</f>
        <v>11.46176077901352</v>
      </c>
      <c r="H51" s="1418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418" t="str">
        <f>[1]ExpFactors!A52</f>
        <v>rice</v>
      </c>
      <c r="B52" s="1418" t="str">
        <f>[1]ExpFactors!B52</f>
        <v>poor</v>
      </c>
      <c r="C52" s="1314">
        <f>[1]ExpFactors!C52</f>
        <v>0</v>
      </c>
      <c r="D52" s="1314">
        <f>[1]ExpFactors!D52</f>
        <v>0</v>
      </c>
      <c r="E52" s="1314">
        <f>[1]ExpFactors!E52</f>
        <v>0</v>
      </c>
      <c r="F52" s="1314">
        <f>[1]ExpFactors!F52</f>
        <v>0</v>
      </c>
      <c r="G52" s="1418">
        <f>[1]ExpFactors!G52</f>
        <v>9.0465251594020764</v>
      </c>
      <c r="H52" s="1418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418" t="str">
        <f>[1]ExpFactors!A53</f>
        <v>oil</v>
      </c>
      <c r="B53" s="1418" t="str">
        <f>[1]ExpFactors!B53</f>
        <v>poor</v>
      </c>
      <c r="C53" s="1314">
        <f>[1]ExpFactors!C53</f>
        <v>0</v>
      </c>
      <c r="D53" s="1314">
        <f>[1]ExpFactors!D53</f>
        <v>0</v>
      </c>
      <c r="E53" s="1314">
        <f>[1]ExpFactors!E53</f>
        <v>0</v>
      </c>
      <c r="F53" s="1314">
        <f>[1]ExpFactors!F53</f>
        <v>0</v>
      </c>
      <c r="G53" s="1418">
        <f>[1]ExpFactors!G53</f>
        <v>5.9006737924708803</v>
      </c>
      <c r="H53" s="1418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418" t="str">
        <f>[1]ExpFactors!A54</f>
        <v>potatoes</v>
      </c>
      <c r="B54" s="1418" t="str">
        <f>[1]ExpFactors!B54</f>
        <v>poor</v>
      </c>
      <c r="C54" s="1314">
        <f>[1]ExpFactors!C54</f>
        <v>0</v>
      </c>
      <c r="D54" s="1314">
        <f>[1]ExpFactors!D54</f>
        <v>0</v>
      </c>
      <c r="E54" s="1314">
        <f>[1]ExpFactors!E54</f>
        <v>0</v>
      </c>
      <c r="F54" s="1314">
        <f>[1]ExpFactors!F54</f>
        <v>0</v>
      </c>
      <c r="G54" s="1418">
        <f>[1]ExpFactors!G54</f>
        <v>7.0068213155372616</v>
      </c>
      <c r="H54" s="1418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418" t="str">
        <f>[1]ExpFactors!A55</f>
        <v>tomatoes fresh</v>
      </c>
      <c r="B55" s="1418" t="str">
        <f>[1]ExpFactors!B55</f>
        <v>poor</v>
      </c>
      <c r="C55" s="1314">
        <f>[1]ExpFactors!C55</f>
        <v>0</v>
      </c>
      <c r="D55" s="1314">
        <f>[1]ExpFactors!D55</f>
        <v>0</v>
      </c>
      <c r="E55" s="1314">
        <f>[1]ExpFactors!E55</f>
        <v>0</v>
      </c>
      <c r="F55" s="1314">
        <f>[1]ExpFactors!F55</f>
        <v>0</v>
      </c>
      <c r="G55" s="1418">
        <f>[1]ExpFactors!G55</f>
        <v>4.5666758866590351</v>
      </c>
      <c r="H55" s="1418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418" t="str">
        <f>[1]ExpFactors!A56</f>
        <v>onions</v>
      </c>
      <c r="B56" s="1418" t="str">
        <f>[1]ExpFactors!B56</f>
        <v>poor</v>
      </c>
      <c r="C56" s="1314">
        <f>[1]ExpFactors!C56</f>
        <v>0</v>
      </c>
      <c r="D56" s="1314">
        <f>[1]ExpFactors!D56</f>
        <v>0</v>
      </c>
      <c r="E56" s="1314">
        <f>[1]ExpFactors!E56</f>
        <v>0</v>
      </c>
      <c r="F56" s="1314">
        <f>[1]ExpFactors!F56</f>
        <v>0</v>
      </c>
      <c r="G56" s="1418">
        <f>[1]ExpFactors!G56</f>
        <v>4.0646674694661451</v>
      </c>
      <c r="H56" s="1418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418" t="str">
        <f>[1]ExpFactors!A57</f>
        <v>bananas</v>
      </c>
      <c r="B57" s="1418" t="str">
        <f>[1]ExpFactors!B57</f>
        <v>poor</v>
      </c>
      <c r="C57" s="1314">
        <f>[1]ExpFactors!C57</f>
        <v>0</v>
      </c>
      <c r="D57" s="1314">
        <f>[1]ExpFactors!D57</f>
        <v>0</v>
      </c>
      <c r="E57" s="1314">
        <f>[1]ExpFactors!E57</f>
        <v>0</v>
      </c>
      <c r="F57" s="1314">
        <f>[1]ExpFactors!F57</f>
        <v>0</v>
      </c>
      <c r="G57" s="1418">
        <f>[1]ExpFactors!G57</f>
        <v>4.2626014535135806</v>
      </c>
      <c r="H57" s="1418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418" t="str">
        <f>[1]ExpFactors!A58</f>
        <v>cabbage fresh</v>
      </c>
      <c r="B58" s="1418" t="str">
        <f>[1]ExpFactors!B58</f>
        <v>poor</v>
      </c>
      <c r="C58" s="1314">
        <f>[1]ExpFactors!C58</f>
        <v>0</v>
      </c>
      <c r="D58" s="1314">
        <f>[1]ExpFactors!D58</f>
        <v>0</v>
      </c>
      <c r="E58" s="1314">
        <f>[1]ExpFactors!E58</f>
        <v>0</v>
      </c>
      <c r="F58" s="1314">
        <f>[1]ExpFactors!F58</f>
        <v>0</v>
      </c>
      <c r="G58" s="1418">
        <f>[1]ExpFactors!G58</f>
        <v>5.8132806588658408</v>
      </c>
      <c r="H58" s="1418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418" t="str">
        <f>[1]ExpFactors!A59</f>
        <v>burger</v>
      </c>
      <c r="B59" s="1418" t="str">
        <f>[1]ExpFactors!B59</f>
        <v>poor</v>
      </c>
      <c r="C59" s="1314">
        <f>[1]ExpFactors!C59</f>
        <v>0</v>
      </c>
      <c r="D59" s="1314">
        <f>[1]ExpFactors!D59</f>
        <v>0</v>
      </c>
      <c r="E59" s="1314">
        <f>[1]ExpFactors!E59</f>
        <v>0</v>
      </c>
      <c r="F59" s="1314">
        <f>[1]ExpFactors!F59</f>
        <v>0</v>
      </c>
      <c r="G59" s="1418">
        <f>[1]ExpFactors!G59</f>
        <v>5.1994358127158691</v>
      </c>
      <c r="H59" s="1418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418" t="str">
        <f>[1]ExpFactors!A60</f>
        <v>powder soup</v>
      </c>
      <c r="B60" s="1418" t="str">
        <f>[1]ExpFactors!B60</f>
        <v>poor</v>
      </c>
      <c r="C60" s="1314">
        <f>[1]ExpFactors!C60</f>
        <v>0</v>
      </c>
      <c r="D60" s="1314">
        <f>[1]ExpFactors!D60</f>
        <v>0</v>
      </c>
      <c r="E60" s="1314">
        <f>[1]ExpFactors!E60</f>
        <v>0</v>
      </c>
      <c r="F60" s="1314">
        <f>[1]ExpFactors!F60</f>
        <v>0</v>
      </c>
      <c r="G60" s="1418">
        <f>[1]ExpFactors!G60</f>
        <v>0.42652200065282131</v>
      </c>
      <c r="H60" s="1418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418" t="str">
        <f>[1]ExpFactors!A61</f>
        <v>brown sugar</v>
      </c>
      <c r="B61" s="1418" t="str">
        <f>[1]ExpFactors!B61</f>
        <v>poor</v>
      </c>
      <c r="C61" s="1314">
        <f>[1]ExpFactors!C61</f>
        <v>0</v>
      </c>
      <c r="D61" s="1314">
        <f>[1]ExpFactors!D61</f>
        <v>0</v>
      </c>
      <c r="E61" s="1314">
        <f>[1]ExpFactors!E61</f>
        <v>0</v>
      </c>
      <c r="F61" s="1314">
        <f>[1]ExpFactors!F61</f>
        <v>0</v>
      </c>
      <c r="G61" s="1418">
        <f>[1]ExpFactors!G61</f>
        <v>3.8845953635327595</v>
      </c>
      <c r="H61" s="1418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418" t="str">
        <f>[1]ExpFactors!A62</f>
        <v>white sugar</v>
      </c>
      <c r="B62" s="1418" t="str">
        <f>[1]ExpFactors!B62</f>
        <v>poor</v>
      </c>
      <c r="C62" s="1314">
        <f>[1]ExpFactors!C62</f>
        <v>0</v>
      </c>
      <c r="D62" s="1314">
        <f>[1]ExpFactors!D62</f>
        <v>0</v>
      </c>
      <c r="E62" s="1314">
        <f>[1]ExpFactors!E62</f>
        <v>0</v>
      </c>
      <c r="F62" s="1314">
        <f>[1]ExpFactors!F62</f>
        <v>0</v>
      </c>
      <c r="G62" s="1418">
        <f>[1]ExpFactors!G62</f>
        <v>2.5259899689339371</v>
      </c>
      <c r="H62" s="1418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418" t="str">
        <f>[1]ExpFactors!A63</f>
        <v>atchaar</v>
      </c>
      <c r="B63" s="1418" t="str">
        <f>[1]ExpFactors!B63</f>
        <v>poor</v>
      </c>
      <c r="C63" s="1314">
        <f>[1]ExpFactors!C63</f>
        <v>0</v>
      </c>
      <c r="D63" s="1314">
        <f>[1]ExpFactors!D63</f>
        <v>0</v>
      </c>
      <c r="E63" s="1314">
        <f>[1]ExpFactors!E63</f>
        <v>0</v>
      </c>
      <c r="F63" s="1314">
        <f>[1]ExpFactors!F63</f>
        <v>0</v>
      </c>
      <c r="G63" s="1418">
        <f>[1]ExpFactors!G63</f>
        <v>0.56701528463800854</v>
      </c>
      <c r="H63" s="1418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418" t="str">
        <f>[1]ExpFactors!A64</f>
        <v>whiteners (cremora)</v>
      </c>
      <c r="B64" s="1418" t="str">
        <f>[1]ExpFactors!B64</f>
        <v>poor</v>
      </c>
      <c r="C64" s="1314">
        <f>[1]ExpFactors!C64</f>
        <v>0</v>
      </c>
      <c r="D64" s="1314">
        <f>[1]ExpFactors!D64</f>
        <v>0</v>
      </c>
      <c r="E64" s="1314">
        <f>[1]ExpFactors!E64</f>
        <v>0</v>
      </c>
      <c r="F64" s="1314">
        <f>[1]ExpFactors!F64</f>
        <v>0</v>
      </c>
      <c r="G64" s="1418">
        <f>[1]ExpFactors!G64</f>
        <v>1.0350447070172715</v>
      </c>
      <c r="H64" s="1418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418" t="str">
        <f>[1]ExpFactors!A65</f>
        <v>dark green vegetables</v>
      </c>
      <c r="B65" s="1418" t="str">
        <f>[1]ExpFactors!B65</f>
        <v>poor</v>
      </c>
      <c r="C65" s="1314">
        <f>[1]ExpFactors!C65</f>
        <v>0</v>
      </c>
      <c r="D65" s="1314">
        <f>[1]ExpFactors!D65</f>
        <v>0</v>
      </c>
      <c r="E65" s="1314">
        <f>[1]ExpFactors!E65</f>
        <v>0</v>
      </c>
      <c r="F65" s="1314">
        <f>[1]ExpFactors!F65</f>
        <v>0</v>
      </c>
      <c r="G65" s="1418">
        <f>[1]ExpFactors!G65</f>
        <v>0</v>
      </c>
      <c r="H65" s="1418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418" t="str">
        <f>[1]ExpFactors!A66</f>
        <v>carrots</v>
      </c>
      <c r="B66" s="1418" t="str">
        <f>[1]ExpFactors!B66</f>
        <v>poor</v>
      </c>
      <c r="C66" s="1314">
        <f>[1]ExpFactors!C66</f>
        <v>0</v>
      </c>
      <c r="D66" s="1314">
        <f>[1]ExpFactors!D66</f>
        <v>0</v>
      </c>
      <c r="E66" s="1314">
        <f>[1]ExpFactors!E66</f>
        <v>0</v>
      </c>
      <c r="F66" s="1314">
        <f>[1]ExpFactors!F66</f>
        <v>0</v>
      </c>
      <c r="G66" s="1418">
        <f>[1]ExpFactors!G66</f>
        <v>0</v>
      </c>
      <c r="H66" s="1418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418" t="str">
        <f>[1]ExpFactors!A67</f>
        <v>butternut</v>
      </c>
      <c r="B67" s="1418" t="str">
        <f>[1]ExpFactors!B67</f>
        <v>poor</v>
      </c>
      <c r="C67" s="1314">
        <f>[1]ExpFactors!C67</f>
        <v>0</v>
      </c>
      <c r="D67" s="1314">
        <f>[1]ExpFactors!D67</f>
        <v>0</v>
      </c>
      <c r="E67" s="1314">
        <f>[1]ExpFactors!E67</f>
        <v>0</v>
      </c>
      <c r="F67" s="1314">
        <f>[1]ExpFactors!F67</f>
        <v>0</v>
      </c>
      <c r="G67" s="1418">
        <f>[1]ExpFactors!G67</f>
        <v>0</v>
      </c>
      <c r="H67" s="1418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418" t="str">
        <f>[1]ExpFactors!A68</f>
        <v>fruit (oranges)</v>
      </c>
      <c r="B68" s="1418" t="str">
        <f>[1]ExpFactors!B68</f>
        <v>poor</v>
      </c>
      <c r="C68" s="1314">
        <f>[1]ExpFactors!C68</f>
        <v>0</v>
      </c>
      <c r="D68" s="1314">
        <f>[1]ExpFactors!D68</f>
        <v>0</v>
      </c>
      <c r="E68" s="1314">
        <f>[1]ExpFactors!E68</f>
        <v>0</v>
      </c>
      <c r="F68" s="1314">
        <f>[1]ExpFactors!F68</f>
        <v>0</v>
      </c>
      <c r="G68" s="1418">
        <f>[1]ExpFactors!G68</f>
        <v>0</v>
      </c>
      <c r="H68" s="1418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418" t="str">
        <f>[1]ExpFactors!A69</f>
        <v>other items</v>
      </c>
      <c r="B69" s="1418" t="str">
        <f>[1]ExpFactors!B69</f>
        <v>WG specific</v>
      </c>
      <c r="C69" s="1314">
        <f>[1]ExpFactors!C69</f>
        <v>0</v>
      </c>
      <c r="D69" s="1314">
        <f>[1]ExpFactors!D69</f>
        <v>0</v>
      </c>
      <c r="E69" s="1314">
        <f>[1]ExpFactors!E69</f>
        <v>0</v>
      </c>
      <c r="F69" s="1314">
        <f>[1]ExpFactors!F69</f>
        <v>0</v>
      </c>
      <c r="G69" s="1418">
        <f>[1]ExpFactors!G69</f>
        <v>0</v>
      </c>
      <c r="H69" s="1418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316" t="s">
        <v>482</v>
      </c>
      <c r="B70" s="1317"/>
      <c r="C70" s="1462" t="s">
        <v>645</v>
      </c>
      <c r="D70" s="1462"/>
      <c r="E70" s="1462"/>
      <c r="F70" s="1462"/>
      <c r="G70" s="1449" t="s">
        <v>646</v>
      </c>
      <c r="H70" s="1450" t="str">
        <f>[1]ExpFactors!$H$70</f>
        <v>Additional Price (per kg)</v>
      </c>
      <c r="I70" s="489"/>
      <c r="J70" s="459"/>
      <c r="K70" s="459"/>
    </row>
    <row r="71" spans="1:11" ht="12.75" customHeight="1">
      <c r="A71" s="1418" t="str">
        <f>[1]ExpFactors!A71</f>
        <v>tea/coffee</v>
      </c>
      <c r="B71" s="1418" t="str">
        <f>[1]ExpFactors!B71</f>
        <v>poor</v>
      </c>
      <c r="C71" s="1314">
        <f>[1]ExpFactors!C71</f>
        <v>1</v>
      </c>
      <c r="D71" s="1314">
        <f>[1]ExpFactors!D71</f>
        <v>1</v>
      </c>
      <c r="E71" s="1314">
        <f>[1]ExpFactors!E71</f>
        <v>1</v>
      </c>
      <c r="F71" s="1314">
        <f>[1]ExpFactors!F71</f>
        <v>1</v>
      </c>
      <c r="G71" s="1315">
        <f>[1]ExpFactors!G71</f>
        <v>40</v>
      </c>
      <c r="H71" s="1418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418" t="str">
        <f>[1]ExpFactors!A72</f>
        <v>salt</v>
      </c>
      <c r="B72" s="1418" t="str">
        <f>[1]ExpFactors!B72</f>
        <v>poor</v>
      </c>
      <c r="C72" s="1314">
        <f>[1]ExpFactors!C72</f>
        <v>0.75</v>
      </c>
      <c r="D72" s="1314">
        <f>[1]ExpFactors!D72</f>
        <v>0.75</v>
      </c>
      <c r="E72" s="1314">
        <f>[1]ExpFactors!E72</f>
        <v>0.75</v>
      </c>
      <c r="F72" s="1314">
        <f>[1]ExpFactors!F72</f>
        <v>0.75</v>
      </c>
      <c r="G72" s="1315">
        <f>[1]ExpFactors!G72</f>
        <v>15</v>
      </c>
      <c r="H72" s="1418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418" t="str">
        <f>[1]ExpFactors!A73</f>
        <v>soap</v>
      </c>
      <c r="B73" s="1418" t="str">
        <f>[1]ExpFactors!B73</f>
        <v>poor</v>
      </c>
      <c r="C73" s="1314">
        <f>[1]ExpFactors!C73</f>
        <v>0.61904761904761907</v>
      </c>
      <c r="D73" s="1314">
        <f>[1]ExpFactors!D73</f>
        <v>0.61904761904761907</v>
      </c>
      <c r="E73" s="1314">
        <f>[1]ExpFactors!E73</f>
        <v>0.61904761904761907</v>
      </c>
      <c r="F73" s="1314">
        <f>[1]ExpFactors!F73</f>
        <v>0.61904761904761907</v>
      </c>
      <c r="G73" s="1315">
        <f>[1]ExpFactors!G73</f>
        <v>100</v>
      </c>
      <c r="H73" s="1418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418" t="str">
        <f>[1]ExpFactors!A74</f>
        <v>kerosene</v>
      </c>
      <c r="B74" s="1418" t="str">
        <f>[1]ExpFactors!B74</f>
        <v>poor</v>
      </c>
      <c r="C74" s="1314">
        <f>[1]ExpFactors!C74</f>
        <v>0.5</v>
      </c>
      <c r="D74" s="1314">
        <f>[1]ExpFactors!D74</f>
        <v>0.5</v>
      </c>
      <c r="E74" s="1314">
        <f>[1]ExpFactors!E74</f>
        <v>0.5</v>
      </c>
      <c r="F74" s="1314">
        <f>[1]ExpFactors!F74</f>
        <v>0.5</v>
      </c>
      <c r="G74" s="1315">
        <f>[1]ExpFactors!G74</f>
        <v>100</v>
      </c>
      <c r="H74" s="1418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418" t="str">
        <f>[1]ExpFactors!A75</f>
        <v>grinding</v>
      </c>
      <c r="B75" s="1418" t="str">
        <f>[1]ExpFactors!B75</f>
        <v>WG specific</v>
      </c>
      <c r="C75" s="1314">
        <f>[1]ExpFactors!C75</f>
        <v>1</v>
      </c>
      <c r="D75" s="1314">
        <f>[1]ExpFactors!D75</f>
        <v>1</v>
      </c>
      <c r="E75" s="1314">
        <f>[1]ExpFactors!E75</f>
        <v>1</v>
      </c>
      <c r="F75" s="1314">
        <f>[1]ExpFactors!F75</f>
        <v>1</v>
      </c>
      <c r="G75" s="1315">
        <f>[1]ExpFactors!G75</f>
        <v>0</v>
      </c>
      <c r="H75" s="1418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418" t="str">
        <f>[1]ExpFactors!A76</f>
        <v>firewood</v>
      </c>
      <c r="B76" s="1418" t="str">
        <f>[1]ExpFactors!B76</f>
        <v>poor</v>
      </c>
      <c r="C76" s="1314">
        <f>[1]ExpFactors!C76</f>
        <v>1</v>
      </c>
      <c r="D76" s="1314">
        <f>[1]ExpFactors!D76</f>
        <v>1</v>
      </c>
      <c r="E76" s="1314">
        <f>[1]ExpFactors!E76</f>
        <v>1</v>
      </c>
      <c r="F76" s="1314">
        <f>[1]ExpFactors!F76</f>
        <v>1</v>
      </c>
      <c r="G76" s="1315">
        <f>[1]ExpFactors!G76</f>
        <v>200</v>
      </c>
      <c r="H76" s="1418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418" t="str">
        <f>[1]ExpFactors!A77</f>
        <v>utensils</v>
      </c>
      <c r="B77" s="1418" t="str">
        <f>[1]ExpFactors!B77</f>
        <v>WG specific</v>
      </c>
      <c r="C77" s="1314">
        <f>[1]ExpFactors!C77</f>
        <v>1</v>
      </c>
      <c r="D77" s="1314">
        <f>[1]ExpFactors!D77</f>
        <v>1</v>
      </c>
      <c r="E77" s="1314">
        <f>[1]ExpFactors!E77</f>
        <v>1</v>
      </c>
      <c r="F77" s="1314">
        <f>[1]ExpFactors!F77</f>
        <v>1</v>
      </c>
      <c r="G77" s="1315">
        <f>[1]ExpFactors!G77</f>
        <v>0</v>
      </c>
      <c r="H77" s="1418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418" t="str">
        <f>[1]ExpFactors!A78</f>
        <v>clothes</v>
      </c>
      <c r="B78" s="1418" t="str">
        <f>[1]ExpFactors!B78</f>
        <v>poor</v>
      </c>
      <c r="C78" s="1314">
        <f>[1]ExpFactors!C78</f>
        <v>1</v>
      </c>
      <c r="D78" s="1314">
        <f>[1]ExpFactors!D78</f>
        <v>0.4</v>
      </c>
      <c r="E78" s="1314">
        <f>[1]ExpFactors!E78</f>
        <v>0.1</v>
      </c>
      <c r="F78" s="1314">
        <f>[1]ExpFactors!F78</f>
        <v>6.6666666666666666E-2</v>
      </c>
      <c r="G78" s="1315">
        <f>[1]ExpFactors!G78</f>
        <v>300</v>
      </c>
      <c r="H78" s="1418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418" t="str">
        <f>[1]ExpFactors!A79</f>
        <v>transport</v>
      </c>
      <c r="B79" s="1418" t="str">
        <f>[1]ExpFactors!B79</f>
        <v>poor</v>
      </c>
      <c r="C79" s="1314">
        <f>[1]ExpFactors!C79</f>
        <v>1</v>
      </c>
      <c r="D79" s="1314">
        <f>[1]ExpFactors!D79</f>
        <v>1</v>
      </c>
      <c r="E79" s="1314">
        <f>[1]ExpFactors!E79</f>
        <v>0.75</v>
      </c>
      <c r="F79" s="1314">
        <f>[1]ExpFactors!F79</f>
        <v>0.25714285714285712</v>
      </c>
      <c r="G79" s="1315">
        <f>[1]ExpFactors!G79</f>
        <v>88</v>
      </c>
      <c r="H79" s="1418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418" t="str">
        <f>[1]ExpFactors!A80</f>
        <v>Communication</v>
      </c>
      <c r="B80" s="1418" t="str">
        <f>[1]ExpFactors!B80</f>
        <v>poor</v>
      </c>
      <c r="C80" s="1314">
        <f>[1]ExpFactors!C80</f>
        <v>1</v>
      </c>
      <c r="D80" s="1314">
        <f>[1]ExpFactors!D80</f>
        <v>1</v>
      </c>
      <c r="E80" s="1314">
        <f>[1]ExpFactors!E80</f>
        <v>1</v>
      </c>
      <c r="F80" s="1314">
        <f>[1]ExpFactors!F80</f>
        <v>1</v>
      </c>
      <c r="G80" s="1315">
        <f>[1]ExpFactors!G80</f>
        <v>60</v>
      </c>
      <c r="H80" s="1418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418" t="str">
        <f>[1]ExpFactors!A81</f>
        <v>gifts</v>
      </c>
      <c r="B81" s="1418" t="str">
        <f>[1]ExpFactors!B81</f>
        <v>WG specific</v>
      </c>
      <c r="C81" s="1314">
        <f>[1]ExpFactors!C81</f>
        <v>1</v>
      </c>
      <c r="D81" s="1314">
        <f>[1]ExpFactors!D81</f>
        <v>1</v>
      </c>
      <c r="E81" s="1314">
        <f>[1]ExpFactors!E81</f>
        <v>1</v>
      </c>
      <c r="F81" s="1314">
        <f>[1]ExpFactors!F81</f>
        <v>1</v>
      </c>
      <c r="G81" s="1315">
        <f>[1]ExpFactors!G81</f>
        <v>0</v>
      </c>
      <c r="H81" s="1418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418" t="str">
        <f>[1]ExpFactors!A82</f>
        <v>Matches</v>
      </c>
      <c r="B82" s="1418" t="str">
        <f>[1]ExpFactors!B82</f>
        <v>poor</v>
      </c>
      <c r="C82" s="1313"/>
      <c r="D82" s="1314">
        <f>[1]ExpFactors!D82</f>
        <v>1</v>
      </c>
      <c r="E82" s="1313"/>
      <c r="F82" s="1313"/>
      <c r="G82" s="1315">
        <f>[1]ExpFactors!G82</f>
        <v>7.5</v>
      </c>
      <c r="H82" s="1418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316" t="s">
        <v>861</v>
      </c>
      <c r="B83" s="1317"/>
      <c r="C83" s="1462" t="s">
        <v>645</v>
      </c>
      <c r="D83" s="1462"/>
      <c r="E83" s="1462"/>
      <c r="F83" s="1462"/>
      <c r="G83" s="1449" t="str">
        <f>[1]ExpFactors!$G$83</f>
        <v>Addition</v>
      </c>
      <c r="H83" s="1450" t="str">
        <f>[1]ExpFactors!$H$83</f>
        <v>Additional Price (per kg)</v>
      </c>
      <c r="I83" s="459"/>
      <c r="J83" s="459"/>
      <c r="K83" s="459"/>
    </row>
    <row r="84" spans="1:11" ht="12.75" customHeight="1">
      <c r="A84" s="1418" t="str">
        <f>[1]ExpFactors!A84</f>
        <v>Lower Bound Poverty Line</v>
      </c>
      <c r="B84" s="1418" t="str">
        <f>[1]ExpFactors!B84</f>
        <v>poor</v>
      </c>
      <c r="C84" s="1313"/>
      <c r="D84" s="1314">
        <f>[1]ExpFactors!D84</f>
        <v>1</v>
      </c>
      <c r="E84" s="1313"/>
      <c r="F84" s="1313"/>
      <c r="G84" s="1315">
        <f>[1]ExpFactors!G84</f>
        <v>616.83333333333348</v>
      </c>
      <c r="H84" s="1418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418" t="str">
        <f>[1]ExpFactors!A85</f>
        <v>Upper Bound Poverty Line</v>
      </c>
      <c r="B85" s="1418" t="str">
        <f>[1]ExpFactors!B85</f>
        <v>poor</v>
      </c>
      <c r="C85" s="1313"/>
      <c r="D85" s="1314">
        <f>[1]ExpFactors!D85</f>
        <v>1</v>
      </c>
      <c r="E85" s="1313"/>
      <c r="F85" s="1313"/>
      <c r="G85" s="1315">
        <f>[1]ExpFactors!G85</f>
        <v>3468</v>
      </c>
      <c r="H85" s="1418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316" t="s">
        <v>862</v>
      </c>
      <c r="B86" s="1317"/>
      <c r="C86" s="1462" t="s">
        <v>645</v>
      </c>
      <c r="D86" s="1462"/>
      <c r="E86" s="1462"/>
      <c r="F86" s="1462"/>
      <c r="G86" s="1449" t="str">
        <f>[1]ExpFactors!$G$83</f>
        <v>Addition</v>
      </c>
      <c r="H86" s="1450" t="str">
        <f>[1]ExpFactors!$H$83</f>
        <v>Additional Price (per kg)</v>
      </c>
      <c r="I86" s="489"/>
      <c r="J86" s="459"/>
      <c r="K86" s="459"/>
    </row>
    <row r="87" spans="1:11" ht="12.75" customHeight="1">
      <c r="A87" s="1296" t="s">
        <v>649</v>
      </c>
      <c r="B87" s="1418" t="str">
        <f>[1]ExpFactors!B87</f>
        <v>WG specific</v>
      </c>
      <c r="C87" s="1314">
        <f>[1]ExpFactors!C87</f>
        <v>1</v>
      </c>
      <c r="D87" s="1314">
        <f>[1]ExpFactors!D87</f>
        <v>1</v>
      </c>
      <c r="E87" s="1314">
        <f>[1]ExpFactors!E87</f>
        <v>1</v>
      </c>
      <c r="F87" s="1314">
        <f>[1]ExpFactors!F87</f>
        <v>1</v>
      </c>
      <c r="G87" s="1315">
        <f>[1]ExpFactors!G87</f>
        <v>0</v>
      </c>
      <c r="H87" s="1418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296" t="s">
        <v>648</v>
      </c>
      <c r="B88" s="1418" t="str">
        <f>[1]ExpFactors!B88</f>
        <v>poor</v>
      </c>
      <c r="C88" s="1313"/>
      <c r="D88" s="1314">
        <f>[1]ExpFactors!D88</f>
        <v>0</v>
      </c>
      <c r="E88" s="1313"/>
      <c r="F88" s="1313"/>
      <c r="G88" s="1315">
        <f>[1]ExpFactors!G88</f>
        <v>0</v>
      </c>
      <c r="H88" s="1418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316" t="s">
        <v>650</v>
      </c>
      <c r="B89" s="1317"/>
      <c r="C89" s="1462" t="s">
        <v>645</v>
      </c>
      <c r="D89" s="1462"/>
      <c r="E89" s="1462"/>
      <c r="F89" s="1462"/>
      <c r="G89" s="1449" t="s">
        <v>646</v>
      </c>
      <c r="H89" s="1450" t="str">
        <f>[1]ExpFactors!$H$89</f>
        <v>Additional Price (per kg)</v>
      </c>
      <c r="I89" s="489"/>
      <c r="J89" s="459"/>
      <c r="K89" s="459"/>
    </row>
    <row r="90" spans="1:11" ht="12.75" customHeight="1">
      <c r="A90" s="1296" t="s">
        <v>651</v>
      </c>
      <c r="B90" s="1418" t="str">
        <f>[1]ExpFactors!B90</f>
        <v>poor</v>
      </c>
      <c r="C90" s="1313"/>
      <c r="D90" s="1314">
        <f>[1]ExpFactors!D90</f>
        <v>0.38500000000000001</v>
      </c>
      <c r="E90" s="1313"/>
      <c r="F90" s="1313"/>
      <c r="G90" s="1315">
        <f>[1]ExpFactors!G90</f>
        <v>16.666666666666668</v>
      </c>
      <c r="H90" s="1418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305" t="s">
        <v>652</v>
      </c>
      <c r="B91" s="1418" t="str">
        <f>[1]ExpFactors!B91</f>
        <v>WG specific</v>
      </c>
      <c r="C91" s="1314">
        <f>[1]ExpFactors!C91</f>
        <v>1</v>
      </c>
      <c r="D91" s="1314">
        <f>[1]ExpFactors!D91</f>
        <v>1</v>
      </c>
      <c r="E91" s="1314">
        <f>[1]ExpFactors!E91</f>
        <v>1</v>
      </c>
      <c r="F91" s="1314">
        <f>[1]ExpFactors!F91</f>
        <v>1</v>
      </c>
      <c r="G91" s="1315">
        <f>[1]ExpFactors!G91</f>
        <v>0</v>
      </c>
      <c r="H91" s="1418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316" t="s">
        <v>653</v>
      </c>
      <c r="B92" s="1317"/>
      <c r="C92" s="1462" t="s">
        <v>645</v>
      </c>
      <c r="D92" s="1462"/>
      <c r="E92" s="1462"/>
      <c r="F92" s="1462"/>
      <c r="G92" s="1449" t="s">
        <v>646</v>
      </c>
      <c r="H92" s="1450" t="str">
        <f>[1]ExpFactors!$H$92</f>
        <v>Additional Price (per kg)</v>
      </c>
      <c r="I92" s="489"/>
      <c r="J92" s="459"/>
      <c r="K92" s="459"/>
    </row>
    <row r="93" spans="1:11" ht="12.75" customHeight="1">
      <c r="A93" s="1318" t="s">
        <v>654</v>
      </c>
      <c r="B93" s="1418" t="str">
        <f>[1]ExpFactors!B93</f>
        <v>poor</v>
      </c>
      <c r="C93" s="1314">
        <f>[1]ExpFactors!C93</f>
        <v>1</v>
      </c>
      <c r="D93" s="1314">
        <f>[1]ExpFactors!D93</f>
        <v>0.83333333333333337</v>
      </c>
      <c r="E93" s="1314">
        <f>[1]ExpFactors!E93</f>
        <v>0.33333333333333331</v>
      </c>
      <c r="F93" s="1314">
        <f>[1]ExpFactors!F93</f>
        <v>0.26666666666666666</v>
      </c>
      <c r="G93" s="1315">
        <f>[1]ExpFactors!G93</f>
        <v>150</v>
      </c>
      <c r="H93" s="1418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318" t="s">
        <v>655</v>
      </c>
      <c r="B94" s="1418" t="str">
        <f>[1]ExpFactors!B94</f>
        <v>poor</v>
      </c>
      <c r="C94" s="1313"/>
      <c r="D94" s="1314">
        <f>[1]ExpFactors!D94</f>
        <v>1</v>
      </c>
      <c r="E94" s="1313"/>
      <c r="F94" s="1313"/>
      <c r="G94" s="1315">
        <f>[1]ExpFactors!G94</f>
        <v>70</v>
      </c>
      <c r="H94" s="1418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316" t="s">
        <v>656</v>
      </c>
      <c r="B95" s="1317"/>
      <c r="C95" s="1462" t="s">
        <v>645</v>
      </c>
      <c r="D95" s="1462"/>
      <c r="E95" s="1462"/>
      <c r="F95" s="1462"/>
      <c r="G95" s="1449" t="s">
        <v>646</v>
      </c>
      <c r="H95" s="1450" t="str">
        <f>[1]ExpFactors!$H$95</f>
        <v>Additional Price (per kg)</v>
      </c>
      <c r="I95" s="489"/>
      <c r="J95" s="459"/>
      <c r="K95" s="459"/>
    </row>
    <row r="96" spans="1:11" ht="12.75" customHeight="1">
      <c r="A96" s="1318" t="s">
        <v>657</v>
      </c>
      <c r="B96" s="1418" t="str">
        <f>[1]ExpFactors!B96</f>
        <v>WG specific</v>
      </c>
      <c r="C96" s="1314">
        <f>[1]ExpFactors!C96</f>
        <v>1</v>
      </c>
      <c r="D96" s="1314">
        <f>[1]ExpFactors!D96</f>
        <v>1</v>
      </c>
      <c r="E96" s="1314">
        <f>[1]ExpFactors!E96</f>
        <v>1</v>
      </c>
      <c r="F96" s="1314">
        <f>[1]ExpFactors!F96</f>
        <v>1</v>
      </c>
      <c r="G96" s="1315">
        <f>[1]ExpFactors!G96</f>
        <v>0</v>
      </c>
      <c r="H96" s="1418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296" t="s">
        <v>658</v>
      </c>
      <c r="B97" s="1418" t="str">
        <f>[1]ExpFactors!B97</f>
        <v>WG specific</v>
      </c>
      <c r="C97" s="1314">
        <f>[1]ExpFactors!C97</f>
        <v>0</v>
      </c>
      <c r="D97" s="1314">
        <f>[1]ExpFactors!D97</f>
        <v>0</v>
      </c>
      <c r="E97" s="1314">
        <f>[1]ExpFactors!E97</f>
        <v>0</v>
      </c>
      <c r="F97" s="1314">
        <f>[1]ExpFactors!F97</f>
        <v>0</v>
      </c>
      <c r="G97" s="1315">
        <f>[1]ExpFactors!G97</f>
        <v>0</v>
      </c>
      <c r="H97" s="1418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318" t="s">
        <v>659</v>
      </c>
      <c r="B98" s="1418" t="str">
        <f>[1]ExpFactors!B98</f>
        <v>WG specific</v>
      </c>
      <c r="C98" s="1314">
        <f>[1]ExpFactors!C98</f>
        <v>1</v>
      </c>
      <c r="D98" s="1314">
        <f>[1]ExpFactors!D98</f>
        <v>1</v>
      </c>
      <c r="E98" s="1314">
        <f>[1]ExpFactors!E98</f>
        <v>1</v>
      </c>
      <c r="F98" s="1314">
        <f>[1]ExpFactors!F98</f>
        <v>1</v>
      </c>
      <c r="G98" s="1315">
        <f>[1]ExpFactors!G98</f>
        <v>0</v>
      </c>
      <c r="H98" s="1418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318" t="s">
        <v>660</v>
      </c>
      <c r="B99" s="1418" t="str">
        <f>[1]ExpFactors!B99</f>
        <v>WG specific</v>
      </c>
      <c r="C99" s="1314">
        <f>[1]ExpFactors!C99</f>
        <v>1</v>
      </c>
      <c r="D99" s="1314">
        <f>[1]ExpFactors!D99</f>
        <v>1</v>
      </c>
      <c r="E99" s="1314">
        <f>[1]ExpFactors!E99</f>
        <v>1</v>
      </c>
      <c r="F99" s="1314">
        <f>[1]ExpFactors!F99</f>
        <v>1</v>
      </c>
      <c r="G99" s="1315">
        <f>[1]ExpFactors!G99</f>
        <v>0</v>
      </c>
      <c r="H99" s="1418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318" t="s">
        <v>661</v>
      </c>
      <c r="B100" s="1418" t="str">
        <f>[1]ExpFactors!B100</f>
        <v>WG specific</v>
      </c>
      <c r="C100" s="1314">
        <f>[1]ExpFactors!C100</f>
        <v>1</v>
      </c>
      <c r="D100" s="1314">
        <f>[1]ExpFactors!D100</f>
        <v>1</v>
      </c>
      <c r="E100" s="1314">
        <f>[1]ExpFactors!E100</f>
        <v>1</v>
      </c>
      <c r="F100" s="1314">
        <f>[1]ExpFactors!F100</f>
        <v>1</v>
      </c>
      <c r="G100" s="1315">
        <f>[1]ExpFactors!G100</f>
        <v>0</v>
      </c>
      <c r="H100" s="1418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318" t="s">
        <v>662</v>
      </c>
      <c r="B101" s="1418" t="str">
        <f>[1]ExpFactors!B101</f>
        <v>WG specific</v>
      </c>
      <c r="C101" s="1314">
        <f>[1]ExpFactors!C101</f>
        <v>1</v>
      </c>
      <c r="D101" s="1314">
        <f>[1]ExpFactors!D101</f>
        <v>1</v>
      </c>
      <c r="E101" s="1314">
        <f>[1]ExpFactors!E101</f>
        <v>1</v>
      </c>
      <c r="F101" s="1314">
        <f>[1]ExpFactors!F101</f>
        <v>1</v>
      </c>
      <c r="G101" s="1315">
        <f>[1]ExpFactors!G101</f>
        <v>0</v>
      </c>
      <c r="H101" s="1418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318" t="s">
        <v>663</v>
      </c>
      <c r="B102" s="1418" t="str">
        <f>[1]ExpFactors!B102</f>
        <v>WG specific</v>
      </c>
      <c r="C102" s="1314">
        <f>[1]ExpFactors!C102</f>
        <v>1</v>
      </c>
      <c r="D102" s="1314">
        <f>[1]ExpFactors!D102</f>
        <v>1</v>
      </c>
      <c r="E102" s="1314">
        <f>[1]ExpFactors!E102</f>
        <v>1</v>
      </c>
      <c r="F102" s="1314">
        <f>[1]ExpFactors!F102</f>
        <v>1</v>
      </c>
      <c r="G102" s="1315">
        <f>[1]ExpFactors!G102</f>
        <v>0</v>
      </c>
      <c r="H102" s="1418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318" t="s">
        <v>664</v>
      </c>
      <c r="B103" s="1418" t="str">
        <f>[1]ExpFactors!B103</f>
        <v>WG specific</v>
      </c>
      <c r="C103" s="1314">
        <f>[1]ExpFactors!C103</f>
        <v>0</v>
      </c>
      <c r="D103" s="1314">
        <f>[1]ExpFactors!D103</f>
        <v>0</v>
      </c>
      <c r="E103" s="1314">
        <f>[1]ExpFactors!E103</f>
        <v>0</v>
      </c>
      <c r="F103" s="1314">
        <f>[1]ExpFactors!F103</f>
        <v>0</v>
      </c>
      <c r="G103" s="1315">
        <f>[1]ExpFactors!G103</f>
        <v>0</v>
      </c>
      <c r="H103" s="1418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296" t="s">
        <v>665</v>
      </c>
      <c r="B104" s="1418" t="str">
        <f>[1]ExpFactors!B104</f>
        <v>WG specific</v>
      </c>
      <c r="C104" s="1314">
        <f>[1]ExpFactors!C104</f>
        <v>1</v>
      </c>
      <c r="D104" s="1314">
        <f>[1]ExpFactors!D104</f>
        <v>1</v>
      </c>
      <c r="E104" s="1314">
        <f>[1]ExpFactors!E104</f>
        <v>1</v>
      </c>
      <c r="F104" s="1314">
        <f>[1]ExpFactors!F104</f>
        <v>1</v>
      </c>
      <c r="G104" s="1315">
        <f>[1]ExpFactors!G104</f>
        <v>0</v>
      </c>
      <c r="H104" s="1418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296" t="s">
        <v>666</v>
      </c>
      <c r="B105" s="1418" t="str">
        <f>[1]ExpFactors!B105</f>
        <v>WG specific</v>
      </c>
      <c r="C105" s="1314">
        <f>[1]ExpFactors!C105</f>
        <v>1</v>
      </c>
      <c r="D105" s="1314">
        <f>[1]ExpFactors!D105</f>
        <v>1</v>
      </c>
      <c r="E105" s="1314">
        <f>[1]ExpFactors!E105</f>
        <v>1</v>
      </c>
      <c r="F105" s="1314">
        <f>[1]ExpFactors!F105</f>
        <v>1</v>
      </c>
      <c r="G105" s="1315">
        <f>[1]ExpFactors!G105</f>
        <v>0</v>
      </c>
      <c r="H105" s="1418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290"/>
      <c r="H106" s="1290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290"/>
      <c r="H107" s="1290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290"/>
      <c r="H108" s="1290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290"/>
      <c r="H109" s="1290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290"/>
      <c r="H110" s="1290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290"/>
      <c r="H111" s="1290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290"/>
      <c r="H112" s="1290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9" customWidth="1"/>
    <col min="3" max="3" width="82.33203125" customWidth="1"/>
  </cols>
  <sheetData>
    <row r="2" spans="2:3" ht="30" customHeight="1">
      <c r="B2" s="1320" t="s">
        <v>667</v>
      </c>
      <c r="C2" s="1321"/>
    </row>
    <row r="3" spans="2:3" ht="15" customHeight="1">
      <c r="B3" s="1320" t="s">
        <v>668</v>
      </c>
      <c r="C3" s="1321"/>
    </row>
    <row r="4" spans="2:3" ht="15" customHeight="1">
      <c r="B4" s="1320" t="s">
        <v>669</v>
      </c>
      <c r="C4" s="1321"/>
    </row>
    <row r="5" spans="2:3" ht="36" customHeight="1">
      <c r="B5" s="1320" t="s">
        <v>670</v>
      </c>
      <c r="C5" s="1321"/>
    </row>
    <row r="6" spans="2:3" ht="15" customHeight="1">
      <c r="B6" s="1320" t="s">
        <v>671</v>
      </c>
      <c r="C6" s="1321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2016-05-05T08:35:59Z</dcterms:modified>
  <cp:category/>
</cp:coreProperties>
</file>